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30" yWindow="3585" windowWidth="12120" windowHeight="8730" tabRatio="837" activeTab="10"/>
  </bookViews>
  <sheets>
    <sheet name="table 1" sheetId="15" r:id="rId1"/>
    <sheet name="table 2a" sheetId="36" r:id="rId2"/>
    <sheet name="table3" sheetId="17" r:id="rId3"/>
    <sheet name="table4" sheetId="18" r:id="rId4"/>
    <sheet name="table5" sheetId="19" r:id="rId5"/>
    <sheet name="table 6" sheetId="20" r:id="rId6"/>
    <sheet name="Tbl 7 - State" sheetId="3" r:id="rId7"/>
    <sheet name="Tbl7b - State" sheetId="6" r:id="rId8"/>
    <sheet name="Tbl7d - State" sheetId="7" r:id="rId9"/>
    <sheet name="Tbl7e - State" sheetId="35" r:id="rId10"/>
    <sheet name="Tbl8 - Fed" sheetId="2" r:id="rId11"/>
    <sheet name="Tbl8b - Fed" sheetId="28" r:id="rId12"/>
    <sheet name="Tbl8c - Fed" sheetId="29" r:id="rId13"/>
    <sheet name="Tbl8d - Fed" sheetId="31" r:id="rId14"/>
    <sheet name="table9" sheetId="21" r:id="rId15"/>
    <sheet name="table 10" sheetId="22" r:id="rId16"/>
    <sheet name="table11" sheetId="23" r:id="rId17"/>
    <sheet name="table12" sheetId="24" r:id="rId18"/>
    <sheet name="Table 12 Continued" sheetId="37" r:id="rId19"/>
  </sheets>
  <definedNames>
    <definedName name="_xlnm.Print_Area" localSheetId="0">'table 1'!$A$1:$L$41</definedName>
    <definedName name="_xlnm.Print_Area" localSheetId="15">'table 10'!$A$1:$I$43</definedName>
    <definedName name="_xlnm.Print_Area" localSheetId="18">'Table 12 Continued'!$A$1:$J$39</definedName>
    <definedName name="_xlnm.Print_Area" localSheetId="1">'table 2a'!$A$1:$L$42</definedName>
    <definedName name="_xlnm.Print_Area" localSheetId="5">'table 6'!$A$1:$P$43</definedName>
    <definedName name="_xlnm.Print_Area" localSheetId="16">table11!$A$1:$G$48</definedName>
    <definedName name="_xlnm.Print_Area" localSheetId="17">table12!$A$1:$J$40</definedName>
    <definedName name="_xlnm.Print_Area" localSheetId="2">table3!$A$1:$L$42</definedName>
    <definedName name="_xlnm.Print_Area" localSheetId="3">table4!$A$1:$K$40</definedName>
    <definedName name="_xlnm.Print_Area" localSheetId="4">table5!$A$1:$L$42</definedName>
    <definedName name="_xlnm.Print_Area" localSheetId="14">table9!$A$1:$L$44</definedName>
    <definedName name="_xlnm.Print_Area" localSheetId="6">'Tbl 7 - State'!$A$1:$H$40</definedName>
    <definedName name="_xlnm.Print_Area" localSheetId="7">'Tbl7b - State'!$A$1:$I$39</definedName>
    <definedName name="_xlnm.Print_Area" localSheetId="8">'Tbl7d - State'!$A$1:$J$40</definedName>
    <definedName name="_xlnm.Print_Area" localSheetId="9">'Tbl7e - State'!$A$1:$J$38</definedName>
    <definedName name="_xlnm.Print_Area" localSheetId="10">'Tbl8 - Fed'!$A$1:$J$39</definedName>
    <definedName name="_xlnm.Print_Area" localSheetId="11">'Tbl8b - Fed'!$A$1:$I$39</definedName>
    <definedName name="_xlnm.Print_Area" localSheetId="12">'Tbl8c - Fed'!$A$1:$G$39</definedName>
    <definedName name="_xlnm.Print_Area" localSheetId="13">'Tbl8d - Fed'!$A$1:$I$39</definedName>
  </definedNames>
  <calcPr calcId="145621"/>
</workbook>
</file>

<file path=xl/calcChain.xml><?xml version="1.0" encoding="utf-8"?>
<calcChain xmlns="http://schemas.openxmlformats.org/spreadsheetml/2006/main">
  <c r="C18" i="3" l="1"/>
  <c r="C19" i="3"/>
  <c r="C20" i="3"/>
  <c r="C21" i="3"/>
  <c r="C22" i="3"/>
  <c r="C24" i="3"/>
  <c r="C25" i="3"/>
  <c r="C26" i="3"/>
  <c r="C27" i="3"/>
  <c r="C28" i="3"/>
  <c r="C30" i="3"/>
  <c r="C31" i="3"/>
  <c r="C32" i="3"/>
  <c r="C33" i="3"/>
  <c r="C34" i="3"/>
  <c r="C36" i="3"/>
  <c r="C37" i="3"/>
  <c r="C38" i="3"/>
  <c r="C39" i="3"/>
  <c r="C13" i="3"/>
  <c r="C14" i="3"/>
  <c r="C15" i="3"/>
  <c r="C16" i="3"/>
  <c r="C12" i="3"/>
  <c r="I11" i="7"/>
  <c r="H11" i="7"/>
  <c r="G11" i="7"/>
  <c r="F11" i="7"/>
  <c r="I10" i="6"/>
  <c r="H10" i="6"/>
  <c r="B13" i="2" l="1"/>
  <c r="B14" i="2"/>
  <c r="B15" i="2"/>
  <c r="B16" i="2"/>
  <c r="B12" i="2"/>
  <c r="B18" i="2"/>
  <c r="B19" i="2"/>
  <c r="B20" i="2"/>
  <c r="B21" i="2"/>
  <c r="B22" i="2"/>
  <c r="B24" i="2"/>
  <c r="B25" i="2"/>
  <c r="B26" i="2"/>
  <c r="B27" i="2"/>
  <c r="B28" i="2"/>
  <c r="B30" i="2"/>
  <c r="B31" i="2"/>
  <c r="B32" i="2"/>
  <c r="B33" i="2"/>
  <c r="B34" i="2"/>
  <c r="B36" i="2"/>
  <c r="B37" i="2"/>
  <c r="B38" i="2"/>
  <c r="B39" i="2"/>
  <c r="H10" i="31" l="1"/>
  <c r="G10" i="31"/>
  <c r="F10" i="31"/>
  <c r="E10" i="31"/>
  <c r="G10" i="29"/>
  <c r="F10" i="29"/>
  <c r="I10" i="28"/>
  <c r="H10" i="28"/>
  <c r="J10" i="2"/>
  <c r="I10" i="2"/>
  <c r="D10" i="21" l="1"/>
  <c r="B10" i="15" l="1"/>
  <c r="I10" i="21" l="1"/>
  <c r="F9" i="36" l="1"/>
  <c r="C9" i="36"/>
  <c r="B17" i="36"/>
  <c r="B18" i="36"/>
  <c r="B19" i="36"/>
  <c r="B20" i="36"/>
  <c r="B21" i="36"/>
  <c r="B23" i="36"/>
  <c r="B24" i="36"/>
  <c r="B25" i="36"/>
  <c r="B26" i="36"/>
  <c r="B27" i="36"/>
  <c r="B29" i="36"/>
  <c r="B30" i="36"/>
  <c r="B31" i="36"/>
  <c r="B32" i="36"/>
  <c r="B33" i="36"/>
  <c r="B35" i="36"/>
  <c r="B36" i="36"/>
  <c r="B37" i="36"/>
  <c r="B38" i="36"/>
  <c r="B15" i="36"/>
  <c r="B14" i="36"/>
  <c r="B13" i="36"/>
  <c r="B12" i="36"/>
  <c r="I38" i="19" l="1"/>
  <c r="I37" i="19"/>
  <c r="I36" i="19"/>
  <c r="I35" i="19"/>
  <c r="I33" i="19"/>
  <c r="I32" i="19"/>
  <c r="I31" i="19"/>
  <c r="I30" i="19"/>
  <c r="I29" i="19"/>
  <c r="I27" i="19"/>
  <c r="I26" i="19"/>
  <c r="I25" i="19"/>
  <c r="I24" i="19"/>
  <c r="I23" i="19"/>
  <c r="I21" i="19"/>
  <c r="I20" i="19"/>
  <c r="I19" i="19"/>
  <c r="I18" i="19"/>
  <c r="I17" i="19"/>
  <c r="I15" i="19"/>
  <c r="I14" i="19"/>
  <c r="I13" i="19"/>
  <c r="I12" i="19"/>
  <c r="I11" i="19"/>
  <c r="J39" i="37" l="1"/>
  <c r="I39" i="37"/>
  <c r="H39" i="37"/>
  <c r="J38" i="37"/>
  <c r="I38" i="37"/>
  <c r="H38" i="37"/>
  <c r="J37" i="37"/>
  <c r="I37" i="37"/>
  <c r="H37" i="37"/>
  <c r="J36" i="37"/>
  <c r="I36" i="37"/>
  <c r="H36" i="37"/>
  <c r="J34" i="37"/>
  <c r="I34" i="37"/>
  <c r="H34" i="37"/>
  <c r="J33" i="37"/>
  <c r="I33" i="37"/>
  <c r="H33" i="37"/>
  <c r="J32" i="37"/>
  <c r="I32" i="37"/>
  <c r="H32" i="37"/>
  <c r="J31" i="37"/>
  <c r="I31" i="37"/>
  <c r="H31" i="37"/>
  <c r="J30" i="37"/>
  <c r="I30" i="37"/>
  <c r="H30" i="37"/>
  <c r="J28" i="37"/>
  <c r="I28" i="37"/>
  <c r="H28" i="37"/>
  <c r="J27" i="37"/>
  <c r="I27" i="37"/>
  <c r="H27" i="37"/>
  <c r="J26" i="37"/>
  <c r="I26" i="37"/>
  <c r="H26" i="37"/>
  <c r="J25" i="37"/>
  <c r="I25" i="37"/>
  <c r="H25" i="37"/>
  <c r="J24" i="37"/>
  <c r="I24" i="37"/>
  <c r="H24" i="37"/>
  <c r="J22" i="37"/>
  <c r="I22" i="37"/>
  <c r="H22" i="37"/>
  <c r="J21" i="37"/>
  <c r="I21" i="37"/>
  <c r="H21" i="37"/>
  <c r="J20" i="37"/>
  <c r="I20" i="37"/>
  <c r="H20" i="37"/>
  <c r="J19" i="37"/>
  <c r="I19" i="37"/>
  <c r="H19" i="37"/>
  <c r="J18" i="37"/>
  <c r="I18" i="37"/>
  <c r="H18" i="37"/>
  <c r="J16" i="37"/>
  <c r="I16" i="37"/>
  <c r="H16" i="37"/>
  <c r="J15" i="37"/>
  <c r="I15" i="37"/>
  <c r="H15" i="37"/>
  <c r="J14" i="37"/>
  <c r="I14" i="37"/>
  <c r="H14" i="37"/>
  <c r="J13" i="37"/>
  <c r="I13" i="37"/>
  <c r="H13" i="37"/>
  <c r="J39" i="24"/>
  <c r="I39" i="24"/>
  <c r="H39" i="24"/>
  <c r="G39" i="24"/>
  <c r="J38" i="24"/>
  <c r="I38" i="24"/>
  <c r="H38" i="24"/>
  <c r="G38" i="24"/>
  <c r="J37" i="24"/>
  <c r="I37" i="24"/>
  <c r="H37" i="24"/>
  <c r="G37" i="24"/>
  <c r="J36" i="24"/>
  <c r="I36" i="24"/>
  <c r="H36" i="24"/>
  <c r="G36" i="24"/>
  <c r="J34" i="24"/>
  <c r="I34" i="24"/>
  <c r="H34" i="24"/>
  <c r="G34" i="24"/>
  <c r="J33" i="24"/>
  <c r="I33" i="24"/>
  <c r="H33" i="24"/>
  <c r="G33" i="24"/>
  <c r="J32" i="24"/>
  <c r="I32" i="24"/>
  <c r="H32" i="24"/>
  <c r="G32" i="24"/>
  <c r="J31" i="24"/>
  <c r="I31" i="24"/>
  <c r="H31" i="24"/>
  <c r="J30" i="24"/>
  <c r="I30" i="24"/>
  <c r="H30" i="24"/>
  <c r="G30" i="24"/>
  <c r="J28" i="24"/>
  <c r="I28" i="24"/>
  <c r="H28" i="24"/>
  <c r="G28" i="24"/>
  <c r="J27" i="24"/>
  <c r="I27" i="24"/>
  <c r="H27" i="24"/>
  <c r="G27" i="24"/>
  <c r="J26" i="24"/>
  <c r="I26" i="24"/>
  <c r="H26" i="24"/>
  <c r="G26" i="24"/>
  <c r="J25" i="24"/>
  <c r="I25" i="24"/>
  <c r="H25" i="24"/>
  <c r="G25" i="24"/>
  <c r="J24" i="24"/>
  <c r="I24" i="24"/>
  <c r="H24" i="24"/>
  <c r="G24" i="24"/>
  <c r="J22" i="24"/>
  <c r="I22" i="24"/>
  <c r="H22" i="24"/>
  <c r="G22" i="24"/>
  <c r="J21" i="24"/>
  <c r="I21" i="24"/>
  <c r="H21" i="24"/>
  <c r="G21" i="24"/>
  <c r="J20" i="24"/>
  <c r="I20" i="24"/>
  <c r="H20" i="24"/>
  <c r="G20" i="24"/>
  <c r="J19" i="24"/>
  <c r="I19" i="24"/>
  <c r="H19" i="24"/>
  <c r="G19" i="24"/>
  <c r="J18" i="24"/>
  <c r="I18" i="24"/>
  <c r="H18" i="24"/>
  <c r="G18" i="24"/>
  <c r="J16" i="24"/>
  <c r="I16" i="24"/>
  <c r="H16" i="24"/>
  <c r="G16" i="24"/>
  <c r="J15" i="24"/>
  <c r="I15" i="24"/>
  <c r="H15" i="24"/>
  <c r="G15" i="24"/>
  <c r="J14" i="24"/>
  <c r="I14" i="24"/>
  <c r="H14" i="24"/>
  <c r="G14" i="24"/>
  <c r="J13" i="24"/>
  <c r="I13" i="24"/>
  <c r="H13" i="24"/>
  <c r="G13" i="24"/>
  <c r="G12" i="24"/>
  <c r="D12" i="23"/>
  <c r="D13" i="23"/>
  <c r="D14" i="23"/>
  <c r="D15" i="23"/>
  <c r="D17" i="23"/>
  <c r="D18" i="23"/>
  <c r="D19" i="23"/>
  <c r="D20" i="23"/>
  <c r="D21" i="23"/>
  <c r="D23" i="23"/>
  <c r="D24" i="23"/>
  <c r="D25" i="23"/>
  <c r="D26" i="23"/>
  <c r="D27" i="23"/>
  <c r="D29" i="23"/>
  <c r="D30" i="23"/>
  <c r="D31" i="23"/>
  <c r="D32" i="23"/>
  <c r="D33" i="23"/>
  <c r="D35" i="23"/>
  <c r="D36" i="23"/>
  <c r="D37" i="23"/>
  <c r="D38" i="23"/>
  <c r="D11" i="23"/>
  <c r="M12" i="20" l="1"/>
  <c r="P39" i="20"/>
  <c r="O39" i="20"/>
  <c r="N39" i="20"/>
  <c r="M39" i="20"/>
  <c r="P38" i="20"/>
  <c r="O38" i="20"/>
  <c r="N38" i="20"/>
  <c r="M38" i="20"/>
  <c r="P37" i="20"/>
  <c r="O37" i="20"/>
  <c r="N37" i="20"/>
  <c r="M37" i="20"/>
  <c r="P36" i="20"/>
  <c r="O36" i="20"/>
  <c r="N36" i="20"/>
  <c r="M36" i="20"/>
  <c r="P34" i="20"/>
  <c r="O34" i="20"/>
  <c r="N34" i="20"/>
  <c r="M34" i="20"/>
  <c r="P33" i="20"/>
  <c r="O33" i="20"/>
  <c r="N33" i="20"/>
  <c r="M33" i="20"/>
  <c r="P32" i="20"/>
  <c r="O32" i="20"/>
  <c r="N32" i="20"/>
  <c r="M32" i="20"/>
  <c r="P31" i="20"/>
  <c r="O31" i="20"/>
  <c r="N31" i="20"/>
  <c r="M31" i="20"/>
  <c r="P30" i="20"/>
  <c r="O30" i="20"/>
  <c r="N30" i="20"/>
  <c r="M30" i="20"/>
  <c r="P28" i="20"/>
  <c r="O28" i="20"/>
  <c r="N28" i="20"/>
  <c r="M28" i="20"/>
  <c r="P27" i="20"/>
  <c r="O27" i="20"/>
  <c r="N27" i="20"/>
  <c r="M27" i="20"/>
  <c r="P26" i="20"/>
  <c r="O26" i="20"/>
  <c r="N26" i="20"/>
  <c r="M26" i="20"/>
  <c r="P25" i="20"/>
  <c r="O25" i="20"/>
  <c r="N25" i="20"/>
  <c r="M25" i="20"/>
  <c r="P24" i="20"/>
  <c r="O24" i="20"/>
  <c r="N24" i="20"/>
  <c r="M24" i="20"/>
  <c r="P22" i="20"/>
  <c r="O22" i="20"/>
  <c r="N22" i="20"/>
  <c r="M22" i="20"/>
  <c r="P21" i="20"/>
  <c r="O21" i="20"/>
  <c r="N21" i="20"/>
  <c r="M21" i="20"/>
  <c r="P20" i="20"/>
  <c r="O20" i="20"/>
  <c r="N20" i="20"/>
  <c r="M20" i="20"/>
  <c r="P19" i="20"/>
  <c r="O19" i="20"/>
  <c r="N19" i="20"/>
  <c r="M19" i="20"/>
  <c r="P18" i="20"/>
  <c r="O18" i="20"/>
  <c r="N18" i="20"/>
  <c r="M18" i="20"/>
  <c r="P16" i="20"/>
  <c r="O16" i="20"/>
  <c r="N16" i="20"/>
  <c r="M16" i="20"/>
  <c r="P15" i="20"/>
  <c r="O15" i="20"/>
  <c r="N15" i="20"/>
  <c r="M15" i="20"/>
  <c r="P14" i="20"/>
  <c r="O14" i="20"/>
  <c r="N14" i="20"/>
  <c r="M14" i="20"/>
  <c r="P13" i="20"/>
  <c r="O13" i="20"/>
  <c r="N13" i="20"/>
  <c r="M13" i="20"/>
  <c r="L11" i="19"/>
  <c r="K11" i="19"/>
  <c r="J11" i="19"/>
  <c r="F38" i="23" l="1"/>
  <c r="F37" i="23"/>
  <c r="F36" i="23"/>
  <c r="F35" i="23"/>
  <c r="F33" i="23"/>
  <c r="F32" i="23"/>
  <c r="F31" i="23"/>
  <c r="F30" i="23"/>
  <c r="F29" i="23"/>
  <c r="F27" i="23"/>
  <c r="F26" i="23"/>
  <c r="F25" i="23"/>
  <c r="F24" i="23"/>
  <c r="F23" i="23"/>
  <c r="F21" i="23"/>
  <c r="F20" i="23"/>
  <c r="F19" i="23"/>
  <c r="F18" i="23"/>
  <c r="F17" i="23"/>
  <c r="F15" i="23"/>
  <c r="F14" i="23"/>
  <c r="F13" i="23"/>
  <c r="F12" i="23"/>
  <c r="F11" i="23"/>
  <c r="B9" i="23"/>
  <c r="G10" i="21" l="1"/>
  <c r="H10" i="21"/>
  <c r="B11" i="15" l="1"/>
  <c r="B12" i="15"/>
  <c r="B13" i="15"/>
  <c r="B14" i="15"/>
  <c r="B16" i="15"/>
  <c r="B17" i="15"/>
  <c r="B18" i="15"/>
  <c r="B19" i="15"/>
  <c r="B20" i="15"/>
  <c r="B22" i="15"/>
  <c r="B23" i="15"/>
  <c r="B24" i="15"/>
  <c r="B25" i="15"/>
  <c r="B26" i="15"/>
  <c r="B28" i="15"/>
  <c r="B29" i="15"/>
  <c r="B30" i="15"/>
  <c r="B31" i="15"/>
  <c r="B32" i="15"/>
  <c r="B34" i="15"/>
  <c r="B35" i="15"/>
  <c r="B36" i="15"/>
  <c r="B37" i="15"/>
  <c r="I32" i="36" l="1"/>
  <c r="L32" i="36"/>
  <c r="K32" i="36"/>
  <c r="J32" i="36"/>
  <c r="I17" i="36"/>
  <c r="L17" i="36"/>
  <c r="K17" i="36"/>
  <c r="J17" i="36"/>
  <c r="I12" i="36"/>
  <c r="L12" i="36"/>
  <c r="K12" i="36"/>
  <c r="J12" i="36"/>
  <c r="I21" i="36"/>
  <c r="L21" i="36"/>
  <c r="K21" i="36"/>
  <c r="J21" i="36"/>
  <c r="I36" i="36"/>
  <c r="L36" i="36"/>
  <c r="K36" i="36"/>
  <c r="J36" i="36"/>
  <c r="I18" i="36"/>
  <c r="L18" i="36"/>
  <c r="K18" i="36"/>
  <c r="J18" i="36"/>
  <c r="I26" i="36"/>
  <c r="L26" i="36"/>
  <c r="K26" i="36"/>
  <c r="J26" i="36"/>
  <c r="I29" i="36"/>
  <c r="L29" i="36"/>
  <c r="K29" i="36"/>
  <c r="J29" i="36"/>
  <c r="I31" i="36"/>
  <c r="L31" i="36"/>
  <c r="K31" i="36"/>
  <c r="J31" i="36"/>
  <c r="I23" i="36"/>
  <c r="L23" i="36"/>
  <c r="K23" i="36"/>
  <c r="J23" i="36"/>
  <c r="I38" i="36"/>
  <c r="L38" i="36"/>
  <c r="K38" i="36"/>
  <c r="J38" i="36"/>
  <c r="I37" i="36"/>
  <c r="L37" i="36"/>
  <c r="K37" i="36"/>
  <c r="J37" i="36"/>
  <c r="I13" i="36"/>
  <c r="L13" i="36"/>
  <c r="K13" i="36"/>
  <c r="J13" i="36"/>
  <c r="I19" i="36"/>
  <c r="L19" i="36"/>
  <c r="K19" i="36"/>
  <c r="J19" i="36"/>
  <c r="I27" i="36"/>
  <c r="L27" i="36"/>
  <c r="K27" i="36"/>
  <c r="J27" i="36"/>
  <c r="I14" i="36"/>
  <c r="L14" i="36"/>
  <c r="K14" i="36"/>
  <c r="J14" i="36"/>
  <c r="I24" i="36"/>
  <c r="L24" i="36"/>
  <c r="K24" i="36"/>
  <c r="J24" i="36"/>
  <c r="I33" i="36"/>
  <c r="L33" i="36"/>
  <c r="K33" i="36"/>
  <c r="J33" i="36"/>
  <c r="I35" i="36"/>
  <c r="L35" i="36"/>
  <c r="K35" i="36"/>
  <c r="J35" i="36"/>
  <c r="I15" i="36"/>
  <c r="L15" i="36"/>
  <c r="K15" i="36"/>
  <c r="J15" i="36"/>
  <c r="I30" i="36"/>
  <c r="L30" i="36"/>
  <c r="K30" i="36"/>
  <c r="J30" i="36"/>
  <c r="B11" i="36"/>
  <c r="B9" i="36" s="1"/>
  <c r="I20" i="36" l="1"/>
  <c r="L20" i="36"/>
  <c r="K20" i="36"/>
  <c r="J20" i="36"/>
  <c r="I25" i="36"/>
  <c r="L25" i="36"/>
  <c r="K25" i="36"/>
  <c r="J25" i="36"/>
  <c r="G10" i="20" l="1"/>
  <c r="B10" i="21" l="1"/>
  <c r="B30" i="17" l="1"/>
  <c r="B31" i="17"/>
  <c r="B32" i="17"/>
  <c r="B33" i="17"/>
  <c r="B30" i="18"/>
  <c r="J30" i="18" s="1"/>
  <c r="B31" i="18"/>
  <c r="J31" i="18" s="1"/>
  <c r="B32" i="18"/>
  <c r="J32" i="18" s="1"/>
  <c r="B33" i="18"/>
  <c r="J33" i="18" s="1"/>
  <c r="B33" i="20"/>
  <c r="B34" i="20"/>
  <c r="J33" i="17" l="1"/>
  <c r="I33" i="17"/>
  <c r="L33" i="17"/>
  <c r="K33" i="17"/>
  <c r="J32" i="17"/>
  <c r="I32" i="17"/>
  <c r="L32" i="17"/>
  <c r="K32" i="17"/>
  <c r="J31" i="17"/>
  <c r="I31" i="17"/>
  <c r="L31" i="17"/>
  <c r="K31" i="17"/>
  <c r="J30" i="17"/>
  <c r="I30" i="17"/>
  <c r="L30" i="17"/>
  <c r="K30" i="17"/>
  <c r="K32" i="18"/>
  <c r="I32" i="18"/>
  <c r="H32" i="18"/>
  <c r="L30" i="15"/>
  <c r="L29" i="15"/>
  <c r="L32" i="15"/>
  <c r="J31" i="15"/>
  <c r="I33" i="18"/>
  <c r="H33" i="18"/>
  <c r="I30" i="18"/>
  <c r="I31" i="18"/>
  <c r="H31" i="18"/>
  <c r="H30" i="18"/>
  <c r="K33" i="18"/>
  <c r="K31" i="18"/>
  <c r="K30" i="18"/>
  <c r="I31" i="15"/>
  <c r="I32" i="15"/>
  <c r="L31" i="15"/>
  <c r="K29" i="15"/>
  <c r="K30" i="15"/>
  <c r="J30" i="15"/>
  <c r="J29" i="15"/>
  <c r="K32" i="15"/>
  <c r="I30" i="15"/>
  <c r="I29" i="15"/>
  <c r="J32" i="15"/>
  <c r="K31" i="15"/>
  <c r="B17" i="18" l="1"/>
  <c r="H17" i="18" s="1"/>
  <c r="B18" i="18"/>
  <c r="H18" i="18" s="1"/>
  <c r="B19" i="18"/>
  <c r="H19" i="18" s="1"/>
  <c r="B20" i="18"/>
  <c r="H20" i="18" s="1"/>
  <c r="B21" i="18"/>
  <c r="H21" i="18" s="1"/>
  <c r="B23" i="18"/>
  <c r="H23" i="18" s="1"/>
  <c r="B24" i="18"/>
  <c r="H24" i="18" s="1"/>
  <c r="B25" i="18"/>
  <c r="H25" i="18" s="1"/>
  <c r="B26" i="18"/>
  <c r="H26" i="18" s="1"/>
  <c r="B27" i="18"/>
  <c r="H27" i="18" s="1"/>
  <c r="B29" i="18"/>
  <c r="H29" i="18" s="1"/>
  <c r="B35" i="18"/>
  <c r="H35" i="18" s="1"/>
  <c r="B36" i="18"/>
  <c r="H36" i="18" s="1"/>
  <c r="B37" i="18"/>
  <c r="H37" i="18" s="1"/>
  <c r="B38" i="18"/>
  <c r="H38" i="18" s="1"/>
  <c r="B12" i="18"/>
  <c r="H12" i="18" s="1"/>
  <c r="B13" i="18"/>
  <c r="H13" i="18" s="1"/>
  <c r="B14" i="18"/>
  <c r="H14" i="18" s="1"/>
  <c r="B15" i="18"/>
  <c r="H15" i="18" s="1"/>
  <c r="B11" i="18"/>
  <c r="H11" i="18" s="1"/>
  <c r="E10" i="21" l="1"/>
  <c r="E9" i="23" l="1"/>
  <c r="C9" i="19" l="1"/>
  <c r="C9" i="23" l="1"/>
  <c r="J10" i="21" l="1"/>
  <c r="F10" i="22" l="1"/>
  <c r="F10" i="21"/>
  <c r="G8" i="15" l="1"/>
  <c r="C8" i="15"/>
  <c r="D8" i="15"/>
  <c r="B15" i="3" l="1"/>
  <c r="B39" i="20"/>
  <c r="B37" i="20"/>
  <c r="B32" i="20"/>
  <c r="B31" i="20"/>
  <c r="B30" i="20"/>
  <c r="B27" i="20"/>
  <c r="B26" i="20"/>
  <c r="B25" i="20"/>
  <c r="B22" i="20"/>
  <c r="B20" i="20"/>
  <c r="B18" i="20"/>
  <c r="B16" i="20"/>
  <c r="B15" i="20"/>
  <c r="B13" i="20"/>
  <c r="B12" i="20"/>
  <c r="C10" i="31"/>
  <c r="B10" i="31"/>
  <c r="D10" i="29"/>
  <c r="C10" i="29"/>
  <c r="B10" i="29"/>
  <c r="C10" i="2"/>
  <c r="D10" i="2"/>
  <c r="E10" i="2"/>
  <c r="F10" i="2"/>
  <c r="G10" i="2"/>
  <c r="H10" i="2"/>
  <c r="F10" i="28"/>
  <c r="D10" i="28"/>
  <c r="C10" i="28"/>
  <c r="B10" i="28"/>
  <c r="E10" i="28"/>
  <c r="H12" i="37"/>
  <c r="I12" i="37"/>
  <c r="J12" i="37"/>
  <c r="H12" i="24"/>
  <c r="I12" i="24"/>
  <c r="J12" i="24"/>
  <c r="B10" i="22"/>
  <c r="E10" i="22"/>
  <c r="C10" i="21"/>
  <c r="D10" i="31"/>
  <c r="E10" i="29"/>
  <c r="G10" i="28"/>
  <c r="J9" i="35"/>
  <c r="B9" i="35"/>
  <c r="F9" i="35"/>
  <c r="C11" i="7"/>
  <c r="D11" i="7"/>
  <c r="E11" i="7"/>
  <c r="E10" i="6"/>
  <c r="F10" i="6"/>
  <c r="G10" i="6"/>
  <c r="E10" i="3"/>
  <c r="F10" i="3"/>
  <c r="G10" i="3"/>
  <c r="H10" i="3"/>
  <c r="C10" i="20"/>
  <c r="D10" i="20"/>
  <c r="E10" i="20"/>
  <c r="F10" i="20"/>
  <c r="I10" i="20"/>
  <c r="K10" i="20"/>
  <c r="B14" i="20"/>
  <c r="B19" i="20"/>
  <c r="B21" i="20"/>
  <c r="B24" i="20"/>
  <c r="B28" i="20"/>
  <c r="B36" i="20"/>
  <c r="B38" i="20"/>
  <c r="D9" i="19"/>
  <c r="E9" i="19"/>
  <c r="F9" i="19"/>
  <c r="G9" i="19"/>
  <c r="B11" i="19"/>
  <c r="B12" i="19"/>
  <c r="B13" i="19"/>
  <c r="B14" i="19"/>
  <c r="B15" i="19"/>
  <c r="B17" i="19"/>
  <c r="B18" i="19"/>
  <c r="B19" i="19"/>
  <c r="B20" i="19"/>
  <c r="B21" i="19"/>
  <c r="B23" i="19"/>
  <c r="B24" i="19"/>
  <c r="B25" i="19"/>
  <c r="B26" i="19"/>
  <c r="B27" i="19"/>
  <c r="B29" i="19"/>
  <c r="B30" i="19"/>
  <c r="B31" i="19"/>
  <c r="B32" i="19"/>
  <c r="B33" i="19"/>
  <c r="B35" i="19"/>
  <c r="B36" i="19"/>
  <c r="B37" i="19"/>
  <c r="B38" i="19"/>
  <c r="C9" i="18"/>
  <c r="D9" i="18"/>
  <c r="E9" i="18"/>
  <c r="F9" i="18"/>
  <c r="G9" i="18"/>
  <c r="K29" i="18"/>
  <c r="D9" i="36"/>
  <c r="G9" i="36"/>
  <c r="J26" i="18"/>
  <c r="D10" i="3"/>
  <c r="I10" i="31"/>
  <c r="F9" i="23"/>
  <c r="D9" i="23"/>
  <c r="C10" i="22"/>
  <c r="K36" i="19" l="1"/>
  <c r="J36" i="19"/>
  <c r="L36" i="19"/>
  <c r="J31" i="19"/>
  <c r="L31" i="19"/>
  <c r="K31" i="19"/>
  <c r="J26" i="19"/>
  <c r="L26" i="19"/>
  <c r="K26" i="19"/>
  <c r="K21" i="19"/>
  <c r="J21" i="19"/>
  <c r="L21" i="19"/>
  <c r="K17" i="19"/>
  <c r="J17" i="19"/>
  <c r="L17" i="19"/>
  <c r="K12" i="19"/>
  <c r="J12" i="19"/>
  <c r="L12" i="19"/>
  <c r="J35" i="19"/>
  <c r="L35" i="19"/>
  <c r="K35" i="19"/>
  <c r="J30" i="19"/>
  <c r="L30" i="19"/>
  <c r="K30" i="19"/>
  <c r="K25" i="19"/>
  <c r="J25" i="19"/>
  <c r="L25" i="19"/>
  <c r="J20" i="19"/>
  <c r="L20" i="19"/>
  <c r="K20" i="19"/>
  <c r="J15" i="19"/>
  <c r="K15" i="19"/>
  <c r="L15" i="19"/>
  <c r="K33" i="19"/>
  <c r="J33" i="19"/>
  <c r="L33" i="19"/>
  <c r="J24" i="19"/>
  <c r="L24" i="19"/>
  <c r="K24" i="19"/>
  <c r="K19" i="19"/>
  <c r="J19" i="19"/>
  <c r="L19" i="19"/>
  <c r="K14" i="19"/>
  <c r="J14" i="19"/>
  <c r="L14" i="19"/>
  <c r="K38" i="19"/>
  <c r="J38" i="19"/>
  <c r="L38" i="19"/>
  <c r="K29" i="19"/>
  <c r="J29" i="19"/>
  <c r="L29" i="19"/>
  <c r="J37" i="19"/>
  <c r="L37" i="19"/>
  <c r="K37" i="19"/>
  <c r="J32" i="19"/>
  <c r="L32" i="19"/>
  <c r="K32" i="19"/>
  <c r="K27" i="19"/>
  <c r="J27" i="19"/>
  <c r="L27" i="19"/>
  <c r="L23" i="19"/>
  <c r="J23" i="19"/>
  <c r="K23" i="19"/>
  <c r="J18" i="19"/>
  <c r="L18" i="19"/>
  <c r="K18" i="19"/>
  <c r="J13" i="19"/>
  <c r="L13" i="19"/>
  <c r="K13" i="19"/>
  <c r="D10" i="22"/>
  <c r="B12" i="37"/>
  <c r="G12" i="37" s="1"/>
  <c r="B9" i="19"/>
  <c r="J9" i="19" s="1"/>
  <c r="J19" i="18"/>
  <c r="J35" i="18"/>
  <c r="J12" i="18"/>
  <c r="J29" i="18"/>
  <c r="B15" i="37"/>
  <c r="G15" i="37" s="1"/>
  <c r="G10" i="22"/>
  <c r="K27" i="18"/>
  <c r="K18" i="18"/>
  <c r="J37" i="18"/>
  <c r="B14" i="17"/>
  <c r="J27" i="18"/>
  <c r="I27" i="18"/>
  <c r="K11" i="18"/>
  <c r="I12" i="18"/>
  <c r="J14" i="18"/>
  <c r="K38" i="18"/>
  <c r="I38" i="18"/>
  <c r="I37" i="18"/>
  <c r="K36" i="18"/>
  <c r="I26" i="18"/>
  <c r="K25" i="18"/>
  <c r="K23" i="18"/>
  <c r="K20" i="18"/>
  <c r="I20" i="18"/>
  <c r="I19" i="18"/>
  <c r="K13" i="18"/>
  <c r="K12" i="18"/>
  <c r="B12" i="24"/>
  <c r="G9" i="17"/>
  <c r="N12" i="20"/>
  <c r="P12" i="20"/>
  <c r="O12" i="20"/>
  <c r="B14" i="24"/>
  <c r="B14" i="37"/>
  <c r="G14" i="37" s="1"/>
  <c r="B11" i="17"/>
  <c r="B13" i="24"/>
  <c r="B30" i="24"/>
  <c r="B28" i="24"/>
  <c r="C9" i="17"/>
  <c r="B26" i="24"/>
  <c r="B24" i="24"/>
  <c r="B21" i="24"/>
  <c r="B19" i="24"/>
  <c r="J36" i="18"/>
  <c r="I35" i="18"/>
  <c r="K26" i="18"/>
  <c r="I23" i="18"/>
  <c r="J17" i="18"/>
  <c r="J21" i="18"/>
  <c r="I18" i="18"/>
  <c r="I17" i="18"/>
  <c r="K15" i="18"/>
  <c r="I14" i="18"/>
  <c r="I11" i="18"/>
  <c r="I13" i="18"/>
  <c r="I29" i="18"/>
  <c r="K37" i="18"/>
  <c r="I36" i="18"/>
  <c r="J13" i="18"/>
  <c r="J38" i="18"/>
  <c r="K35" i="18"/>
  <c r="J24" i="18"/>
  <c r="I24" i="18"/>
  <c r="I25" i="18"/>
  <c r="I21" i="18"/>
  <c r="K21" i="18"/>
  <c r="J23" i="18"/>
  <c r="J18" i="18"/>
  <c r="K17" i="18"/>
  <c r="I15" i="18"/>
  <c r="B9" i="18"/>
  <c r="K9" i="18" s="1"/>
  <c r="J25" i="18"/>
  <c r="K24" i="18"/>
  <c r="J20" i="18"/>
  <c r="K19" i="18"/>
  <c r="D10" i="24"/>
  <c r="I10" i="24" s="1"/>
  <c r="D10" i="37"/>
  <c r="I10" i="37" s="1"/>
  <c r="J15" i="18"/>
  <c r="K14" i="18"/>
  <c r="J11" i="18"/>
  <c r="C10" i="24"/>
  <c r="H10" i="24" s="1"/>
  <c r="B16" i="24"/>
  <c r="B29" i="17"/>
  <c r="B27" i="17"/>
  <c r="B21" i="17"/>
  <c r="H10" i="20"/>
  <c r="B10" i="20"/>
  <c r="B18" i="17"/>
  <c r="B25" i="17"/>
  <c r="B19" i="17"/>
  <c r="B15" i="24"/>
  <c r="B22" i="37"/>
  <c r="G22" i="37" s="1"/>
  <c r="B17" i="17"/>
  <c r="B20" i="17"/>
  <c r="B24" i="17"/>
  <c r="B26" i="17"/>
  <c r="B38" i="17"/>
  <c r="B35" i="17"/>
  <c r="B39" i="24"/>
  <c r="B37" i="24"/>
  <c r="B34" i="24"/>
  <c r="B32" i="24"/>
  <c r="B36" i="37"/>
  <c r="G36" i="37" s="1"/>
  <c r="B33" i="37"/>
  <c r="G33" i="37" s="1"/>
  <c r="B31" i="37"/>
  <c r="G31" i="37" s="1"/>
  <c r="B19" i="37"/>
  <c r="G19" i="37" s="1"/>
  <c r="B16" i="37"/>
  <c r="G16" i="37" s="1"/>
  <c r="B36" i="17"/>
  <c r="B15" i="17"/>
  <c r="B38" i="24"/>
  <c r="B36" i="24"/>
  <c r="B33" i="24"/>
  <c r="B31" i="24"/>
  <c r="G31" i="24" s="1"/>
  <c r="B27" i="24"/>
  <c r="B25" i="24"/>
  <c r="B22" i="24"/>
  <c r="B20" i="24"/>
  <c r="E10" i="24"/>
  <c r="J10" i="24" s="1"/>
  <c r="B18" i="24"/>
  <c r="B39" i="37"/>
  <c r="G39" i="37" s="1"/>
  <c r="B37" i="37"/>
  <c r="G37" i="37" s="1"/>
  <c r="B34" i="37"/>
  <c r="G34" i="37" s="1"/>
  <c r="B32" i="37"/>
  <c r="G32" i="37" s="1"/>
  <c r="B30" i="37"/>
  <c r="G30" i="37" s="1"/>
  <c r="B27" i="37"/>
  <c r="G27" i="37" s="1"/>
  <c r="B25" i="37"/>
  <c r="G25" i="37" s="1"/>
  <c r="B20" i="37"/>
  <c r="G20" i="37" s="1"/>
  <c r="B18" i="37"/>
  <c r="G18" i="37" s="1"/>
  <c r="E10" i="37"/>
  <c r="J10" i="37" s="1"/>
  <c r="B13" i="37"/>
  <c r="G13" i="37" s="1"/>
  <c r="D9" i="17"/>
  <c r="B38" i="37"/>
  <c r="G38" i="37" s="1"/>
  <c r="B28" i="37"/>
  <c r="G28" i="37" s="1"/>
  <c r="B26" i="37"/>
  <c r="G26" i="37" s="1"/>
  <c r="B24" i="37"/>
  <c r="G24" i="37" s="1"/>
  <c r="B21" i="37"/>
  <c r="G21" i="37" s="1"/>
  <c r="C10" i="37"/>
  <c r="H10" i="37" s="1"/>
  <c r="B10" i="2"/>
  <c r="B37" i="17"/>
  <c r="B23" i="17"/>
  <c r="J15" i="17" l="1"/>
  <c r="I15" i="17"/>
  <c r="L15" i="17"/>
  <c r="K15" i="17"/>
  <c r="J26" i="17"/>
  <c r="I26" i="17"/>
  <c r="L26" i="17"/>
  <c r="K26" i="17"/>
  <c r="J17" i="17"/>
  <c r="I17" i="17"/>
  <c r="L17" i="17"/>
  <c r="K17" i="17"/>
  <c r="J25" i="17"/>
  <c r="I25" i="17"/>
  <c r="L25" i="17"/>
  <c r="K25" i="17"/>
  <c r="J29" i="17"/>
  <c r="I29" i="17"/>
  <c r="L29" i="17"/>
  <c r="K29" i="17"/>
  <c r="J23" i="17"/>
  <c r="I23" i="17"/>
  <c r="L23" i="17"/>
  <c r="K23" i="17"/>
  <c r="J38" i="17"/>
  <c r="I38" i="17"/>
  <c r="L38" i="17"/>
  <c r="K38" i="17"/>
  <c r="J24" i="17"/>
  <c r="I24" i="17"/>
  <c r="L24" i="17"/>
  <c r="K24" i="17"/>
  <c r="J18" i="17"/>
  <c r="I18" i="17"/>
  <c r="L18" i="17"/>
  <c r="K18" i="17"/>
  <c r="J20" i="17"/>
  <c r="I20" i="17"/>
  <c r="L20" i="17"/>
  <c r="K20" i="17"/>
  <c r="J21" i="17"/>
  <c r="I21" i="17"/>
  <c r="L21" i="17"/>
  <c r="K21" i="17"/>
  <c r="J35" i="17"/>
  <c r="I35" i="17"/>
  <c r="L35" i="17"/>
  <c r="K35" i="17"/>
  <c r="J37" i="17"/>
  <c r="I37" i="17"/>
  <c r="L37" i="17"/>
  <c r="K37" i="17"/>
  <c r="J36" i="17"/>
  <c r="I36" i="17"/>
  <c r="L36" i="17"/>
  <c r="K36" i="17"/>
  <c r="J19" i="17"/>
  <c r="I19" i="17"/>
  <c r="L19" i="17"/>
  <c r="K19" i="17"/>
  <c r="J27" i="17"/>
  <c r="I27" i="17"/>
  <c r="L27" i="17"/>
  <c r="K27" i="17"/>
  <c r="J14" i="17"/>
  <c r="I14" i="17"/>
  <c r="L14" i="17"/>
  <c r="K14" i="17"/>
  <c r="K17" i="15"/>
  <c r="L14" i="15"/>
  <c r="K22" i="15"/>
  <c r="H10" i="22"/>
  <c r="I9" i="19"/>
  <c r="K9" i="19"/>
  <c r="L9" i="19"/>
  <c r="B12" i="17"/>
  <c r="B13" i="17"/>
  <c r="K14" i="15"/>
  <c r="I22" i="15"/>
  <c r="L22" i="15"/>
  <c r="J22" i="15"/>
  <c r="L17" i="15"/>
  <c r="J17" i="15"/>
  <c r="I17" i="15"/>
  <c r="I14" i="15"/>
  <c r="J14" i="15"/>
  <c r="I10" i="22"/>
  <c r="E8" i="15"/>
  <c r="L12" i="15"/>
  <c r="K12" i="15"/>
  <c r="J12" i="15"/>
  <c r="I12" i="15"/>
  <c r="L11" i="15"/>
  <c r="K11" i="15"/>
  <c r="J11" i="15"/>
  <c r="I11" i="15"/>
  <c r="L37" i="15"/>
  <c r="K37" i="15"/>
  <c r="J37" i="15"/>
  <c r="I37" i="15"/>
  <c r="L20" i="15"/>
  <c r="K20" i="15"/>
  <c r="J20" i="15"/>
  <c r="I20" i="15"/>
  <c r="L35" i="15"/>
  <c r="K35" i="15"/>
  <c r="J35" i="15"/>
  <c r="I35" i="15"/>
  <c r="E9" i="17"/>
  <c r="I9" i="18"/>
  <c r="J9" i="18"/>
  <c r="H9" i="18"/>
  <c r="B10" i="24"/>
  <c r="G10" i="24" s="1"/>
  <c r="B10" i="37"/>
  <c r="G10" i="37" s="1"/>
  <c r="N10" i="20"/>
  <c r="M10" i="20"/>
  <c r="P10" i="20"/>
  <c r="O10" i="20"/>
  <c r="F9" i="17"/>
  <c r="E9" i="36"/>
  <c r="J11" i="17"/>
  <c r="I11" i="17"/>
  <c r="K11" i="17"/>
  <c r="L11" i="17"/>
  <c r="J12" i="17" l="1"/>
  <c r="I12" i="17"/>
  <c r="L12" i="17"/>
  <c r="K12" i="17"/>
  <c r="J13" i="17"/>
  <c r="I13" i="17"/>
  <c r="L13" i="17"/>
  <c r="K13" i="17"/>
  <c r="L23" i="15"/>
  <c r="K34" i="15"/>
  <c r="L34" i="15"/>
  <c r="B9" i="17"/>
  <c r="K9" i="17" s="1"/>
  <c r="J34" i="15"/>
  <c r="I34" i="15"/>
  <c r="I23" i="15"/>
  <c r="J23" i="15"/>
  <c r="K23" i="15"/>
  <c r="K24" i="15"/>
  <c r="I24" i="15"/>
  <c r="L24" i="15"/>
  <c r="J24" i="15"/>
  <c r="K36" i="15"/>
  <c r="I36" i="15"/>
  <c r="L36" i="15"/>
  <c r="J36" i="15"/>
  <c r="K16" i="15"/>
  <c r="I16" i="15"/>
  <c r="L16" i="15"/>
  <c r="J16" i="15"/>
  <c r="L19" i="15"/>
  <c r="K19" i="15"/>
  <c r="J19" i="15"/>
  <c r="I19" i="15"/>
  <c r="L13" i="15"/>
  <c r="K13" i="15"/>
  <c r="J13" i="15"/>
  <c r="I13" i="15"/>
  <c r="L18" i="15"/>
  <c r="K18" i="15"/>
  <c r="J18" i="15"/>
  <c r="I18" i="15"/>
  <c r="L25" i="15"/>
  <c r="K25" i="15"/>
  <c r="J25" i="15"/>
  <c r="I25" i="15"/>
  <c r="L28" i="15"/>
  <c r="K28" i="15"/>
  <c r="J28" i="15"/>
  <c r="I28" i="15"/>
  <c r="L26" i="15"/>
  <c r="K26" i="15"/>
  <c r="J26" i="15"/>
  <c r="I26" i="15"/>
  <c r="L10" i="15"/>
  <c r="I10" i="15"/>
  <c r="J10" i="15"/>
  <c r="B8" i="15"/>
  <c r="K10" i="15"/>
  <c r="F8" i="15"/>
  <c r="K10" i="21"/>
  <c r="I11" i="36"/>
  <c r="K11" i="36"/>
  <c r="J11" i="36"/>
  <c r="L11" i="36"/>
  <c r="I9" i="17" l="1"/>
  <c r="L9" i="17"/>
  <c r="J9" i="17"/>
  <c r="L8" i="15"/>
  <c r="K8" i="15"/>
  <c r="J8" i="15"/>
  <c r="I8" i="15"/>
  <c r="L10" i="21"/>
  <c r="L9" i="36"/>
  <c r="K9" i="36"/>
  <c r="I9" i="36"/>
  <c r="J9" i="36"/>
  <c r="B11" i="7" l="1"/>
  <c r="B10" i="6"/>
  <c r="B12" i="3" l="1"/>
  <c r="C10" i="6" l="1"/>
  <c r="D10" i="6"/>
  <c r="B14" i="3" l="1"/>
  <c r="B22" i="3"/>
  <c r="B36" i="3"/>
  <c r="B28" i="3"/>
  <c r="B19" i="3"/>
  <c r="B18" i="3"/>
  <c r="B27" i="3"/>
  <c r="B31" i="3"/>
  <c r="B20" i="3"/>
  <c r="B38" i="3"/>
  <c r="B21" i="3"/>
  <c r="B30" i="3"/>
  <c r="B26" i="3"/>
  <c r="B24" i="3"/>
  <c r="B25" i="3"/>
  <c r="B16" i="3"/>
  <c r="B32" i="3"/>
  <c r="B33" i="3"/>
  <c r="B39" i="3"/>
  <c r="B34" i="3"/>
  <c r="B37" i="3"/>
  <c r="J11" i="7" l="1"/>
  <c r="B13" i="3"/>
  <c r="B10" i="3" l="1"/>
  <c r="C10" i="3"/>
</calcChain>
</file>

<file path=xl/sharedStrings.xml><?xml version="1.0" encoding="utf-8"?>
<sst xmlns="http://schemas.openxmlformats.org/spreadsheetml/2006/main" count="900" uniqueCount="249">
  <si>
    <t>Total State</t>
  </si>
  <si>
    <t>Allegany</t>
  </si>
  <si>
    <t>Anne Arundel</t>
  </si>
  <si>
    <t>Baltimore City</t>
  </si>
  <si>
    <t>Baltimore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</si>
  <si>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</si>
  <si>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</si>
  <si>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</si>
  <si>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</si>
  <si>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</si>
  <si>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</si>
  <si>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</si>
  <si>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</si>
  <si>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</si>
  <si>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</si>
  <si>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</si>
  <si>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</si>
  <si>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George's</t>
  </si>
  <si>
    <t>Queen Anne's</t>
  </si>
  <si>
    <t>St. Mary's</t>
  </si>
  <si>
    <t>Somerset</t>
  </si>
  <si>
    <t>Talbot</t>
  </si>
  <si>
    <t>Washington</t>
  </si>
  <si>
    <t>Wicomico</t>
  </si>
  <si>
    <t>Worcester</t>
  </si>
  <si>
    <t>Formula</t>
  </si>
  <si>
    <t>Care</t>
  </si>
  <si>
    <t>Nonpublic</t>
  </si>
  <si>
    <t>Placements</t>
  </si>
  <si>
    <t>and</t>
  </si>
  <si>
    <t>Education</t>
  </si>
  <si>
    <t>School</t>
  </si>
  <si>
    <t>Other</t>
  </si>
  <si>
    <t>Food</t>
  </si>
  <si>
    <t>Service</t>
  </si>
  <si>
    <t>Construc-</t>
  </si>
  <si>
    <t>tion</t>
  </si>
  <si>
    <t>Debt</t>
  </si>
  <si>
    <t>Table 7</t>
  </si>
  <si>
    <t>Total</t>
  </si>
  <si>
    <t>State</t>
  </si>
  <si>
    <t>Funds</t>
  </si>
  <si>
    <t>Current Expense Fund</t>
  </si>
  <si>
    <t>Current Expense Fund (continued)</t>
  </si>
  <si>
    <t>Fund</t>
  </si>
  <si>
    <t>Current</t>
  </si>
  <si>
    <t>Expense</t>
  </si>
  <si>
    <t>Federal</t>
  </si>
  <si>
    <t>Miscellaneous</t>
  </si>
  <si>
    <t>Migrants</t>
  </si>
  <si>
    <t>Preschool</t>
  </si>
  <si>
    <t>Elementary and Secondary Education Act</t>
  </si>
  <si>
    <t>Concentration</t>
  </si>
  <si>
    <t>Expenses</t>
  </si>
  <si>
    <t>Program</t>
  </si>
  <si>
    <t>Basic and</t>
  </si>
  <si>
    <t>Grants</t>
  </si>
  <si>
    <t>Literacy</t>
  </si>
  <si>
    <t>Individuals with Disabilities Act</t>
  </si>
  <si>
    <t>Basic</t>
  </si>
  <si>
    <t>Nutrition Act</t>
  </si>
  <si>
    <t>National</t>
  </si>
  <si>
    <t>Value of</t>
  </si>
  <si>
    <t>Commodities</t>
  </si>
  <si>
    <t>Food Service Programs</t>
  </si>
  <si>
    <t>Construction</t>
  </si>
  <si>
    <t>Lunch/Child</t>
  </si>
  <si>
    <t>Local</t>
  </si>
  <si>
    <t>Appropriation</t>
  </si>
  <si>
    <t>Non-</t>
  </si>
  <si>
    <t>Revenue</t>
  </si>
  <si>
    <t>revenue</t>
  </si>
  <si>
    <t>Percent from Each Source</t>
  </si>
  <si>
    <t>Revenue and</t>
  </si>
  <si>
    <t>Nonrevenue</t>
  </si>
  <si>
    <t>Table 1</t>
  </si>
  <si>
    <t>Table 2</t>
  </si>
  <si>
    <t>Table 4</t>
  </si>
  <si>
    <t>Table 5</t>
  </si>
  <si>
    <t>Table 6</t>
  </si>
  <si>
    <t>Children's</t>
  </si>
  <si>
    <t>Payments</t>
  </si>
  <si>
    <t>Sales</t>
  </si>
  <si>
    <t>Table 9</t>
  </si>
  <si>
    <t>State Share</t>
  </si>
  <si>
    <t>NOTE:  Audit adjustments are not included</t>
  </si>
  <si>
    <t>Table 10</t>
  </si>
  <si>
    <t>(B)</t>
  </si>
  <si>
    <t>(C)</t>
  </si>
  <si>
    <t>Assessed</t>
  </si>
  <si>
    <t>Valuation</t>
  </si>
  <si>
    <t>(Thousands)</t>
  </si>
  <si>
    <t>Number</t>
  </si>
  <si>
    <t>of Pupils</t>
  </si>
  <si>
    <t>per Pupil</t>
  </si>
  <si>
    <t>per Capita</t>
  </si>
  <si>
    <t>Table 12</t>
  </si>
  <si>
    <t>Table 11</t>
  </si>
  <si>
    <t>All</t>
  </si>
  <si>
    <t xml:space="preserve">Current </t>
  </si>
  <si>
    <t xml:space="preserve">                                         </t>
  </si>
  <si>
    <t>Table 3</t>
  </si>
  <si>
    <t>Cash</t>
  </si>
  <si>
    <t>Other*</t>
  </si>
  <si>
    <t>Valuation for</t>
  </si>
  <si>
    <t>Local Purposes</t>
  </si>
  <si>
    <t>Expenses*</t>
  </si>
  <si>
    <t>Table 7 (continued)</t>
  </si>
  <si>
    <t>Table 8</t>
  </si>
  <si>
    <t>Table 8 (continued)</t>
  </si>
  <si>
    <t xml:space="preserve">Infants </t>
  </si>
  <si>
    <t>Toddlers</t>
  </si>
  <si>
    <t>Schools</t>
  </si>
  <si>
    <t>Adult Education</t>
  </si>
  <si>
    <t>External</t>
  </si>
  <si>
    <t>Diploma</t>
  </si>
  <si>
    <t>Works</t>
  </si>
  <si>
    <t>Science/</t>
  </si>
  <si>
    <t>Math</t>
  </si>
  <si>
    <t>Near County</t>
  </si>
  <si>
    <t>Lines</t>
  </si>
  <si>
    <t>Agency</t>
  </si>
  <si>
    <t>(Excluding State-Paid Teachers' Retirement)</t>
  </si>
  <si>
    <t>Title III</t>
  </si>
  <si>
    <t>Title XIX</t>
  </si>
  <si>
    <t xml:space="preserve">Part B - </t>
  </si>
  <si>
    <t xml:space="preserve">Part H - </t>
  </si>
  <si>
    <t xml:space="preserve">  Non-</t>
  </si>
  <si>
    <t>(Including State-Paid Teachers' Retirement)</t>
  </si>
  <si>
    <t>USDA</t>
  </si>
  <si>
    <t>State Grant</t>
  </si>
  <si>
    <t>Neglected</t>
  </si>
  <si>
    <t>Delinquent</t>
  </si>
  <si>
    <t>Out of County</t>
  </si>
  <si>
    <t>Living - Foster</t>
  </si>
  <si>
    <t>Student Transportation</t>
  </si>
  <si>
    <t>Other State Revenue</t>
  </si>
  <si>
    <t>Combined Grants</t>
  </si>
  <si>
    <t>Higher Education Act - Advanced Placement Fees</t>
  </si>
  <si>
    <t xml:space="preserve">State Share of Teachers' Retirement </t>
  </si>
  <si>
    <t>Regular Transportation</t>
  </si>
  <si>
    <t>Transportation of Students with Disibilities</t>
  </si>
  <si>
    <t>Continuing Education</t>
  </si>
  <si>
    <t>Local      Education Agency</t>
  </si>
  <si>
    <t>Teacher Stipends &amp; Bonuses</t>
  </si>
  <si>
    <t>Hoyer Funds II</t>
  </si>
  <si>
    <t>Hoyer General Funds</t>
  </si>
  <si>
    <t>Smith Island</t>
  </si>
  <si>
    <t>School Boat</t>
  </si>
  <si>
    <t>Foundation Program</t>
  </si>
  <si>
    <t>Local Education Agency</t>
  </si>
  <si>
    <t>Per Student Foundation Program</t>
  </si>
  <si>
    <t>Wealth Per Student</t>
  </si>
  <si>
    <t>Total Foundation Program minus Local Share                 ( S1)</t>
  </si>
  <si>
    <t>Unadjusted Calculation</t>
  </si>
  <si>
    <t>Wealth Per Student - Table 9</t>
  </si>
  <si>
    <t>Minimum Grant</t>
  </si>
  <si>
    <t>Total Grant - Greater of Adjusted or Minimum Calculation</t>
  </si>
  <si>
    <t>Local Appropriations in Dollars</t>
  </si>
  <si>
    <t>Local Appropriations in Percent of Assessed Valuation</t>
  </si>
  <si>
    <t xml:space="preserve">Infants &amp; Toddlers </t>
  </si>
  <si>
    <t>English Language Acquisition</t>
  </si>
  <si>
    <t>Improving Teacher Quality State Grants</t>
  </si>
  <si>
    <t>TITLE II</t>
  </si>
  <si>
    <t>Part B - Math &amp; Sciences</t>
  </si>
  <si>
    <t>Other Earnings on Investment</t>
  </si>
  <si>
    <t>Unrestricted and Impact Aid Funds</t>
  </si>
  <si>
    <t>Public Health Services Act</t>
  </si>
  <si>
    <t>Social Security Act Medical Assistance</t>
  </si>
  <si>
    <t>Stewart B. McKinney Homeless Assistance</t>
  </si>
  <si>
    <t>GCEI - Regional Difference</t>
  </si>
  <si>
    <t>(D)</t>
  </si>
  <si>
    <t>Additional Grant to Adjusted Calculation</t>
  </si>
  <si>
    <t>*  Includes revenue from the following funds:  Current Expense, School Construction, Debt Service, and Food Service.</t>
  </si>
  <si>
    <t>Charles*</t>
  </si>
  <si>
    <t>revenue**</t>
  </si>
  <si>
    <t>Compensatory Education Formula</t>
  </si>
  <si>
    <t>Other**</t>
  </si>
  <si>
    <t>*Includes earnings on investments, rental income, and other miscellaneous local revenue.</t>
  </si>
  <si>
    <t>*    Includes revenue to meet principal and interest obligations.</t>
  </si>
  <si>
    <t>**  Includes miscellaneous other revenue.</t>
  </si>
  <si>
    <t>NOTE:  Audit adjustments are not included.</t>
  </si>
  <si>
    <t>Belonging**</t>
  </si>
  <si>
    <t>* Assessed</t>
  </si>
  <si>
    <t>Greater of (S1) or ( S2)</t>
  </si>
  <si>
    <r>
      <t xml:space="preserve">** </t>
    </r>
    <r>
      <rPr>
        <sz val="10"/>
        <rFont val="Arial"/>
        <family val="2"/>
      </rPr>
      <t>Includes the following:  tuition, transportation fees, transfers from school units in other states, and other miscellaneous revenue.</t>
    </r>
  </si>
  <si>
    <r>
      <t>Other</t>
    </r>
    <r>
      <rPr>
        <sz val="10"/>
        <rFont val="WP TypographicSymbols"/>
      </rPr>
      <t>**</t>
    </r>
  </si>
  <si>
    <t>Minimum State Share = Foundation Progam x .15           (S2)</t>
  </si>
  <si>
    <t>(B) X 80%</t>
  </si>
  <si>
    <t>Local Appropriations in Percent of Total Local Wealth</t>
  </si>
  <si>
    <t>Table 12 (Continued)</t>
  </si>
  <si>
    <t>*    Excludes federal revenue and state revenue for food service operations; excludes sale of meals and value of USDA commodities.</t>
  </si>
  <si>
    <t>Adult Ed - English Lit/Civics</t>
  </si>
  <si>
    <t>ESEA I - LEA School System Support</t>
  </si>
  <si>
    <t>ESEA I - LEA State Administration</t>
  </si>
  <si>
    <t>Guaranteed Tax Base</t>
  </si>
  <si>
    <t>Supplemental Grants</t>
  </si>
  <si>
    <t>Limited English Proficiency</t>
  </si>
  <si>
    <t>Title I School Improvement</t>
  </si>
  <si>
    <t>Disabled Students</t>
  </si>
  <si>
    <t xml:space="preserve"> Title II Carl T. Perkins - Career and Technology </t>
  </si>
  <si>
    <t>Displaced Homemakers</t>
  </si>
  <si>
    <t>Sex</t>
  </si>
  <si>
    <t>Equity</t>
  </si>
  <si>
    <t>National School Lunch Equipment Assistance</t>
  </si>
  <si>
    <t>Title I</t>
  </si>
  <si>
    <t>Gaining Early Awareness and Readiness</t>
  </si>
  <si>
    <t>IDEA Part C - Severely Handicapped Project</t>
  </si>
  <si>
    <t xml:space="preserve"> </t>
  </si>
  <si>
    <t xml:space="preserve">* Included are taxable income, real and public utility property assessments for state purposes, and 50% of personal property assessments for county purposes; </t>
  </si>
  <si>
    <t xml:space="preserve">         Source:</t>
  </si>
  <si>
    <t>**      Half-time prekindergarten pupils are expressed in full-time equivalents in arriving at per pupil costs.</t>
  </si>
  <si>
    <t xml:space="preserve">        Source:  </t>
  </si>
  <si>
    <t>http://www.census.gov</t>
  </si>
  <si>
    <r>
      <t>Other</t>
    </r>
    <r>
      <rPr>
        <b/>
        <sz val="10"/>
        <rFont val="Arial"/>
        <family val="2"/>
      </rPr>
      <t>**</t>
    </r>
  </si>
  <si>
    <t>Local Appropriations for Public Schools as a Percent of Assessed Valuation and Total Local Wealth</t>
  </si>
  <si>
    <t>***    Excerpt from Table 1.  Annual Estimates of the Resident Population for Counties of Maryland: April 1, 2010 to July 1, 2016</t>
  </si>
  <si>
    <t xml:space="preserve">        Release Date: March 2017</t>
  </si>
  <si>
    <t>2016 Population Estimates ***</t>
  </si>
  <si>
    <t>Indian Education</t>
  </si>
  <si>
    <t>10-31-2015 Eligible FARMS Students + SEED</t>
  </si>
  <si>
    <t>http://dat.maryland.gov/Documents/statistics/Novbe16.pdf</t>
  </si>
  <si>
    <t>21st Century Community Learning Centers</t>
  </si>
  <si>
    <r>
      <t xml:space="preserve">* </t>
    </r>
    <r>
      <rPr>
        <sz val="10"/>
        <rFont val="Wingdings"/>
        <charset val="2"/>
      </rPr>
      <t xml:space="preserve">  </t>
    </r>
    <r>
      <rPr>
        <sz val="10"/>
        <rFont val="Arial"/>
        <family val="2"/>
      </rPr>
      <t>Excerpt from Table I - The Taxable Assessable Base at the County Level For the tax year beginning July 1, 2016</t>
    </r>
  </si>
  <si>
    <t>** Includes the following:  tuition, transportation fees, transfers from school units in other states, and other miscellaneous revenue.</t>
  </si>
  <si>
    <t xml:space="preserve">      </t>
  </si>
  <si>
    <t>Enrollment
 9-30-2015</t>
  </si>
  <si>
    <t xml:space="preserve">Local </t>
  </si>
  <si>
    <t>** Nonrevenue includes earnings on investment, rental income, and other miscellaneous receipts, but excludes interfund transfers.</t>
  </si>
  <si>
    <t>Total Foundation Program (Enrollment X $6,964)</t>
  </si>
  <si>
    <t xml:space="preserve">         Base Estimate date: November 30, 2016</t>
  </si>
  <si>
    <t>Revenue from All Sources* for Maryland Public Schools:  2016-2017</t>
  </si>
  <si>
    <t>Revenue from All Sources for Current Expenses*: Maryland Public Schools:  2016-2017</t>
  </si>
  <si>
    <t>Revenue from All Sources for School Construction: Maryland Public Schools:  2016-2017</t>
  </si>
  <si>
    <t>Revenue from All Sources Debt Service* for Maryland Public Schools:  2016-2017</t>
  </si>
  <si>
    <t>Revenue from All Sources for Food Service: Maryland Public Schools:  2016-2017</t>
  </si>
  <si>
    <t>Revenue from the State for Maryland Public Purposes:  2016-2017</t>
  </si>
  <si>
    <t>Revenue from the State for Maryland Public School Purposes:  2016-2017</t>
  </si>
  <si>
    <t>Revenue from the Federal Government for Maryland Public Schools:  2016-2017</t>
  </si>
  <si>
    <t>Foundation Current Expense Formula Aid for Maryland Public Schools: 2016-2017</t>
  </si>
  <si>
    <t>State Compensatory Education Aid for Maryland Public Schools: 2016-2017</t>
  </si>
  <si>
    <t>Assessed Valuation per Pupil Belonging and per Capita: State of Maryland  2016-2017</t>
  </si>
  <si>
    <t>Maryland Public Schools:  2016-2017</t>
  </si>
  <si>
    <t>SOURCE:  MSDE final calculations for the Major State Aid Programs for Fiscal Year 2017.</t>
  </si>
  <si>
    <t>Students  X $3,378</t>
  </si>
  <si>
    <t>Total Local 
Wealth*</t>
  </si>
  <si>
    <t>Local Share 
(Local Wealth X .71097%)</t>
  </si>
  <si>
    <t>Grant Adjusted Calculation @ 0.8487827</t>
  </si>
  <si>
    <t>SOURCE:  MSDE final calculations for the Major State Aid Programs for Fiscal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</si>
</sst>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\ ;\(&quot;$&quot;#,##0\)"/>
    <numFmt numFmtId="168" formatCode="#,##0.000"/>
    <numFmt numFmtId="169" formatCode="0.00000%"/>
    <numFmt numFmtId="170" formatCode="#,##0.000000"/>
    <numFmt numFmtId="171" formatCode="#,##0.0000000"/>
    <numFmt numFmtId="172" formatCode="#,##0.00000"/>
    <numFmt numFmtId="173" formatCode="0.0%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26"/>
      <name val="Arial"/>
      <family val="2"/>
    </font>
    <font>
      <sz val="10"/>
      <name val="WP TypographicSymbols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u/>
      <sz val="9.9"/>
      <color theme="10"/>
      <name val="Arial"/>
      <family val="2"/>
    </font>
    <font>
      <sz val="10"/>
      <color rgb="FFFF0000"/>
      <name val="Arial"/>
      <family val="2"/>
    </font>
    <font>
      <sz val="10"/>
      <name val="Wingdings"/>
      <charset val="2"/>
    </font>
    <font>
      <b/>
      <sz val="11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8" fillId="2" borderId="10" applyNumberFormat="0" applyAlignment="0" applyProtection="0"/>
  </cellStyleXfs>
  <cellXfs count="522">
    <xf numFmtId="0" fontId="0" fillId="0" borderId="0" xfId="0"/>
    <xf numFmtId="165" fontId="0" fillId="0" borderId="0" xfId="0" applyNumberFormat="1"/>
    <xf numFmtId="165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165" fontId="0" fillId="0" borderId="0" xfId="1" applyNumberFormat="1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165" fontId="0" fillId="0" borderId="4" xfId="0" applyNumberFormat="1" applyBorder="1"/>
    <xf numFmtId="165" fontId="0" fillId="0" borderId="4" xfId="1" applyNumberFormat="1" applyFont="1" applyBorder="1"/>
    <xf numFmtId="165" fontId="0" fillId="0" borderId="0" xfId="1" applyNumberFormat="1" applyFont="1" applyBorder="1"/>
    <xf numFmtId="166" fontId="0" fillId="0" borderId="0" xfId="2" applyNumberFormat="1" applyFont="1" applyBorder="1"/>
    <xf numFmtId="0" fontId="0" fillId="0" borderId="1" xfId="0" applyBorder="1" applyAlignment="1">
      <alignment horizontal="center"/>
    </xf>
    <xf numFmtId="43" fontId="0" fillId="0" borderId="0" xfId="0" applyNumberFormat="1"/>
    <xf numFmtId="0" fontId="0" fillId="0" borderId="0" xfId="0" applyAlignment="1"/>
    <xf numFmtId="43" fontId="0" fillId="0" borderId="0" xfId="0" applyNumberFormat="1" applyBorder="1"/>
    <xf numFmtId="0" fontId="0" fillId="0" borderId="0" xfId="0" quotePrefix="1"/>
    <xf numFmtId="0" fontId="1" fillId="0" borderId="0" xfId="0" applyFont="1" applyAlignment="1">
      <alignment horizontal="centerContinuous"/>
    </xf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1" fillId="0" borderId="5" xfId="0" applyFont="1" applyBorder="1"/>
    <xf numFmtId="3" fontId="3" fillId="0" borderId="0" xfId="0" applyNumberFormat="1" applyFont="1"/>
    <xf numFmtId="3" fontId="1" fillId="0" borderId="4" xfId="0" applyNumberFormat="1" applyFont="1" applyBorder="1"/>
    <xf numFmtId="9" fontId="1" fillId="0" borderId="0" xfId="0" applyNumberFormat="1" applyFont="1"/>
    <xf numFmtId="3" fontId="1" fillId="0" borderId="0" xfId="0" applyNumberFormat="1" applyFont="1" applyBorder="1"/>
    <xf numFmtId="0" fontId="1" fillId="0" borderId="4" xfId="0" applyFont="1" applyBorder="1"/>
    <xf numFmtId="0" fontId="1" fillId="0" borderId="0" xfId="0" applyFont="1" applyBorder="1"/>
    <xf numFmtId="0" fontId="4" fillId="0" borderId="0" xfId="0" applyFont="1" applyBorder="1" applyAlignment="1"/>
    <xf numFmtId="0" fontId="4" fillId="0" borderId="0" xfId="0" applyFont="1"/>
    <xf numFmtId="43" fontId="0" fillId="0" borderId="4" xfId="1" applyNumberFormat="1" applyFont="1" applyBorder="1"/>
    <xf numFmtId="43" fontId="0" fillId="0" borderId="0" xfId="1" applyNumberFormat="1" applyFont="1"/>
    <xf numFmtId="10" fontId="0" fillId="0" borderId="0" xfId="3" applyNumberFormat="1" applyFont="1"/>
    <xf numFmtId="43" fontId="0" fillId="0" borderId="0" xfId="1" applyFont="1"/>
    <xf numFmtId="0" fontId="5" fillId="0" borderId="0" xfId="0" applyFont="1"/>
    <xf numFmtId="41" fontId="0" fillId="0" borderId="0" xfId="0" applyNumberFormat="1" applyBorder="1"/>
    <xf numFmtId="41" fontId="0" fillId="0" borderId="4" xfId="0" applyNumberFormat="1" applyBorder="1"/>
    <xf numFmtId="164" fontId="0" fillId="0" borderId="0" xfId="0" applyNumberFormat="1"/>
    <xf numFmtId="0" fontId="0" fillId="0" borderId="0" xfId="0" applyBorder="1" applyAlignment="1">
      <alignment horizontal="left"/>
    </xf>
    <xf numFmtId="166" fontId="0" fillId="0" borderId="0" xfId="2" applyNumberFormat="1" applyFont="1"/>
    <xf numFmtId="0" fontId="0" fillId="0" borderId="0" xfId="0" applyBorder="1" applyAlignment="1">
      <alignment wrapText="1"/>
    </xf>
    <xf numFmtId="166" fontId="0" fillId="0" borderId="0" xfId="2" applyNumberFormat="1" applyFont="1" applyBorder="1" applyAlignment="1">
      <alignment horizontal="left" indent="2"/>
    </xf>
    <xf numFmtId="0" fontId="1" fillId="0" borderId="3" xfId="0" applyFont="1" applyBorder="1"/>
    <xf numFmtId="49" fontId="0" fillId="0" borderId="0" xfId="2" applyNumberFormat="1" applyFont="1" applyBorder="1"/>
    <xf numFmtId="0" fontId="1" fillId="0" borderId="2" xfId="0" applyFont="1" applyBorder="1" applyAlignment="1">
      <alignment horizontal="center"/>
    </xf>
    <xf numFmtId="165" fontId="1" fillId="0" borderId="0" xfId="1" applyNumberFormat="1" applyFont="1" applyBorder="1"/>
    <xf numFmtId="167" fontId="1" fillId="0" borderId="0" xfId="0" applyNumberFormat="1" applyFont="1" applyBorder="1"/>
    <xf numFmtId="0" fontId="1" fillId="0" borderId="2" xfId="0" applyFont="1" applyBorder="1"/>
    <xf numFmtId="0" fontId="6" fillId="0" borderId="0" xfId="0" quotePrefix="1" applyFont="1"/>
    <xf numFmtId="0" fontId="0" fillId="0" borderId="0" xfId="0" applyFill="1" applyBorder="1"/>
    <xf numFmtId="0" fontId="0" fillId="0" borderId="0" xfId="0" applyFill="1"/>
    <xf numFmtId="0" fontId="4" fillId="0" borderId="0" xfId="0" applyFont="1" applyBorder="1"/>
    <xf numFmtId="41" fontId="7" fillId="0" borderId="0" xfId="0" applyNumberFormat="1" applyFont="1" applyBorder="1"/>
    <xf numFmtId="166" fontId="7" fillId="0" borderId="0" xfId="2" applyNumberFormat="1" applyFont="1" applyBorder="1"/>
    <xf numFmtId="166" fontId="4" fillId="0" borderId="0" xfId="2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43" fontId="0" fillId="0" borderId="0" xfId="0" applyNumberFormat="1" applyFill="1"/>
    <xf numFmtId="0" fontId="9" fillId="0" borderId="0" xfId="0" applyFont="1"/>
    <xf numFmtId="165" fontId="4" fillId="0" borderId="2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65" fontId="1" fillId="0" borderId="0" xfId="0" applyNumberFormat="1" applyFont="1"/>
    <xf numFmtId="165" fontId="4" fillId="0" borderId="0" xfId="1" applyNumberFormat="1" applyFont="1" applyFill="1"/>
    <xf numFmtId="165" fontId="4" fillId="0" borderId="0" xfId="1" applyNumberFormat="1" applyFont="1" applyFill="1" applyBorder="1"/>
    <xf numFmtId="166" fontId="0" fillId="0" borderId="0" xfId="0" applyNumberForma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1" fillId="0" borderId="0" xfId="0" applyFont="1" applyFill="1"/>
    <xf numFmtId="165" fontId="0" fillId="0" borderId="2" xfId="0" applyNumberFormat="1" applyBorder="1"/>
    <xf numFmtId="0" fontId="0" fillId="0" borderId="2" xfId="0" applyFill="1" applyBorder="1" applyAlignment="1">
      <alignment horizontal="center"/>
    </xf>
    <xf numFmtId="0" fontId="4" fillId="0" borderId="0" xfId="0" applyFont="1" applyFill="1"/>
    <xf numFmtId="166" fontId="1" fillId="0" borderId="0" xfId="2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Border="1"/>
    <xf numFmtId="164" fontId="11" fillId="0" borderId="0" xfId="1" applyNumberFormat="1" applyFont="1" applyFill="1" applyBorder="1"/>
    <xf numFmtId="0" fontId="11" fillId="0" borderId="0" xfId="0" applyFont="1" applyFill="1"/>
    <xf numFmtId="165" fontId="11" fillId="0" borderId="0" xfId="0" applyNumberFormat="1" applyFont="1" applyFill="1" applyBorder="1"/>
    <xf numFmtId="41" fontId="11" fillId="0" borderId="0" xfId="0" applyNumberFormat="1" applyFont="1" applyFill="1" applyBorder="1"/>
    <xf numFmtId="43" fontId="11" fillId="0" borderId="0" xfId="1" applyNumberFormat="1" applyFont="1" applyFill="1" applyBorder="1"/>
    <xf numFmtId="165" fontId="11" fillId="0" borderId="0" xfId="0" applyNumberFormat="1" applyFont="1" applyFill="1"/>
    <xf numFmtId="41" fontId="11" fillId="0" borderId="0" xfId="0" applyNumberFormat="1" applyFont="1" applyBorder="1"/>
    <xf numFmtId="0" fontId="11" fillId="0" borderId="4" xfId="0" applyFont="1" applyFill="1" applyBorder="1"/>
    <xf numFmtId="165" fontId="11" fillId="0" borderId="4" xfId="0" applyNumberFormat="1" applyFont="1" applyFill="1" applyBorder="1"/>
    <xf numFmtId="41" fontId="11" fillId="0" borderId="4" xfId="0" applyNumberFormat="1" applyFont="1" applyBorder="1"/>
    <xf numFmtId="43" fontId="11" fillId="0" borderId="4" xfId="1" applyNumberFormat="1" applyFont="1" applyFill="1" applyBorder="1"/>
    <xf numFmtId="0" fontId="11" fillId="0" borderId="0" xfId="0" quotePrefix="1" applyFont="1"/>
    <xf numFmtId="43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5" xfId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166" fontId="1" fillId="0" borderId="0" xfId="2" applyNumberFormat="1" applyFont="1" applyBorder="1" applyAlignment="1">
      <alignment horizontal="center"/>
    </xf>
    <xf numFmtId="10" fontId="1" fillId="0" borderId="0" xfId="3" applyNumberFormat="1" applyFont="1" applyBorder="1"/>
    <xf numFmtId="43" fontId="1" fillId="0" borderId="0" xfId="0" applyNumberFormat="1" applyFont="1" applyBorder="1"/>
    <xf numFmtId="165" fontId="1" fillId="0" borderId="0" xfId="1" applyNumberFormat="1" applyFont="1" applyBorder="1" applyAlignment="1">
      <alignment horizontal="center"/>
    </xf>
    <xf numFmtId="164" fontId="1" fillId="0" borderId="0" xfId="1" applyNumberFormat="1" applyFont="1" applyBorder="1"/>
    <xf numFmtId="165" fontId="1" fillId="0" borderId="0" xfId="0" applyNumberFormat="1" applyFont="1" applyBorder="1"/>
    <xf numFmtId="43" fontId="1" fillId="0" borderId="0" xfId="1" applyNumberFormat="1" applyFont="1" applyBorder="1"/>
    <xf numFmtId="165" fontId="1" fillId="0" borderId="4" xfId="0" applyNumberFormat="1" applyFont="1" applyBorder="1"/>
    <xf numFmtId="165" fontId="1" fillId="0" borderId="4" xfId="1" applyNumberFormat="1" applyFont="1" applyBorder="1" applyAlignment="1">
      <alignment horizontal="center"/>
    </xf>
    <xf numFmtId="165" fontId="1" fillId="0" borderId="4" xfId="1" applyNumberFormat="1" applyFont="1" applyBorder="1"/>
    <xf numFmtId="43" fontId="1" fillId="0" borderId="4" xfId="1" applyNumberFormat="1" applyFont="1" applyBorder="1"/>
    <xf numFmtId="43" fontId="11" fillId="0" borderId="0" xfId="1" applyNumberFormat="1" applyFont="1" applyBorder="1"/>
    <xf numFmtId="42" fontId="1" fillId="0" borderId="0" xfId="2" applyNumberFormat="1" applyFont="1" applyBorder="1" applyAlignment="1">
      <alignment horizontal="center"/>
    </xf>
    <xf numFmtId="41" fontId="1" fillId="0" borderId="0" xfId="0" applyNumberFormat="1" applyFont="1" applyBorder="1"/>
    <xf numFmtId="165" fontId="11" fillId="0" borderId="0" xfId="0" applyNumberFormat="1" applyFont="1" applyBorder="1"/>
    <xf numFmtId="0" fontId="11" fillId="0" borderId="4" xfId="0" applyFont="1" applyBorder="1"/>
    <xf numFmtId="0" fontId="1" fillId="0" borderId="1" xfId="0" applyFont="1" applyFill="1" applyBorder="1"/>
    <xf numFmtId="165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1" fillId="0" borderId="2" xfId="1" applyNumberFormat="1" applyFont="1" applyFill="1" applyBorder="1" applyAlignment="1">
      <alignment horizontal="center"/>
    </xf>
    <xf numFmtId="0" fontId="12" fillId="0" borderId="0" xfId="0" applyFont="1"/>
    <xf numFmtId="0" fontId="12" fillId="0" borderId="4" xfId="0" applyFont="1" applyBorder="1"/>
    <xf numFmtId="165" fontId="1" fillId="0" borderId="0" xfId="1" applyNumberFormat="1" applyFont="1" applyFill="1"/>
    <xf numFmtId="165" fontId="1" fillId="0" borderId="0" xfId="1" applyNumberFormat="1" applyFont="1" applyFill="1" applyBorder="1"/>
    <xf numFmtId="165" fontId="1" fillId="0" borderId="4" xfId="1" applyNumberFormat="1" applyFont="1" applyFill="1" applyBorder="1"/>
    <xf numFmtId="0" fontId="0" fillId="0" borderId="1" xfId="0" applyBorder="1" applyAlignment="1">
      <alignment horizontal="center" vertical="center"/>
    </xf>
    <xf numFmtId="0" fontId="1" fillId="0" borderId="0" xfId="0" quotePrefix="1" applyFont="1" applyBorder="1"/>
    <xf numFmtId="0" fontId="1" fillId="0" borderId="0" xfId="0" quotePrefix="1" applyFont="1" applyFill="1"/>
    <xf numFmtId="165" fontId="1" fillId="0" borderId="0" xfId="1" applyNumberFormat="1" applyFont="1" applyFill="1" applyBorder="1" applyAlignment="1">
      <alignment horizontal="center"/>
    </xf>
    <xf numFmtId="43" fontId="1" fillId="0" borderId="0" xfId="1" applyNumberFormat="1" applyFont="1" applyFill="1" applyBorder="1"/>
    <xf numFmtId="0" fontId="6" fillId="0" borderId="0" xfId="0" quotePrefix="1" applyFont="1" applyFill="1"/>
    <xf numFmtId="41" fontId="4" fillId="0" borderId="0" xfId="0" applyNumberFormat="1" applyFont="1" applyFill="1" applyBorder="1"/>
    <xf numFmtId="41" fontId="4" fillId="0" borderId="4" xfId="0" applyNumberFormat="1" applyFont="1" applyFill="1" applyBorder="1"/>
    <xf numFmtId="43" fontId="11" fillId="0" borderId="0" xfId="0" applyNumberFormat="1" applyFont="1" applyFill="1" applyBorder="1"/>
    <xf numFmtId="166" fontId="4" fillId="0" borderId="0" xfId="2" applyNumberFormat="1" applyFont="1" applyFill="1" applyBorder="1" applyAlignment="1">
      <alignment horizontal="center"/>
    </xf>
    <xf numFmtId="10" fontId="0" fillId="0" borderId="0" xfId="3" applyNumberFormat="1" applyFont="1" applyFill="1" applyBorder="1"/>
    <xf numFmtId="165" fontId="4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165" fontId="0" fillId="0" borderId="0" xfId="0" applyNumberFormat="1" applyFill="1"/>
    <xf numFmtId="165" fontId="1" fillId="0" borderId="0" xfId="1" applyNumberFormat="1" applyFont="1" applyFill="1" applyBorder="1" applyAlignment="1">
      <alignment horizontal="right" vertical="top" wrapText="1"/>
    </xf>
    <xf numFmtId="0" fontId="1" fillId="0" borderId="3" xfId="0" applyFont="1" applyFill="1" applyBorder="1"/>
    <xf numFmtId="0" fontId="1" fillId="0" borderId="0" xfId="0" applyFont="1" applyFill="1" applyBorder="1"/>
    <xf numFmtId="0" fontId="1" fillId="0" borderId="0" xfId="0" applyFont="1" applyFill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0" fontId="1" fillId="0" borderId="0" xfId="3" applyNumberFormat="1" applyFont="1" applyFill="1" applyBorder="1"/>
    <xf numFmtId="164" fontId="1" fillId="0" borderId="0" xfId="1" applyNumberFormat="1" applyFont="1" applyFill="1" applyBorder="1"/>
    <xf numFmtId="0" fontId="4" fillId="0" borderId="0" xfId="0" applyFont="1" applyFill="1" applyAlignment="1">
      <alignment horizontal="right"/>
    </xf>
    <xf numFmtId="43" fontId="4" fillId="0" borderId="0" xfId="1" applyFont="1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43" fontId="4" fillId="0" borderId="0" xfId="1" applyFont="1" applyFill="1" applyBorder="1" applyAlignment="1">
      <alignment horizontal="center"/>
    </xf>
    <xf numFmtId="0" fontId="4" fillId="0" borderId="2" xfId="0" applyFont="1" applyFill="1" applyBorder="1"/>
    <xf numFmtId="43" fontId="4" fillId="0" borderId="2" xfId="1" applyFont="1" applyFill="1" applyBorder="1" applyAlignment="1">
      <alignment horizontal="center"/>
    </xf>
    <xf numFmtId="166" fontId="4" fillId="0" borderId="0" xfId="2" applyNumberFormat="1" applyFont="1" applyFill="1" applyBorder="1" applyAlignment="1">
      <alignment horizontal="right"/>
    </xf>
    <xf numFmtId="10" fontId="4" fillId="0" borderId="0" xfId="3" applyNumberFormat="1" applyFont="1" applyFill="1" applyBorder="1"/>
    <xf numFmtId="0" fontId="4" fillId="0" borderId="0" xfId="0" applyFont="1" applyFill="1" applyBorder="1" applyAlignment="1">
      <alignment horizontal="right"/>
    </xf>
    <xf numFmtId="43" fontId="4" fillId="0" borderId="0" xfId="1" applyFont="1" applyFill="1" applyBorder="1"/>
    <xf numFmtId="165" fontId="4" fillId="0" borderId="0" xfId="0" applyNumberFormat="1" applyFont="1" applyFill="1" applyBorder="1"/>
    <xf numFmtId="165" fontId="4" fillId="0" borderId="0" xfId="0" applyNumberFormat="1" applyFont="1" applyFill="1"/>
    <xf numFmtId="41" fontId="4" fillId="0" borderId="0" xfId="0" applyNumberFormat="1" applyFont="1" applyFill="1"/>
    <xf numFmtId="0" fontId="4" fillId="0" borderId="4" xfId="0" applyFont="1" applyFill="1" applyBorder="1"/>
    <xf numFmtId="165" fontId="4" fillId="0" borderId="4" xfId="0" applyNumberFormat="1" applyFont="1" applyFill="1" applyBorder="1"/>
    <xf numFmtId="43" fontId="4" fillId="0" borderId="4" xfId="1" applyFont="1" applyFill="1" applyBorder="1"/>
    <xf numFmtId="0" fontId="0" fillId="0" borderId="0" xfId="0" quotePrefix="1" applyFill="1"/>
    <xf numFmtId="0" fontId="0" fillId="0" borderId="0" xfId="0" applyFill="1" applyAlignment="1">
      <alignment horizontal="right"/>
    </xf>
    <xf numFmtId="43" fontId="0" fillId="0" borderId="0" xfId="1" applyFont="1" applyFill="1"/>
    <xf numFmtId="3" fontId="1" fillId="0" borderId="0" xfId="0" applyNumberFormat="1" applyFont="1" applyFill="1"/>
    <xf numFmtId="3" fontId="1" fillId="0" borderId="4" xfId="0" applyNumberFormat="1" applyFont="1" applyFill="1" applyBorder="1"/>
    <xf numFmtId="166" fontId="1" fillId="0" borderId="0" xfId="2" applyNumberFormat="1" applyFont="1" applyFill="1"/>
    <xf numFmtId="0" fontId="1" fillId="0" borderId="0" xfId="0" applyFont="1" applyFill="1" applyAlignment="1">
      <alignment horizontal="centerContinuous"/>
    </xf>
    <xf numFmtId="0" fontId="3" fillId="0" borderId="0" xfId="0" applyFont="1" applyFill="1"/>
    <xf numFmtId="3" fontId="3" fillId="0" borderId="0" xfId="0" applyNumberFormat="1" applyFont="1" applyFill="1"/>
    <xf numFmtId="0" fontId="4" fillId="0" borderId="0" xfId="0" applyFont="1" applyFill="1" applyBorder="1" applyAlignment="1"/>
    <xf numFmtId="166" fontId="4" fillId="0" borderId="2" xfId="0" applyNumberFormat="1" applyFont="1" applyBorder="1" applyAlignment="1">
      <alignment horizontal="center"/>
    </xf>
    <xf numFmtId="0" fontId="0" fillId="0" borderId="3" xfId="0" applyFill="1" applyBorder="1"/>
    <xf numFmtId="165" fontId="0" fillId="0" borderId="2" xfId="1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41" fontId="12" fillId="0" borderId="0" xfId="0" applyNumberFormat="1" applyFont="1"/>
    <xf numFmtId="0" fontId="7" fillId="0" borderId="0" xfId="0" applyFont="1" applyFill="1" applyBorder="1"/>
    <xf numFmtId="0" fontId="0" fillId="0" borderId="0" xfId="0" applyFont="1"/>
    <xf numFmtId="165" fontId="4" fillId="0" borderId="2" xfId="1" applyNumberFormat="1" applyFont="1" applyBorder="1" applyAlignment="1">
      <alignment horizontal="center"/>
    </xf>
    <xf numFmtId="165" fontId="2" fillId="0" borderId="0" xfId="1" applyNumberFormat="1" applyFont="1" applyFill="1" applyBorder="1"/>
    <xf numFmtId="165" fontId="2" fillId="0" borderId="0" xfId="0" applyNumberFormat="1" applyFont="1" applyBorder="1"/>
    <xf numFmtId="0" fontId="2" fillId="0" borderId="0" xfId="0" applyFont="1" applyBorder="1"/>
    <xf numFmtId="0" fontId="2" fillId="0" borderId="1" xfId="0" applyFont="1" applyBorder="1"/>
    <xf numFmtId="165" fontId="2" fillId="0" borderId="0" xfId="1" applyNumberFormat="1" applyFont="1" applyBorder="1"/>
    <xf numFmtId="43" fontId="2" fillId="0" borderId="0" xfId="1" applyFont="1" applyBorder="1"/>
    <xf numFmtId="41" fontId="2" fillId="0" borderId="0" xfId="1" applyNumberFormat="1" applyFont="1" applyFill="1" applyProtection="1">
      <protection locked="0"/>
    </xf>
    <xf numFmtId="41" fontId="2" fillId="0" borderId="0" xfId="0" applyNumberFormat="1" applyFont="1" applyFill="1"/>
    <xf numFmtId="41" fontId="2" fillId="0" borderId="0" xfId="0" applyNumberFormat="1" applyFont="1" applyFill="1" applyBorder="1"/>
    <xf numFmtId="42" fontId="2" fillId="0" borderId="0" xfId="0" applyNumberFormat="1" applyFont="1" applyFill="1"/>
    <xf numFmtId="41" fontId="2" fillId="0" borderId="4" xfId="0" applyNumberFormat="1" applyFont="1" applyFill="1" applyBorder="1"/>
    <xf numFmtId="165" fontId="13" fillId="0" borderId="0" xfId="1" applyNumberFormat="1" applyFont="1" applyFill="1"/>
    <xf numFmtId="166" fontId="13" fillId="0" borderId="0" xfId="2" applyNumberFormat="1" applyFont="1" applyFill="1"/>
    <xf numFmtId="165" fontId="2" fillId="0" borderId="0" xfId="1" applyNumberFormat="1" applyFont="1" applyFill="1"/>
    <xf numFmtId="41" fontId="2" fillId="0" borderId="0" xfId="1" applyNumberFormat="1" applyFont="1" applyFill="1"/>
    <xf numFmtId="166" fontId="13" fillId="0" borderId="0" xfId="2" applyNumberFormat="1" applyFont="1" applyFill="1" applyAlignment="1">
      <alignment horizontal="left" indent="3"/>
    </xf>
    <xf numFmtId="3" fontId="2" fillId="0" borderId="0" xfId="0" applyNumberFormat="1" applyFont="1" applyFill="1"/>
    <xf numFmtId="3" fontId="2" fillId="0" borderId="4" xfId="0" applyNumberFormat="1" applyFont="1" applyFill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43" fontId="2" fillId="0" borderId="1" xfId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3" fontId="2" fillId="0" borderId="0" xfId="1" applyFont="1" applyFill="1" applyBorder="1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66" fontId="2" fillId="0" borderId="0" xfId="2" applyNumberFormat="1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Continuous"/>
    </xf>
    <xf numFmtId="0" fontId="2" fillId="0" borderId="3" xfId="0" applyFont="1" applyFill="1" applyBorder="1"/>
    <xf numFmtId="3" fontId="2" fillId="0" borderId="5" xfId="0" applyNumberFormat="1" applyFont="1" applyFill="1" applyBorder="1"/>
    <xf numFmtId="167" fontId="2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left" indent="2"/>
    </xf>
    <xf numFmtId="3" fontId="2" fillId="0" borderId="0" xfId="0" applyNumberFormat="1" applyFont="1" applyFill="1" applyAlignment="1">
      <alignment horizontal="left" indent="3"/>
    </xf>
    <xf numFmtId="165" fontId="2" fillId="0" borderId="0" xfId="0" applyNumberFormat="1" applyFont="1" applyFill="1"/>
    <xf numFmtId="168" fontId="2" fillId="0" borderId="0" xfId="0" applyNumberFormat="1" applyFont="1" applyFill="1"/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69" fontId="2" fillId="0" borderId="0" xfId="0" applyNumberFormat="1" applyFont="1" applyFill="1"/>
    <xf numFmtId="37" fontId="2" fillId="0" borderId="0" xfId="2" applyNumberFormat="1" applyFont="1" applyFill="1" applyBorder="1"/>
    <xf numFmtId="37" fontId="2" fillId="0" borderId="0" xfId="2" applyNumberFormat="1" applyFont="1" applyFill="1"/>
    <xf numFmtId="0" fontId="2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3" fontId="2" fillId="0" borderId="3" xfId="0" applyNumberFormat="1" applyFont="1" applyFill="1" applyBorder="1"/>
    <xf numFmtId="0" fontId="2" fillId="0" borderId="1" xfId="0" applyFont="1" applyFill="1" applyBorder="1"/>
    <xf numFmtId="3" fontId="2" fillId="0" borderId="7" xfId="0" applyNumberFormat="1" applyFont="1" applyFill="1" applyBorder="1"/>
    <xf numFmtId="165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3" fontId="2" fillId="0" borderId="2" xfId="1" applyNumberFormat="1" applyFont="1" applyFill="1" applyBorder="1" applyAlignment="1">
      <alignment horizontal="center"/>
    </xf>
    <xf numFmtId="42" fontId="2" fillId="0" borderId="0" xfId="2" applyNumberFormat="1" applyFont="1" applyFill="1" applyBorder="1" applyAlignment="1">
      <alignment horizontal="center"/>
    </xf>
    <xf numFmtId="42" fontId="2" fillId="0" borderId="0" xfId="1" applyNumberFormat="1" applyFont="1" applyFill="1" applyBorder="1" applyAlignment="1">
      <alignment horizontal="center"/>
    </xf>
    <xf numFmtId="42" fontId="2" fillId="0" borderId="0" xfId="0" applyNumberFormat="1" applyFont="1" applyFill="1" applyBorder="1" applyAlignment="1">
      <alignment horizontal="center"/>
    </xf>
    <xf numFmtId="166" fontId="2" fillId="0" borderId="0" xfId="2" applyNumberFormat="1" applyFont="1" applyFill="1" applyProtection="1">
      <protection locked="0"/>
    </xf>
    <xf numFmtId="44" fontId="2" fillId="0" borderId="0" xfId="2" applyFont="1" applyFill="1" applyBorder="1"/>
    <xf numFmtId="165" fontId="2" fillId="0" borderId="0" xfId="1" applyNumberFormat="1" applyFont="1" applyFill="1" applyAlignment="1">
      <alignment horizontal="center"/>
    </xf>
    <xf numFmtId="165" fontId="2" fillId="0" borderId="0" xfId="1" applyNumberFormat="1" applyFont="1" applyFill="1" applyBorder="1" applyAlignment="1">
      <alignment horizontal="center" wrapText="1"/>
    </xf>
    <xf numFmtId="166" fontId="2" fillId="0" borderId="0" xfId="2" applyNumberFormat="1" applyFont="1" applyFill="1"/>
    <xf numFmtId="42" fontId="2" fillId="0" borderId="0" xfId="2" applyNumberFormat="1" applyFont="1" applyFill="1"/>
    <xf numFmtId="166" fontId="2" fillId="0" borderId="0" xfId="2" applyNumberFormat="1" applyFont="1"/>
    <xf numFmtId="165" fontId="2" fillId="0" borderId="0" xfId="1" applyNumberFormat="1" applyFont="1" applyFill="1" applyBorder="1" applyAlignment="1">
      <alignment horizontal="center"/>
    </xf>
    <xf numFmtId="167" fontId="2" fillId="0" borderId="0" xfId="0" applyNumberFormat="1" applyFont="1" applyFill="1"/>
    <xf numFmtId="165" fontId="0" fillId="0" borderId="0" xfId="2" applyNumberFormat="1" applyFont="1" applyBorder="1" applyAlignment="1">
      <alignment horizontal="left" indent="2"/>
    </xf>
    <xf numFmtId="165" fontId="0" fillId="0" borderId="0" xfId="1" applyNumberFormat="1" applyFont="1" applyBorder="1" applyAlignment="1">
      <alignment horizontal="left" indent="2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/>
    <xf numFmtId="44" fontId="2" fillId="0" borderId="0" xfId="2" applyFont="1" applyFill="1"/>
    <xf numFmtId="2" fontId="0" fillId="0" borderId="0" xfId="0" applyNumberFormat="1"/>
    <xf numFmtId="44" fontId="2" fillId="0" borderId="0" xfId="2" applyFont="1" applyFill="1" applyBorder="1" applyProtection="1">
      <protection locked="0"/>
    </xf>
    <xf numFmtId="44" fontId="0" fillId="0" borderId="0" xfId="2" applyFont="1"/>
    <xf numFmtId="49" fontId="0" fillId="0" borderId="0" xfId="2" applyNumberFormat="1" applyFont="1" applyFill="1" applyBorder="1"/>
    <xf numFmtId="166" fontId="0" fillId="0" borderId="0" xfId="2" applyNumberFormat="1" applyFont="1" applyFill="1" applyBorder="1"/>
    <xf numFmtId="43" fontId="2" fillId="0" borderId="3" xfId="1" applyFont="1" applyBorder="1"/>
    <xf numFmtId="166" fontId="0" fillId="0" borderId="0" xfId="2" applyNumberFormat="1" applyFont="1" applyFill="1"/>
    <xf numFmtId="0" fontId="2" fillId="0" borderId="4" xfId="0" applyFont="1" applyBorder="1"/>
    <xf numFmtId="166" fontId="2" fillId="0" borderId="0" xfId="0" applyNumberFormat="1" applyFont="1" applyFill="1" applyBorder="1"/>
    <xf numFmtId="43" fontId="2" fillId="0" borderId="0" xfId="1" applyFont="1" applyFill="1" applyBorder="1" applyAlignment="1">
      <alignment wrapText="1"/>
    </xf>
    <xf numFmtId="165" fontId="2" fillId="0" borderId="4" xfId="0" applyNumberFormat="1" applyFont="1" applyFill="1" applyBorder="1"/>
    <xf numFmtId="0" fontId="0" fillId="0" borderId="0" xfId="0" applyBorder="1" applyAlignment="1"/>
    <xf numFmtId="166" fontId="2" fillId="0" borderId="0" xfId="2" applyNumberFormat="1" applyFont="1" applyFill="1" applyBorder="1" applyAlignment="1">
      <alignment horizontal="center"/>
    </xf>
    <xf numFmtId="165" fontId="0" fillId="0" borderId="0" xfId="1" applyNumberFormat="1" applyFont="1" applyFill="1" applyBorder="1"/>
    <xf numFmtId="41" fontId="1" fillId="0" borderId="0" xfId="0" applyNumberFormat="1" applyFont="1" applyFill="1" applyBorder="1"/>
    <xf numFmtId="165" fontId="1" fillId="0" borderId="0" xfId="1" applyNumberFormat="1" applyFont="1" applyFill="1" applyProtection="1">
      <protection locked="0"/>
    </xf>
    <xf numFmtId="41" fontId="1" fillId="0" borderId="4" xfId="0" applyNumberFormat="1" applyFont="1" applyFill="1" applyBorder="1"/>
    <xf numFmtId="43" fontId="1" fillId="0" borderId="4" xfId="1" applyNumberFormat="1" applyFont="1" applyFill="1" applyBorder="1"/>
    <xf numFmtId="43" fontId="1" fillId="0" borderId="0" xfId="0" applyNumberFormat="1" applyFont="1" applyFill="1" applyBorder="1"/>
    <xf numFmtId="165" fontId="1" fillId="0" borderId="0" xfId="0" applyNumberFormat="1" applyFont="1" applyFill="1"/>
    <xf numFmtId="41" fontId="1" fillId="0" borderId="0" xfId="1" applyNumberFormat="1" applyFont="1" applyFill="1" applyBorder="1"/>
    <xf numFmtId="41" fontId="1" fillId="0" borderId="0" xfId="0" applyNumberFormat="1" applyFont="1" applyFill="1" applyBorder="1" applyAlignment="1"/>
    <xf numFmtId="165" fontId="1" fillId="0" borderId="0" xfId="1" applyNumberFormat="1" applyFont="1" applyFill="1" applyAlignment="1" applyProtection="1">
      <protection locked="0"/>
    </xf>
    <xf numFmtId="0" fontId="1" fillId="0" borderId="0" xfId="0" applyFont="1" applyFill="1" applyBorder="1" applyAlignment="1">
      <alignment horizontal="left"/>
    </xf>
    <xf numFmtId="0" fontId="15" fillId="0" borderId="0" xfId="4" applyAlignment="1" applyProtection="1"/>
    <xf numFmtId="165" fontId="16" fillId="0" borderId="0" xfId="1" applyNumberFormat="1" applyFont="1" applyFill="1"/>
    <xf numFmtId="165" fontId="16" fillId="0" borderId="0" xfId="1" applyNumberFormat="1" applyFont="1" applyFill="1" applyBorder="1"/>
    <xf numFmtId="41" fontId="16" fillId="0" borderId="0" xfId="1" applyNumberFormat="1" applyFont="1" applyFill="1" applyBorder="1"/>
    <xf numFmtId="41" fontId="16" fillId="0" borderId="0" xfId="1" applyNumberFormat="1" applyFont="1" applyFill="1"/>
    <xf numFmtId="0" fontId="16" fillId="0" borderId="0" xfId="0" applyFont="1"/>
    <xf numFmtId="166" fontId="16" fillId="0" borderId="0" xfId="2" applyNumberFormat="1" applyFont="1" applyFill="1" applyAlignment="1">
      <alignment horizontal="left" indent="3"/>
    </xf>
    <xf numFmtId="3" fontId="1" fillId="0" borderId="0" xfId="0" applyNumberFormat="1" applyFont="1" applyFill="1" applyBorder="1"/>
    <xf numFmtId="41" fontId="1" fillId="0" borderId="0" xfId="1" applyNumberFormat="1" applyFont="1" applyFill="1"/>
    <xf numFmtId="4" fontId="1" fillId="0" borderId="0" xfId="0" applyNumberFormat="1" applyFont="1" applyFill="1"/>
    <xf numFmtId="43" fontId="1" fillId="0" borderId="0" xfId="1" applyFont="1" applyFill="1"/>
    <xf numFmtId="3" fontId="1" fillId="0" borderId="0" xfId="0" applyNumberFormat="1" applyFont="1" applyFill="1" applyAlignment="1"/>
    <xf numFmtId="0" fontId="15" fillId="0" borderId="0" xfId="4" applyFill="1" applyBorder="1" applyAlignment="1" applyProtection="1"/>
    <xf numFmtId="165" fontId="1" fillId="0" borderId="2" xfId="0" applyNumberFormat="1" applyFont="1" applyBorder="1"/>
    <xf numFmtId="0" fontId="1" fillId="0" borderId="0" xfId="0" applyFont="1" applyFill="1" applyAlignment="1">
      <alignment horizontal="left"/>
    </xf>
    <xf numFmtId="3" fontId="1" fillId="0" borderId="0" xfId="0" quotePrefix="1" applyNumberFormat="1" applyFont="1" applyBorder="1" applyAlignment="1" applyProtection="1">
      <alignment horizontal="right"/>
      <protection locked="0"/>
    </xf>
    <xf numFmtId="165" fontId="1" fillId="0" borderId="0" xfId="1" applyNumberFormat="1" applyFont="1"/>
    <xf numFmtId="41" fontId="1" fillId="0" borderId="0" xfId="0" applyNumberFormat="1" applyFont="1" applyFill="1"/>
    <xf numFmtId="165" fontId="1" fillId="0" borderId="0" xfId="1" applyNumberFormat="1" applyFont="1" applyFill="1" applyBorder="1" applyProtection="1">
      <protection locked="0"/>
    </xf>
    <xf numFmtId="165" fontId="1" fillId="0" borderId="4" xfId="1" applyNumberFormat="1" applyFont="1" applyFill="1" applyBorder="1" applyAlignment="1" applyProtection="1">
      <protection locked="0"/>
    </xf>
    <xf numFmtId="41" fontId="1" fillId="0" borderId="4" xfId="1" applyNumberFormat="1" applyFont="1" applyFill="1" applyBorder="1"/>
    <xf numFmtId="166" fontId="1" fillId="0" borderId="0" xfId="2" applyNumberFormat="1" applyFont="1" applyFill="1" applyAlignment="1">
      <alignment horizontal="left" indent="3"/>
    </xf>
    <xf numFmtId="43" fontId="1" fillId="0" borderId="0" xfId="1" applyNumberFormat="1" applyFont="1" applyFill="1"/>
    <xf numFmtId="41" fontId="1" fillId="0" borderId="4" xfId="0" applyNumberFormat="1" applyFont="1" applyFill="1" applyBorder="1" applyAlignment="1"/>
    <xf numFmtId="41" fontId="1" fillId="0" borderId="0" xfId="0" quotePrefix="1" applyNumberFormat="1" applyFont="1" applyFill="1" applyBorder="1"/>
    <xf numFmtId="165" fontId="1" fillId="0" borderId="4" xfId="0" applyNumberFormat="1" applyFont="1" applyFill="1" applyBorder="1"/>
    <xf numFmtId="165" fontId="1" fillId="0" borderId="4" xfId="1" applyNumberFormat="1" applyFont="1" applyFill="1" applyBorder="1" applyProtection="1">
      <protection locked="0"/>
    </xf>
    <xf numFmtId="0" fontId="11" fillId="0" borderId="3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0" fillId="0" borderId="0" xfId="0" applyFill="1" applyAlignment="1"/>
    <xf numFmtId="0" fontId="0" fillId="0" borderId="0" xfId="0" applyFill="1" applyBorder="1" applyAlignment="1"/>
    <xf numFmtId="0" fontId="11" fillId="0" borderId="0" xfId="0" applyFont="1" applyFill="1" applyBorder="1"/>
    <xf numFmtId="165" fontId="11" fillId="0" borderId="0" xfId="0" applyNumberFormat="1" applyFont="1" applyFill="1" applyBorder="1" applyAlignment="1">
      <alignment horizontal="center"/>
    </xf>
    <xf numFmtId="165" fontId="11" fillId="0" borderId="5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2" xfId="0" applyFont="1" applyFill="1" applyBorder="1"/>
    <xf numFmtId="165" fontId="11" fillId="0" borderId="2" xfId="1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166" fontId="11" fillId="0" borderId="0" xfId="2" applyNumberFormat="1" applyFont="1" applyFill="1" applyBorder="1" applyAlignment="1">
      <alignment horizontal="center"/>
    </xf>
    <xf numFmtId="42" fontId="11" fillId="0" borderId="0" xfId="2" applyNumberFormat="1" applyFont="1" applyFill="1" applyBorder="1" applyAlignment="1">
      <alignment horizontal="center"/>
    </xf>
    <xf numFmtId="10" fontId="11" fillId="0" borderId="0" xfId="3" applyNumberFormat="1" applyFont="1" applyFill="1" applyBorder="1"/>
    <xf numFmtId="44" fontId="0" fillId="0" borderId="0" xfId="2" applyNumberFormat="1" applyFont="1" applyFill="1" applyBorder="1" applyAlignment="1">
      <alignment horizontal="center"/>
    </xf>
    <xf numFmtId="165" fontId="11" fillId="0" borderId="0" xfId="1" applyNumberFormat="1" applyFont="1" applyFill="1" applyBorder="1" applyAlignment="1">
      <alignment horizontal="center"/>
    </xf>
    <xf numFmtId="165" fontId="11" fillId="0" borderId="0" xfId="1" applyNumberFormat="1" applyFont="1" applyFill="1" applyBorder="1"/>
    <xf numFmtId="43" fontId="2" fillId="0" borderId="0" xfId="1" applyNumberFormat="1" applyFont="1" applyFill="1" applyBorder="1"/>
    <xf numFmtId="43" fontId="2" fillId="0" borderId="4" xfId="1" applyNumberFormat="1" applyFont="1" applyFill="1" applyBorder="1"/>
    <xf numFmtId="0" fontId="1" fillId="0" borderId="0" xfId="0" quotePrefix="1" applyFont="1" applyFill="1" applyBorder="1"/>
    <xf numFmtId="0" fontId="6" fillId="0" borderId="0" xfId="0" applyFont="1" applyFill="1"/>
    <xf numFmtId="0" fontId="11" fillId="0" borderId="0" xfId="0" quotePrefix="1" applyFont="1" applyFill="1"/>
    <xf numFmtId="44" fontId="11" fillId="0" borderId="0" xfId="1" applyNumberFormat="1" applyFont="1" applyFill="1" applyBorder="1" applyAlignment="1">
      <alignment horizontal="center"/>
    </xf>
    <xf numFmtId="42" fontId="1" fillId="0" borderId="0" xfId="2" applyNumberFormat="1" applyFont="1" applyFill="1" applyBorder="1" applyAlignment="1">
      <alignment horizontal="center"/>
    </xf>
    <xf numFmtId="0" fontId="14" fillId="0" borderId="0" xfId="0" applyFont="1" applyFill="1" applyBorder="1"/>
    <xf numFmtId="37" fontId="1" fillId="0" borderId="0" xfId="1" applyNumberFormat="1" applyFont="1" applyBorder="1"/>
    <xf numFmtId="37" fontId="1" fillId="0" borderId="2" xfId="1" applyNumberFormat="1" applyFont="1" applyBorder="1"/>
    <xf numFmtId="41" fontId="2" fillId="0" borderId="0" xfId="2" applyNumberFormat="1" applyFont="1" applyFill="1"/>
    <xf numFmtId="41" fontId="11" fillId="0" borderId="0" xfId="0" applyNumberFormat="1" applyFont="1"/>
    <xf numFmtId="43" fontId="11" fillId="0" borderId="0" xfId="0" applyNumberFormat="1" applyFont="1" applyFill="1"/>
    <xf numFmtId="41" fontId="0" fillId="0" borderId="0" xfId="0" applyNumberFormat="1" applyFill="1"/>
    <xf numFmtId="41" fontId="11" fillId="0" borderId="0" xfId="0" applyNumberFormat="1" applyFont="1" applyFill="1"/>
    <xf numFmtId="41" fontId="0" fillId="0" borderId="0" xfId="0" applyNumberFormat="1" applyFill="1" applyAlignment="1">
      <alignment horizontal="right"/>
    </xf>
    <xf numFmtId="41" fontId="0" fillId="0" borderId="0" xfId="1" applyNumberFormat="1" applyFont="1" applyFill="1"/>
    <xf numFmtId="41" fontId="0" fillId="0" borderId="0" xfId="0" applyNumberFormat="1"/>
    <xf numFmtId="166" fontId="0" fillId="0" borderId="0" xfId="0" applyNumberFormat="1"/>
    <xf numFmtId="42" fontId="0" fillId="0" borderId="0" xfId="0" applyNumberFormat="1"/>
    <xf numFmtId="41" fontId="2" fillId="0" borderId="0" xfId="1" applyNumberFormat="1" applyFont="1" applyBorder="1"/>
    <xf numFmtId="41" fontId="2" fillId="0" borderId="0" xfId="0" applyNumberFormat="1" applyFont="1"/>
    <xf numFmtId="41" fontId="1" fillId="0" borderId="0" xfId="0" applyNumberFormat="1" applyFont="1"/>
    <xf numFmtId="41" fontId="2" fillId="0" borderId="0" xfId="0" applyNumberFormat="1" applyFont="1" applyBorder="1"/>
    <xf numFmtId="41" fontId="2" fillId="0" borderId="0" xfId="1" applyNumberFormat="1" applyFont="1" applyFill="1" applyBorder="1"/>
    <xf numFmtId="41" fontId="4" fillId="0" borderId="0" xfId="0" applyNumberFormat="1" applyFont="1"/>
    <xf numFmtId="3" fontId="8" fillId="0" borderId="0" xfId="0" applyNumberFormat="1" applyFont="1" applyFill="1"/>
    <xf numFmtId="41" fontId="3" fillId="0" borderId="0" xfId="0" applyNumberFormat="1" applyFont="1" applyFill="1"/>
    <xf numFmtId="171" fontId="8" fillId="0" borderId="0" xfId="0" applyNumberFormat="1" applyFont="1" applyFill="1"/>
    <xf numFmtId="3" fontId="8" fillId="0" borderId="0" xfId="0" applyNumberFormat="1" applyFont="1"/>
    <xf numFmtId="170" fontId="8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37" fontId="4" fillId="0" borderId="6" xfId="1" applyNumberFormat="1" applyFont="1" applyBorder="1"/>
    <xf numFmtId="3" fontId="18" fillId="0" borderId="0" xfId="5" applyNumberFormat="1" applyFill="1" applyBorder="1"/>
    <xf numFmtId="3" fontId="0" fillId="0" borderId="0" xfId="0" applyNumberFormat="1" applyFill="1" applyBorder="1"/>
    <xf numFmtId="3" fontId="0" fillId="0" borderId="0" xfId="0" applyNumberFormat="1" applyFill="1"/>
    <xf numFmtId="41" fontId="0" fillId="0" borderId="0" xfId="0" applyNumberFormat="1" applyFill="1" applyBorder="1"/>
    <xf numFmtId="5" fontId="2" fillId="0" borderId="0" xfId="2" applyNumberFormat="1" applyFont="1" applyFill="1" applyAlignment="1"/>
    <xf numFmtId="44" fontId="8" fillId="0" borderId="0" xfId="2" applyNumberFormat="1" applyFont="1" applyFill="1" applyBorder="1" applyAlignment="1">
      <alignment horizontal="left"/>
    </xf>
    <xf numFmtId="41" fontId="1" fillId="0" borderId="0" xfId="1" applyNumberFormat="1" applyFont="1" applyFill="1" applyAlignment="1" applyProtection="1">
      <protection locked="0"/>
    </xf>
    <xf numFmtId="0" fontId="0" fillId="0" borderId="2" xfId="0" applyBorder="1" applyAlignment="1">
      <alignment horizontal="center"/>
    </xf>
    <xf numFmtId="41" fontId="6" fillId="0" borderId="0" xfId="0" quotePrefix="1" applyNumberFormat="1" applyFont="1" applyFill="1"/>
    <xf numFmtId="42" fontId="0" fillId="0" borderId="0" xfId="0" applyNumberFormat="1" applyFill="1"/>
    <xf numFmtId="41" fontId="0" fillId="0" borderId="0" xfId="0" applyNumberFormat="1" applyAlignment="1">
      <alignment horizontal="right"/>
    </xf>
    <xf numFmtId="41" fontId="0" fillId="0" borderId="0" xfId="2" applyNumberFormat="1" applyFont="1" applyFill="1"/>
    <xf numFmtId="14" fontId="0" fillId="0" borderId="0" xfId="0" applyNumberFormat="1"/>
    <xf numFmtId="14" fontId="11" fillId="0" borderId="0" xfId="0" applyNumberFormat="1" applyFont="1"/>
    <xf numFmtId="41" fontId="0" fillId="0" borderId="0" xfId="0" applyNumberFormat="1" applyAlignment="1"/>
    <xf numFmtId="14" fontId="11" fillId="0" borderId="0" xfId="0" applyNumberFormat="1" applyFont="1" applyFill="1"/>
    <xf numFmtId="41" fontId="2" fillId="0" borderId="0" xfId="2" applyNumberFormat="1" applyFont="1" applyFill="1" applyProtection="1">
      <protection locked="0"/>
    </xf>
    <xf numFmtId="41" fontId="3" fillId="0" borderId="0" xfId="0" applyNumberFormat="1" applyFont="1"/>
    <xf numFmtId="3" fontId="1" fillId="0" borderId="4" xfId="0" applyNumberFormat="1" applyFont="1" applyFill="1" applyBorder="1" applyAlignment="1"/>
    <xf numFmtId="43" fontId="1" fillId="0" borderId="0" xfId="0" applyNumberFormat="1" applyFont="1" applyFill="1"/>
    <xf numFmtId="172" fontId="2" fillId="0" borderId="0" xfId="0" applyNumberFormat="1" applyFont="1" applyFill="1"/>
    <xf numFmtId="171" fontId="2" fillId="0" borderId="0" xfId="0" applyNumberFormat="1" applyFont="1" applyFill="1"/>
    <xf numFmtId="0" fontId="1" fillId="0" borderId="0" xfId="0" applyFont="1" applyBorder="1" applyAlignment="1"/>
    <xf numFmtId="0" fontId="2" fillId="0" borderId="0" xfId="0" applyFont="1" applyBorder="1" applyAlignment="1"/>
    <xf numFmtId="0" fontId="2" fillId="0" borderId="1" xfId="0" applyFont="1" applyBorder="1" applyAlignment="1"/>
    <xf numFmtId="1" fontId="2" fillId="0" borderId="0" xfId="0" applyNumberFormat="1" applyFont="1" applyFill="1"/>
    <xf numFmtId="41" fontId="1" fillId="0" borderId="4" xfId="0" applyNumberFormat="1" applyFont="1" applyBorder="1"/>
    <xf numFmtId="41" fontId="11" fillId="0" borderId="4" xfId="0" applyNumberFormat="1" applyFont="1" applyFill="1" applyBorder="1"/>
    <xf numFmtId="0" fontId="0" fillId="3" borderId="0" xfId="0" applyFill="1"/>
    <xf numFmtId="165" fontId="1" fillId="0" borderId="4" xfId="1" applyNumberFormat="1" applyFont="1" applyFill="1" applyBorder="1" applyAlignment="1">
      <alignment horizontal="center"/>
    </xf>
    <xf numFmtId="41" fontId="1" fillId="0" borderId="4" xfId="1" applyNumberFormat="1" applyFont="1" applyFill="1" applyBorder="1" applyAlignment="1" applyProtection="1">
      <protection locked="0"/>
    </xf>
    <xf numFmtId="166" fontId="0" fillId="0" borderId="0" xfId="0" applyNumberFormat="1" applyBorder="1"/>
    <xf numFmtId="42" fontId="0" fillId="0" borderId="0" xfId="2" applyNumberFormat="1" applyFont="1"/>
    <xf numFmtId="37" fontId="1" fillId="0" borderId="4" xfId="0" applyNumberFormat="1" applyFont="1" applyFill="1" applyBorder="1"/>
    <xf numFmtId="165" fontId="0" fillId="0" borderId="0" xfId="0" applyNumberFormat="1" applyFill="1" applyBorder="1"/>
    <xf numFmtId="165" fontId="0" fillId="0" borderId="2" xfId="0" applyNumberFormat="1" applyFill="1" applyBorder="1"/>
    <xf numFmtId="165" fontId="11" fillId="0" borderId="0" xfId="1" applyNumberFormat="1" applyFont="1"/>
    <xf numFmtId="0" fontId="0" fillId="0" borderId="0" xfId="0" applyAlignment="1">
      <alignment horizontal="center"/>
    </xf>
    <xf numFmtId="37" fontId="2" fillId="0" borderId="0" xfId="2" applyNumberFormat="1" applyFont="1" applyFill="1" applyBorder="1" applyAlignment="1">
      <alignment horizontal="right"/>
    </xf>
    <xf numFmtId="42" fontId="2" fillId="0" borderId="0" xfId="2" applyNumberFormat="1" applyFont="1" applyFill="1" applyBorder="1" applyAlignment="1">
      <alignment horizontal="right"/>
    </xf>
    <xf numFmtId="42" fontId="1" fillId="0" borderId="0" xfId="2" applyNumberFormat="1" applyFont="1" applyFill="1"/>
    <xf numFmtId="42" fontId="2" fillId="0" borderId="0" xfId="2" applyNumberFormat="1" applyFont="1" applyFill="1" applyBorder="1"/>
    <xf numFmtId="165" fontId="0" fillId="0" borderId="2" xfId="1" applyNumberFormat="1" applyFont="1" applyBorder="1" applyAlignment="1">
      <alignment horizontal="left" indent="2"/>
    </xf>
    <xf numFmtId="173" fontId="0" fillId="0" borderId="0" xfId="3" applyNumberFormat="1" applyFont="1"/>
    <xf numFmtId="3" fontId="2" fillId="0" borderId="0" xfId="0" applyNumberFormat="1" applyFont="1" applyAlignment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165" fontId="2" fillId="0" borderId="2" xfId="1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2" xfId="0" applyFont="1" applyFill="1" applyBorder="1" applyAlignment="1"/>
    <xf numFmtId="165" fontId="0" fillId="0" borderId="0" xfId="1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5" fontId="11" fillId="0" borderId="4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65" fontId="0" fillId="0" borderId="8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165" fontId="1" fillId="0" borderId="8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43" fontId="4" fillId="0" borderId="1" xfId="1" applyFont="1" applyFill="1" applyBorder="1" applyAlignment="1">
      <alignment horizontal="center"/>
    </xf>
    <xf numFmtId="43" fontId="4" fillId="0" borderId="4" xfId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7" xfId="0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center" wrapText="1"/>
    </xf>
    <xf numFmtId="165" fontId="2" fillId="0" borderId="0" xfId="1" applyNumberFormat="1" applyFont="1" applyFill="1" applyBorder="1" applyAlignment="1">
      <alignment horizontal="center" wrapText="1"/>
    </xf>
    <xf numFmtId="165" fontId="2" fillId="0" borderId="2" xfId="1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165" fontId="2" fillId="0" borderId="9" xfId="1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center" wrapText="1"/>
    </xf>
    <xf numFmtId="165" fontId="0" fillId="0" borderId="8" xfId="1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5" fontId="2" fillId="0" borderId="0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44" fontId="2" fillId="0" borderId="0" xfId="2" applyFont="1" applyBorder="1" applyAlignment="1">
      <alignment horizontal="center" vertical="center" wrapText="1"/>
    </xf>
    <xf numFmtId="44" fontId="2" fillId="0" borderId="2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7" xfId="0" applyBorder="1" applyAlignment="1">
      <alignment horizontal="center" vertical="center"/>
    </xf>
  </cellXfs>
  <cellStyles count="6">
    <cellStyle name="Calculation" xfId="5" builtinId="22"/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://dat.maryland.gov/Documents/statistics/Novbe16.pdf" TargetMode="External"/><Relationship Id="rId1" Type="http://schemas.openxmlformats.org/officeDocument/2006/relationships/hyperlink" Target="http://www.census.gov/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01"/>
  <sheetViews>
    <sheetView zoomScaleNormal="100" workbookViewId="0">
      <selection sqref="A1:L1"/>
    </sheetView>
  </sheetViews>
  <sheetFormatPr defaultRowHeight="12.75"/>
  <cols>
    <col min="1" max="1" width="14.140625" style="80" bestFit="1" customWidth="1"/>
    <col min="2" max="2" width="16" style="80" bestFit="1" customWidth="1"/>
    <col min="3" max="3" width="15" style="80" bestFit="1" customWidth="1"/>
    <col min="4" max="4" width="13.42578125" style="80" bestFit="1" customWidth="1"/>
    <col min="5" max="5" width="15" style="80" bestFit="1" customWidth="1"/>
    <col min="6" max="7" width="13.42578125" style="80" bestFit="1" customWidth="1"/>
    <col min="8" max="8" width="3.42578125" style="80" customWidth="1"/>
    <col min="9" max="10" width="7.28515625" style="80" bestFit="1" customWidth="1"/>
    <col min="11" max="11" width="7.140625" style="80" bestFit="1" customWidth="1"/>
    <col min="12" max="12" width="7.28515625" style="80" bestFit="1" customWidth="1"/>
    <col min="13" max="13" width="22.140625" bestFit="1" customWidth="1"/>
    <col min="14" max="14" width="13.85546875" bestFit="1" customWidth="1"/>
    <col min="15" max="15" width="11.140625" bestFit="1" customWidth="1"/>
    <col min="16" max="16" width="12.28515625" bestFit="1" customWidth="1"/>
    <col min="18" max="18" width="14" bestFit="1" customWidth="1"/>
    <col min="19" max="19" width="5" customWidth="1"/>
    <col min="20" max="20" width="13.85546875" customWidth="1"/>
  </cols>
  <sheetData>
    <row r="1" spans="1:57">
      <c r="A1" s="420" t="s">
        <v>75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</row>
    <row r="2" spans="1:57">
      <c r="A2" s="421"/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</row>
    <row r="3" spans="1:57">
      <c r="A3" s="420" t="s">
        <v>231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</row>
    <row r="4" spans="1:57" ht="13.5" thickBot="1">
      <c r="A4" s="23"/>
      <c r="B4" s="94"/>
      <c r="C4" s="23"/>
      <c r="D4" s="23"/>
      <c r="E4" s="23"/>
      <c r="F4" s="23"/>
      <c r="G4" s="23"/>
      <c r="H4" s="23"/>
      <c r="I4" s="47"/>
      <c r="J4" s="23"/>
      <c r="K4" s="23"/>
      <c r="L4" s="23"/>
    </row>
    <row r="5" spans="1:57" ht="15" customHeight="1" thickTop="1">
      <c r="A5" s="95" t="s">
        <v>67</v>
      </c>
      <c r="B5" s="96" t="s">
        <v>39</v>
      </c>
      <c r="C5" s="418"/>
      <c r="D5" s="418"/>
      <c r="E5" s="418"/>
      <c r="F5" s="418"/>
      <c r="G5" s="95"/>
      <c r="H5" s="95"/>
      <c r="I5" s="419" t="s">
        <v>72</v>
      </c>
      <c r="J5" s="419"/>
      <c r="K5" s="419"/>
      <c r="L5" s="4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</row>
    <row r="6" spans="1:57">
      <c r="A6" s="32" t="s">
        <v>30</v>
      </c>
      <c r="B6" s="97" t="s">
        <v>73</v>
      </c>
      <c r="C6" s="417" t="s">
        <v>67</v>
      </c>
      <c r="D6" s="417"/>
      <c r="E6" s="105"/>
      <c r="F6" s="105"/>
      <c r="G6" s="97" t="s">
        <v>69</v>
      </c>
      <c r="H6" s="97"/>
      <c r="I6" s="99"/>
      <c r="J6" s="99"/>
      <c r="K6" s="99"/>
      <c r="L6" s="99" t="s">
        <v>127</v>
      </c>
    </row>
    <row r="7" spans="1:57" ht="13.5" thickBot="1">
      <c r="A7" s="52" t="s">
        <v>121</v>
      </c>
      <c r="B7" s="100" t="s">
        <v>74</v>
      </c>
      <c r="C7" s="49" t="s">
        <v>68</v>
      </c>
      <c r="D7" s="49" t="s">
        <v>186</v>
      </c>
      <c r="E7" s="49" t="s">
        <v>40</v>
      </c>
      <c r="F7" s="49" t="s">
        <v>47</v>
      </c>
      <c r="G7" s="49" t="s">
        <v>71</v>
      </c>
      <c r="H7" s="49"/>
      <c r="I7" s="100" t="s">
        <v>67</v>
      </c>
      <c r="J7" s="100" t="s">
        <v>40</v>
      </c>
      <c r="K7" s="49" t="s">
        <v>47</v>
      </c>
      <c r="L7" s="101" t="s">
        <v>71</v>
      </c>
    </row>
    <row r="8" spans="1:57">
      <c r="A8" s="32" t="s">
        <v>0</v>
      </c>
      <c r="B8" s="102">
        <f t="shared" ref="B8:G8" si="0">SUM(B10:B37)</f>
        <v>15067213356.779999</v>
      </c>
      <c r="C8" s="102">
        <f t="shared" si="0"/>
        <v>7337756165.4800005</v>
      </c>
      <c r="D8" s="102">
        <f t="shared" si="0"/>
        <v>230397377.04000005</v>
      </c>
      <c r="E8" s="102">
        <f t="shared" si="0"/>
        <v>6530636503.4700003</v>
      </c>
      <c r="F8" s="114">
        <f t="shared" si="0"/>
        <v>851860255.25000012</v>
      </c>
      <c r="G8" s="102">
        <f t="shared" si="0"/>
        <v>116563055.53999998</v>
      </c>
      <c r="H8" s="102"/>
      <c r="I8" s="103">
        <f>IF(B8&lt;&gt;0,((+C8+D8)/B8),(IF(C8&lt;&gt;0,1,0)))</f>
        <v>0.50229285026447545</v>
      </c>
      <c r="J8" s="103">
        <f>IF($B8&lt;&gt;0,(E8/$B8),(IF(E8&lt;&gt;0,1,0)))</f>
        <v>0.43343359842524037</v>
      </c>
      <c r="K8" s="103">
        <f>IF($B8&lt;&gt;0,(F8/$B8),(IF(F8&lt;&gt;0,1,0)))</f>
        <v>5.6537346029329104E-2</v>
      </c>
      <c r="L8" s="103">
        <f>IF($B8&lt;&gt;0,(G8/$B8),(IF(G8&lt;&gt;0,1,0)))</f>
        <v>7.7362052809551883E-3</v>
      </c>
    </row>
    <row r="9" spans="1:57">
      <c r="A9" s="104"/>
      <c r="B9" s="105"/>
      <c r="C9" s="105"/>
      <c r="D9" s="30"/>
      <c r="E9" s="99"/>
      <c r="F9" s="99"/>
      <c r="G9" s="99"/>
      <c r="H9" s="99"/>
      <c r="I9" s="106"/>
      <c r="J9" s="106"/>
      <c r="K9" s="106"/>
      <c r="L9" s="106"/>
      <c r="P9" s="23"/>
      <c r="R9" s="23"/>
    </row>
    <row r="10" spans="1:57">
      <c r="A10" s="23" t="s">
        <v>1</v>
      </c>
      <c r="B10" s="70">
        <f t="shared" ref="B10:B37" si="1">SUM(C10:G10)</f>
        <v>151691780.18999997</v>
      </c>
      <c r="C10" s="105">
        <v>30306153.039999999</v>
      </c>
      <c r="D10" s="30">
        <v>2010527.8800000004</v>
      </c>
      <c r="E10" s="131">
        <v>106765718.09999999</v>
      </c>
      <c r="F10" s="30">
        <v>11930537.390000001</v>
      </c>
      <c r="G10" s="50">
        <v>678843.77999999991</v>
      </c>
      <c r="H10" s="107"/>
      <c r="I10" s="108">
        <f>IF(B10&lt;&gt;0,((+C10+D10)/B10*100),(IF(C10&lt;&gt;0,1,0)))</f>
        <v>21.304174082156642</v>
      </c>
      <c r="J10" s="108">
        <f t="shared" ref="J10:L14" si="2">IF($B10&lt;&gt;0,(E10/$B10*100),(IF(E10&lt;&gt;0,1,0)))</f>
        <v>70.383324637809437</v>
      </c>
      <c r="K10" s="108">
        <f t="shared" si="2"/>
        <v>7.8649860757494761</v>
      </c>
      <c r="L10" s="108">
        <f t="shared" si="2"/>
        <v>0.44751520428445174</v>
      </c>
      <c r="N10" s="362"/>
      <c r="O10" s="362"/>
      <c r="P10" s="348"/>
      <c r="R10" s="348"/>
      <c r="T10" s="1"/>
    </row>
    <row r="11" spans="1:57">
      <c r="A11" s="23" t="s">
        <v>2</v>
      </c>
      <c r="B11" s="70">
        <f t="shared" si="1"/>
        <v>1334387441.5200002</v>
      </c>
      <c r="C11" s="105">
        <v>732821148</v>
      </c>
      <c r="D11" s="30">
        <v>16585280.619999999</v>
      </c>
      <c r="E11" s="131">
        <v>468973258.52999997</v>
      </c>
      <c r="F11" s="30">
        <v>58216476.370000012</v>
      </c>
      <c r="G11" s="50">
        <v>57791278</v>
      </c>
      <c r="H11" s="70"/>
      <c r="I11" s="108">
        <f>IF(B11&lt;&gt;0,((+C11+D11)/B11*100),(IF(C11&lt;&gt;0,1,0)))</f>
        <v>56.161082254067942</v>
      </c>
      <c r="J11" s="108">
        <f t="shared" si="2"/>
        <v>35.145209250155467</v>
      </c>
      <c r="K11" s="108">
        <f t="shared" si="2"/>
        <v>4.3627865909533474</v>
      </c>
      <c r="L11" s="108">
        <f t="shared" si="2"/>
        <v>4.3309219048232332</v>
      </c>
      <c r="N11" s="362"/>
      <c r="O11" s="362"/>
      <c r="P11" s="348"/>
      <c r="R11" s="348"/>
      <c r="T11" s="1"/>
    </row>
    <row r="12" spans="1:57">
      <c r="A12" s="23" t="s">
        <v>3</v>
      </c>
      <c r="B12" s="70">
        <f t="shared" si="1"/>
        <v>1416288538.6900001</v>
      </c>
      <c r="C12" s="105">
        <v>274580523.33999997</v>
      </c>
      <c r="D12" s="30">
        <v>19565796.189999998</v>
      </c>
      <c r="E12" s="131">
        <v>959193568.13999999</v>
      </c>
      <c r="F12" s="30">
        <v>162252224.41999996</v>
      </c>
      <c r="G12" s="50">
        <v>696426.59999999963</v>
      </c>
      <c r="H12" s="70"/>
      <c r="I12" s="108">
        <f>IF(B12&lt;&gt;0,((+C12+D12)/B12*100),(IF(C12&lt;&gt;0,1,0)))</f>
        <v>20.768813098076144</v>
      </c>
      <c r="J12" s="108">
        <f t="shared" si="2"/>
        <v>67.725858251116591</v>
      </c>
      <c r="K12" s="108">
        <f t="shared" si="2"/>
        <v>11.45615600123938</v>
      </c>
      <c r="L12" s="108">
        <f t="shared" si="2"/>
        <v>4.9172649567874163E-2</v>
      </c>
      <c r="N12" s="362"/>
      <c r="O12" s="362"/>
      <c r="P12" s="348"/>
      <c r="R12" s="348"/>
      <c r="T12" s="1"/>
    </row>
    <row r="13" spans="1:57">
      <c r="A13" s="23" t="s">
        <v>4</v>
      </c>
      <c r="B13" s="70">
        <f t="shared" si="1"/>
        <v>1865979995.73</v>
      </c>
      <c r="C13" s="105">
        <v>950076672.03999996</v>
      </c>
      <c r="D13" s="30">
        <v>17062304.489999995</v>
      </c>
      <c r="E13" s="131">
        <v>767247709.17000008</v>
      </c>
      <c r="F13" s="30">
        <v>105623496.03000003</v>
      </c>
      <c r="G13" s="50">
        <v>25969814</v>
      </c>
      <c r="H13" s="70"/>
      <c r="I13" s="108">
        <f>IF(B13&lt;&gt;0,((+C13+D13)/B13*100),(IF(C13&lt;&gt;0,1,0)))</f>
        <v>51.830082784549916</v>
      </c>
      <c r="J13" s="108">
        <f t="shared" si="2"/>
        <v>41.117681375241169</v>
      </c>
      <c r="K13" s="108">
        <f t="shared" si="2"/>
        <v>5.6604838353949498</v>
      </c>
      <c r="L13" s="108">
        <f t="shared" si="2"/>
        <v>1.3917520048139751</v>
      </c>
      <c r="N13" s="362"/>
      <c r="O13" s="362"/>
      <c r="P13" s="348"/>
      <c r="R13" s="348"/>
      <c r="T13" s="1"/>
    </row>
    <row r="14" spans="1:57">
      <c r="A14" s="23" t="s">
        <v>5</v>
      </c>
      <c r="B14" s="70">
        <f t="shared" si="1"/>
        <v>253367891.41000003</v>
      </c>
      <c r="C14" s="105">
        <v>128453550.75</v>
      </c>
      <c r="D14" s="30">
        <v>6591609.4899999993</v>
      </c>
      <c r="E14" s="131">
        <v>106600657.04000001</v>
      </c>
      <c r="F14" s="30">
        <v>10996656.499999998</v>
      </c>
      <c r="G14" s="50">
        <v>725417.63</v>
      </c>
      <c r="H14" s="70"/>
      <c r="I14" s="108">
        <f>IF(B14&lt;&gt;0,((+C14+D14)/B14*100),(IF(C14&lt;&gt;0,1,0)))</f>
        <v>53.300029253300238</v>
      </c>
      <c r="J14" s="108">
        <f t="shared" si="2"/>
        <v>42.07346733903973</v>
      </c>
      <c r="K14" s="108">
        <f t="shared" si="2"/>
        <v>4.3401933997253046</v>
      </c>
      <c r="L14" s="108">
        <f t="shared" si="2"/>
        <v>0.2863100079347185</v>
      </c>
      <c r="N14" s="362"/>
      <c r="O14" s="362"/>
      <c r="P14" s="348"/>
      <c r="R14" s="348"/>
      <c r="T14" s="1"/>
    </row>
    <row r="15" spans="1:57">
      <c r="A15" s="23"/>
      <c r="B15" s="70"/>
      <c r="C15" s="105"/>
      <c r="D15" s="30"/>
      <c r="E15" s="131"/>
      <c r="F15" s="30"/>
      <c r="G15" s="50"/>
      <c r="H15" s="70"/>
      <c r="I15" s="108"/>
      <c r="J15" s="108"/>
      <c r="K15" s="108"/>
      <c r="L15" s="108"/>
      <c r="N15" s="362"/>
      <c r="O15" s="362"/>
      <c r="P15" s="348"/>
      <c r="R15" s="348"/>
    </row>
    <row r="16" spans="1:57">
      <c r="A16" s="23" t="s">
        <v>6</v>
      </c>
      <c r="B16" s="70">
        <f t="shared" si="1"/>
        <v>83220982.5</v>
      </c>
      <c r="C16" s="105">
        <v>13983229</v>
      </c>
      <c r="D16" s="30">
        <v>3386437.2000000007</v>
      </c>
      <c r="E16" s="131">
        <v>56629372.25</v>
      </c>
      <c r="F16" s="30">
        <v>8062313.8900000006</v>
      </c>
      <c r="G16" s="50">
        <v>1159630.1599999999</v>
      </c>
      <c r="H16" s="70"/>
      <c r="I16" s="108">
        <f>IF(B16&lt;&gt;0,((+C16+D16)/B16*100),(IF(C16&lt;&gt;0,1,0)))</f>
        <v>20.871738927138956</v>
      </c>
      <c r="J16" s="108">
        <f t="shared" ref="J16:L20" si="3">IF($B16&lt;&gt;0,(E16/$B16*100),(IF(E16&lt;&gt;0,1,0)))</f>
        <v>68.046988330136571</v>
      </c>
      <c r="K16" s="108">
        <f t="shared" si="3"/>
        <v>9.6878379079458714</v>
      </c>
      <c r="L16" s="108">
        <f t="shared" si="3"/>
        <v>1.3934348347785968</v>
      </c>
      <c r="N16" s="362"/>
      <c r="O16" s="362"/>
      <c r="P16" s="348"/>
      <c r="R16" s="348"/>
      <c r="T16" s="1"/>
    </row>
    <row r="17" spans="1:20">
      <c r="A17" s="23" t="s">
        <v>7</v>
      </c>
      <c r="B17" s="70">
        <f t="shared" si="1"/>
        <v>386598838.25999999</v>
      </c>
      <c r="C17" s="105">
        <v>204212369.92000002</v>
      </c>
      <c r="D17" s="30">
        <v>5434415.71</v>
      </c>
      <c r="E17" s="131">
        <v>159261992.99000001</v>
      </c>
      <c r="F17" s="30">
        <v>13777091.4</v>
      </c>
      <c r="G17" s="50">
        <v>3912968.2399999998</v>
      </c>
      <c r="H17" s="70"/>
      <c r="I17" s="108">
        <f>IF(B17&lt;&gt;0,((+C17+D17)/B17*100),(IF(C17&lt;&gt;0,1,0)))</f>
        <v>54.228508956099319</v>
      </c>
      <c r="J17" s="108">
        <f t="shared" si="3"/>
        <v>41.195672937560992</v>
      </c>
      <c r="K17" s="108">
        <f t="shared" si="3"/>
        <v>3.5636660115192766</v>
      </c>
      <c r="L17" s="108">
        <f t="shared" si="3"/>
        <v>1.0121520948204206</v>
      </c>
      <c r="N17" s="362"/>
      <c r="O17" s="362"/>
      <c r="P17" s="348"/>
      <c r="R17" s="348"/>
      <c r="T17" s="1"/>
    </row>
    <row r="18" spans="1:20">
      <c r="A18" s="23" t="s">
        <v>8</v>
      </c>
      <c r="B18" s="70">
        <f t="shared" si="1"/>
        <v>234438424.99000001</v>
      </c>
      <c r="C18" s="105">
        <v>85699363.400000006</v>
      </c>
      <c r="D18" s="30">
        <v>11432343.939999999</v>
      </c>
      <c r="E18" s="131">
        <v>123661216.06999999</v>
      </c>
      <c r="F18" s="30">
        <v>13645501.579999998</v>
      </c>
      <c r="G18" s="50">
        <v>0</v>
      </c>
      <c r="H18" s="70"/>
      <c r="I18" s="108">
        <f>IF(B18&lt;&gt;0,((+C18+D18)/B18*100),(IF(C18&lt;&gt;0,1,0)))</f>
        <v>41.43164984329816</v>
      </c>
      <c r="J18" s="108">
        <f t="shared" si="3"/>
        <v>52.747844588733592</v>
      </c>
      <c r="K18" s="108">
        <f t="shared" si="3"/>
        <v>5.8205055679682403</v>
      </c>
      <c r="L18" s="108">
        <f t="shared" si="3"/>
        <v>0</v>
      </c>
      <c r="N18" s="362"/>
      <c r="O18" s="362"/>
      <c r="P18" s="348"/>
      <c r="R18" s="348"/>
      <c r="T18" s="1"/>
    </row>
    <row r="19" spans="1:20">
      <c r="A19" s="23" t="s">
        <v>9</v>
      </c>
      <c r="B19" s="70">
        <f t="shared" si="1"/>
        <v>415084412.59999996</v>
      </c>
      <c r="C19" s="105">
        <v>191773420.87</v>
      </c>
      <c r="D19" s="30">
        <v>9945746.2299999986</v>
      </c>
      <c r="E19" s="131">
        <v>192850571.74999997</v>
      </c>
      <c r="F19" s="30">
        <v>20514673.75</v>
      </c>
      <c r="G19" s="50">
        <v>0</v>
      </c>
      <c r="H19" s="70"/>
      <c r="I19" s="108">
        <f>IF(B19&lt;&gt;0,((+C19+D19)/B19*100),(IF(C19&lt;&gt;0,1,0)))</f>
        <v>48.597143370543421</v>
      </c>
      <c r="J19" s="108">
        <f t="shared" si="3"/>
        <v>46.460567030697504</v>
      </c>
      <c r="K19" s="108">
        <f t="shared" si="3"/>
        <v>4.9422895987590749</v>
      </c>
      <c r="L19" s="108">
        <f t="shared" si="3"/>
        <v>0</v>
      </c>
      <c r="N19" s="362"/>
      <c r="O19" s="362"/>
      <c r="P19" s="348"/>
      <c r="R19" s="348"/>
      <c r="T19" s="1"/>
    </row>
    <row r="20" spans="1:20">
      <c r="A20" s="23" t="s">
        <v>10</v>
      </c>
      <c r="B20" s="70">
        <f t="shared" si="1"/>
        <v>77311045.189999998</v>
      </c>
      <c r="C20" s="105">
        <v>19132950</v>
      </c>
      <c r="D20" s="30">
        <v>1136675.8799999999</v>
      </c>
      <c r="E20" s="131">
        <v>48234586.579999998</v>
      </c>
      <c r="F20" s="30">
        <v>8806832.7300000004</v>
      </c>
      <c r="G20" s="50">
        <v>0</v>
      </c>
      <c r="H20" s="70"/>
      <c r="I20" s="108">
        <f>IF(B20&lt;&gt;0,((+C20+D20)/B20*100),(IF(C20&lt;&gt;0,1,0)))</f>
        <v>26.218279458239461</v>
      </c>
      <c r="J20" s="108">
        <f t="shared" si="3"/>
        <v>62.390291660730291</v>
      </c>
      <c r="K20" s="108">
        <f t="shared" si="3"/>
        <v>11.39142888103024</v>
      </c>
      <c r="L20" s="108">
        <f t="shared" si="3"/>
        <v>0</v>
      </c>
      <c r="N20" s="362"/>
      <c r="O20" s="362"/>
      <c r="P20" s="348"/>
      <c r="R20" s="348"/>
      <c r="T20" s="1"/>
    </row>
    <row r="21" spans="1:20">
      <c r="A21" s="23"/>
      <c r="B21" s="70"/>
      <c r="C21" s="105"/>
      <c r="D21" s="30"/>
      <c r="E21" s="131"/>
      <c r="F21" s="30"/>
      <c r="G21" s="50"/>
      <c r="H21" s="70"/>
      <c r="I21" s="108"/>
      <c r="J21" s="108"/>
      <c r="K21" s="108"/>
      <c r="L21" s="108"/>
      <c r="N21" s="362"/>
      <c r="O21" s="362"/>
      <c r="P21" s="348"/>
      <c r="R21" s="348"/>
    </row>
    <row r="22" spans="1:20">
      <c r="A22" s="23" t="s">
        <v>11</v>
      </c>
      <c r="B22" s="70">
        <f t="shared" si="1"/>
        <v>671676249.95999992</v>
      </c>
      <c r="C22" s="105">
        <v>359323679</v>
      </c>
      <c r="D22" s="30">
        <v>9065518.3299999982</v>
      </c>
      <c r="E22" s="131">
        <v>279844607.21000004</v>
      </c>
      <c r="F22" s="30">
        <v>23442445.420000006</v>
      </c>
      <c r="G22" s="50">
        <v>0</v>
      </c>
      <c r="H22" s="70"/>
      <c r="I22" s="108">
        <f>IF(B22&lt;&gt;0,((+C22+D22)/B22*100),(IF(C22&lt;&gt;0,1,0)))</f>
        <v>54.846244355362948</v>
      </c>
      <c r="J22" s="108">
        <f t="shared" ref="J22:L26" si="4">IF($B22&lt;&gt;0,(E22/$B22*100),(IF(E22&lt;&gt;0,1,0)))</f>
        <v>41.663615056608819</v>
      </c>
      <c r="K22" s="108">
        <f t="shared" si="4"/>
        <v>3.4901405880282446</v>
      </c>
      <c r="L22" s="108">
        <f t="shared" si="4"/>
        <v>0</v>
      </c>
      <c r="N22" s="362"/>
      <c r="O22" s="362"/>
      <c r="P22" s="348"/>
      <c r="R22" s="348"/>
      <c r="T22" s="1"/>
    </row>
    <row r="23" spans="1:20">
      <c r="A23" s="23" t="s">
        <v>12</v>
      </c>
      <c r="B23" s="70">
        <f t="shared" si="1"/>
        <v>60154315.919999994</v>
      </c>
      <c r="C23" s="105">
        <v>28528595.989999998</v>
      </c>
      <c r="D23" s="30">
        <v>1045335.98</v>
      </c>
      <c r="E23" s="131">
        <v>25275411.289999999</v>
      </c>
      <c r="F23" s="30">
        <v>5027340.870000001</v>
      </c>
      <c r="G23" s="50">
        <v>277631.78999999998</v>
      </c>
      <c r="H23" s="70"/>
      <c r="I23" s="108">
        <f>IF(B23&lt;&gt;0,((+C23+D23)/B23*100),(IF(C23&lt;&gt;0,1,0)))</f>
        <v>49.163441588016319</v>
      </c>
      <c r="J23" s="108">
        <f t="shared" si="4"/>
        <v>42.017619024400673</v>
      </c>
      <c r="K23" s="108">
        <f t="shared" si="4"/>
        <v>8.3574067680961193</v>
      </c>
      <c r="L23" s="108">
        <f t="shared" si="4"/>
        <v>0.46153261948689783</v>
      </c>
      <c r="N23" s="362"/>
      <c r="O23" s="362"/>
      <c r="P23" s="348"/>
      <c r="R23" s="348"/>
      <c r="T23" s="1"/>
    </row>
    <row r="24" spans="1:20">
      <c r="A24" s="23" t="s">
        <v>13</v>
      </c>
      <c r="B24" s="70">
        <f t="shared" si="1"/>
        <v>568530229.01000011</v>
      </c>
      <c r="C24" s="105">
        <v>283584663.17000002</v>
      </c>
      <c r="D24" s="30">
        <v>12170334.080000002</v>
      </c>
      <c r="E24" s="131">
        <v>235526442.34</v>
      </c>
      <c r="F24" s="30">
        <v>30846801.979999997</v>
      </c>
      <c r="G24" s="50">
        <v>6401987.4399999995</v>
      </c>
      <c r="H24" s="70"/>
      <c r="I24" s="108">
        <f>IF(B24&lt;&gt;0,((+C24+D24)/B24*100),(IF(C24&lt;&gt;0,1,0)))</f>
        <v>52.020980091948253</v>
      </c>
      <c r="J24" s="108">
        <f t="shared" si="4"/>
        <v>41.427250535143884</v>
      </c>
      <c r="K24" s="108">
        <f t="shared" si="4"/>
        <v>5.4257100864653269</v>
      </c>
      <c r="L24" s="108">
        <f t="shared" si="4"/>
        <v>1.1260592864425143</v>
      </c>
      <c r="N24" s="362"/>
      <c r="O24" s="362"/>
      <c r="P24" s="348"/>
      <c r="R24" s="348"/>
      <c r="T24" s="1"/>
    </row>
    <row r="25" spans="1:20">
      <c r="A25" s="23" t="s">
        <v>14</v>
      </c>
      <c r="B25" s="70">
        <f t="shared" si="1"/>
        <v>992201390.23000002</v>
      </c>
      <c r="C25" s="105">
        <v>615276657</v>
      </c>
      <c r="D25" s="30">
        <v>13180914</v>
      </c>
      <c r="E25" s="131">
        <v>333869544.88</v>
      </c>
      <c r="F25" s="30">
        <v>29159535.349999994</v>
      </c>
      <c r="G25" s="50">
        <v>714739</v>
      </c>
      <c r="H25" s="70"/>
      <c r="I25" s="108">
        <f>IF(B25&lt;&gt;0,((+C25+D25)/B25*100),(IF(C25&lt;&gt;0,1,0)))</f>
        <v>63.339718850254641</v>
      </c>
      <c r="J25" s="108">
        <f t="shared" si="4"/>
        <v>33.649372815594063</v>
      </c>
      <c r="K25" s="108">
        <f t="shared" si="4"/>
        <v>2.9388726560079284</v>
      </c>
      <c r="L25" s="108">
        <f t="shared" si="4"/>
        <v>7.203567814335736E-2</v>
      </c>
      <c r="N25" s="362"/>
      <c r="O25" s="362"/>
      <c r="P25" s="348"/>
      <c r="R25" s="348"/>
      <c r="T25" s="1"/>
    </row>
    <row r="26" spans="1:20">
      <c r="A26" s="23" t="s">
        <v>15</v>
      </c>
      <c r="B26" s="70">
        <f t="shared" si="1"/>
        <v>31392597.25</v>
      </c>
      <c r="C26" s="105">
        <v>17112378</v>
      </c>
      <c r="D26" s="30">
        <v>448111.57999999996</v>
      </c>
      <c r="E26" s="131">
        <v>11065759.85</v>
      </c>
      <c r="F26" s="30">
        <v>2766347.8200000003</v>
      </c>
      <c r="G26" s="50">
        <v>0</v>
      </c>
      <c r="H26" s="70"/>
      <c r="I26" s="108">
        <f>IF(B26&lt;&gt;0,((+C26+D26)/B26*100),(IF(C26&lt;&gt;0,1,0)))</f>
        <v>55.938313864744018</v>
      </c>
      <c r="J26" s="108">
        <f t="shared" si="4"/>
        <v>35.249583721525305</v>
      </c>
      <c r="K26" s="108">
        <f t="shared" si="4"/>
        <v>8.8121024137306776</v>
      </c>
      <c r="L26" s="108">
        <f t="shared" si="4"/>
        <v>0</v>
      </c>
      <c r="N26" s="362"/>
      <c r="O26" s="362"/>
      <c r="P26" s="348"/>
      <c r="R26" s="348"/>
      <c r="T26" s="1"/>
    </row>
    <row r="27" spans="1:20">
      <c r="A27" s="23"/>
      <c r="B27" s="70"/>
      <c r="C27" s="105"/>
      <c r="D27" s="30"/>
      <c r="E27" s="131"/>
      <c r="F27" s="30"/>
      <c r="G27" s="50"/>
      <c r="H27" s="70"/>
      <c r="I27" s="108"/>
      <c r="J27" s="108"/>
      <c r="K27" s="108"/>
      <c r="L27" s="108"/>
      <c r="N27" s="362"/>
      <c r="O27" s="362"/>
      <c r="P27" s="348"/>
      <c r="R27" s="348"/>
    </row>
    <row r="28" spans="1:20">
      <c r="A28" s="23" t="s">
        <v>16</v>
      </c>
      <c r="B28" s="70">
        <f t="shared" si="1"/>
        <v>3093843743.96</v>
      </c>
      <c r="C28" s="105">
        <v>2081378339.6800001</v>
      </c>
      <c r="D28" s="30">
        <v>33731352.010000005</v>
      </c>
      <c r="E28" s="131">
        <v>862176637.88</v>
      </c>
      <c r="F28" s="30">
        <v>116365352.39</v>
      </c>
      <c r="G28" s="50">
        <v>192062</v>
      </c>
      <c r="H28" s="70"/>
      <c r="I28" s="108">
        <f>IF(B28&lt;&gt;0,((+C28+D28)/B28*100),(IF(C28&lt;&gt;0,1,0)))</f>
        <v>68.36511041707432</v>
      </c>
      <c r="J28" s="108">
        <f t="shared" ref="J28:L28" si="5">IF($B28&lt;&gt;0,(E28/$B28*100),(IF(E28&lt;&gt;0,1,0)))</f>
        <v>27.867491354829944</v>
      </c>
      <c r="K28" s="108">
        <f t="shared" si="5"/>
        <v>3.7611903515546281</v>
      </c>
      <c r="L28" s="108">
        <f t="shared" si="5"/>
        <v>6.2078765411134849E-3</v>
      </c>
      <c r="N28" s="362"/>
      <c r="O28" s="362"/>
      <c r="P28" s="348"/>
      <c r="R28" s="348"/>
      <c r="T28" s="1"/>
    </row>
    <row r="29" spans="1:20">
      <c r="A29" s="23" t="s">
        <v>17</v>
      </c>
      <c r="B29" s="70">
        <f t="shared" si="1"/>
        <v>2273912464.0899997</v>
      </c>
      <c r="C29" s="105">
        <v>856585351.83999991</v>
      </c>
      <c r="D29" s="30">
        <v>52458036.310000002</v>
      </c>
      <c r="E29" s="131">
        <v>1219326318.8199999</v>
      </c>
      <c r="F29" s="30">
        <v>145542757.11999997</v>
      </c>
      <c r="G29" s="50">
        <v>0</v>
      </c>
      <c r="H29" s="70"/>
      <c r="I29" s="108">
        <f t="shared" ref="I29:I32" si="6">IF(B29&lt;&gt;0,((+C29+D29)/B29*100),(IF(C29&lt;&gt;0,1,0)))</f>
        <v>39.977061672591304</v>
      </c>
      <c r="J29" s="108">
        <f t="shared" ref="J29:J32" si="7">IF($B29&lt;&gt;0,(E29/$B29*100),(IF(E29&lt;&gt;0,1,0)))</f>
        <v>53.622394796448944</v>
      </c>
      <c r="K29" s="108">
        <f t="shared" ref="K29:K32" si="8">IF($B29&lt;&gt;0,(F29/$B29*100),(IF(F29&lt;&gt;0,1,0)))</f>
        <v>6.4005435309597525</v>
      </c>
      <c r="L29" s="108">
        <f t="shared" ref="L29:L32" si="9">IF($B29&lt;&gt;0,(G29/$B29*100),(IF(G29&lt;&gt;0,1,0)))</f>
        <v>0</v>
      </c>
      <c r="N29" s="362"/>
      <c r="O29" s="362"/>
      <c r="P29" s="348"/>
      <c r="R29" s="348"/>
      <c r="T29" s="1"/>
    </row>
    <row r="30" spans="1:20">
      <c r="A30" s="23" t="s">
        <v>18</v>
      </c>
      <c r="B30" s="70">
        <f t="shared" si="1"/>
        <v>105513614.14</v>
      </c>
      <c r="C30" s="105">
        <v>57401006.560000002</v>
      </c>
      <c r="D30" s="30">
        <v>2095041.59</v>
      </c>
      <c r="E30" s="131">
        <v>40559515.519999996</v>
      </c>
      <c r="F30" s="30">
        <v>5458050.4700000007</v>
      </c>
      <c r="G30" s="50">
        <v>0</v>
      </c>
      <c r="H30" s="70"/>
      <c r="I30" s="108">
        <f t="shared" si="6"/>
        <v>56.387082022475397</v>
      </c>
      <c r="J30" s="108">
        <f t="shared" si="7"/>
        <v>38.440077946893076</v>
      </c>
      <c r="K30" s="108">
        <f t="shared" si="8"/>
        <v>5.1728400306315212</v>
      </c>
      <c r="L30" s="108">
        <f t="shared" si="9"/>
        <v>0</v>
      </c>
      <c r="N30" s="362"/>
      <c r="O30" s="362"/>
      <c r="P30" s="348"/>
      <c r="R30" s="348"/>
      <c r="T30" s="1"/>
    </row>
    <row r="31" spans="1:20">
      <c r="A31" s="23" t="s">
        <v>19</v>
      </c>
      <c r="B31" s="70">
        <f t="shared" si="1"/>
        <v>255008288.38000003</v>
      </c>
      <c r="C31" s="105">
        <v>112871816.81999999</v>
      </c>
      <c r="D31" s="30">
        <v>3611986.6200000006</v>
      </c>
      <c r="E31" s="131">
        <v>115009063.53</v>
      </c>
      <c r="F31" s="30">
        <v>18673756.200000003</v>
      </c>
      <c r="G31" s="50">
        <v>4841665.21</v>
      </c>
      <c r="H31" s="70"/>
      <c r="I31" s="108">
        <f t="shared" si="6"/>
        <v>45.678438210769805</v>
      </c>
      <c r="J31" s="108">
        <f t="shared" si="7"/>
        <v>45.100127631388794</v>
      </c>
      <c r="K31" s="108">
        <f t="shared" si="8"/>
        <v>7.3228036306699762</v>
      </c>
      <c r="L31" s="108">
        <f t="shared" si="9"/>
        <v>1.8986305271714163</v>
      </c>
      <c r="N31" s="362"/>
      <c r="O31" s="362"/>
      <c r="P31" s="348"/>
      <c r="R31" s="348"/>
      <c r="T31" s="1"/>
    </row>
    <row r="32" spans="1:20">
      <c r="A32" s="23" t="s">
        <v>20</v>
      </c>
      <c r="B32" s="70">
        <f t="shared" si="1"/>
        <v>51099730.43</v>
      </c>
      <c r="C32" s="105">
        <v>12639129.300000001</v>
      </c>
      <c r="D32" s="30">
        <v>293530.87</v>
      </c>
      <c r="E32" s="131">
        <v>31719870.609999999</v>
      </c>
      <c r="F32" s="30">
        <v>6400578.4299999978</v>
      </c>
      <c r="G32" s="50">
        <v>46621.22</v>
      </c>
      <c r="H32" s="70"/>
      <c r="I32" s="108">
        <f t="shared" si="6"/>
        <v>25.308666134190403</v>
      </c>
      <c r="J32" s="108">
        <f t="shared" si="7"/>
        <v>62.074438246698982</v>
      </c>
      <c r="K32" s="108">
        <f t="shared" si="8"/>
        <v>12.525659873622935</v>
      </c>
      <c r="L32" s="108">
        <f t="shared" si="9"/>
        <v>9.1235745487669495E-2</v>
      </c>
      <c r="N32" s="362"/>
      <c r="O32" s="362"/>
      <c r="P32" s="348"/>
      <c r="R32" s="348"/>
      <c r="T32" s="1"/>
    </row>
    <row r="33" spans="1:20" ht="12.75" customHeight="1">
      <c r="A33" s="23"/>
      <c r="B33" s="70"/>
      <c r="C33" s="105"/>
      <c r="D33" s="30"/>
      <c r="E33" s="131"/>
      <c r="F33" s="30"/>
      <c r="G33" s="50"/>
      <c r="H33" s="70"/>
      <c r="I33" s="23"/>
      <c r="J33" s="23"/>
      <c r="K33" s="23"/>
      <c r="L33" s="23"/>
      <c r="P33" s="348"/>
      <c r="R33" s="348"/>
    </row>
    <row r="34" spans="1:20">
      <c r="A34" s="23" t="s">
        <v>21</v>
      </c>
      <c r="B34" s="70">
        <f t="shared" si="1"/>
        <v>60559389.149999999</v>
      </c>
      <c r="C34" s="105">
        <v>37537902.240000002</v>
      </c>
      <c r="D34" s="30">
        <v>1506824.22</v>
      </c>
      <c r="E34" s="131">
        <v>16987514.359999999</v>
      </c>
      <c r="F34" s="30">
        <v>4527148.33</v>
      </c>
      <c r="G34" s="50">
        <v>0</v>
      </c>
      <c r="H34" s="70"/>
      <c r="I34" s="108">
        <f>IF(B34&lt;&gt;0,((+C34+D34)/B34*100),(IF(C34&lt;&gt;0,1,0)))</f>
        <v>64.473448309212344</v>
      </c>
      <c r="J34" s="108">
        <f t="shared" ref="J34:L37" si="10">IF($B34&lt;&gt;0,(E34/$B34*100),(IF(E34&lt;&gt;0,1,0)))</f>
        <v>28.051000180869558</v>
      </c>
      <c r="K34" s="108">
        <f t="shared" si="10"/>
        <v>7.4755515099180947</v>
      </c>
      <c r="L34" s="108">
        <f t="shared" si="10"/>
        <v>0</v>
      </c>
      <c r="N34" s="362"/>
      <c r="O34" s="362"/>
      <c r="P34" s="348"/>
      <c r="R34" s="348"/>
      <c r="T34" s="1"/>
    </row>
    <row r="35" spans="1:20">
      <c r="A35" s="23" t="s">
        <v>22</v>
      </c>
      <c r="B35" s="70">
        <f t="shared" si="1"/>
        <v>316898301.94</v>
      </c>
      <c r="C35" s="105">
        <v>101628951.18000001</v>
      </c>
      <c r="D35" s="30">
        <v>4226991.68</v>
      </c>
      <c r="E35" s="131">
        <v>187580964.59999999</v>
      </c>
      <c r="F35" s="30">
        <v>22952939.529999997</v>
      </c>
      <c r="G35" s="50">
        <v>508454.95</v>
      </c>
      <c r="H35" s="70"/>
      <c r="I35" s="108">
        <f>IF(B35&lt;&gt;0,((+C35+D35)/B35*100),(IF(C35&lt;&gt;0,1,0)))</f>
        <v>33.403758307307776</v>
      </c>
      <c r="J35" s="108">
        <f t="shared" si="10"/>
        <v>59.192795749191383</v>
      </c>
      <c r="K35" s="108">
        <f t="shared" si="10"/>
        <v>7.2429985864505513</v>
      </c>
      <c r="L35" s="108">
        <f t="shared" si="10"/>
        <v>0.160447357050297</v>
      </c>
      <c r="N35" s="362"/>
      <c r="O35" s="362"/>
      <c r="P35" s="348"/>
      <c r="R35" s="348"/>
      <c r="T35" s="1"/>
    </row>
    <row r="36" spans="1:20">
      <c r="A36" s="23" t="s">
        <v>23</v>
      </c>
      <c r="B36" s="70">
        <f t="shared" si="1"/>
        <v>242879156.17000002</v>
      </c>
      <c r="C36" s="105">
        <v>53406904</v>
      </c>
      <c r="D36" s="30">
        <v>2212332.0299999998</v>
      </c>
      <c r="E36" s="131">
        <v>156139807.24000001</v>
      </c>
      <c r="F36" s="30">
        <v>18474597.379999999</v>
      </c>
      <c r="G36" s="50">
        <v>12645515.52</v>
      </c>
      <c r="H36" s="70"/>
      <c r="I36" s="108">
        <f>IF(B36&lt;&gt;0,((+C36+D36)/B36*100),(IF(C36&lt;&gt;0,1,0)))</f>
        <v>22.899962642767939</v>
      </c>
      <c r="J36" s="108">
        <f t="shared" si="10"/>
        <v>64.287034631622348</v>
      </c>
      <c r="K36" s="108">
        <f t="shared" si="10"/>
        <v>7.6064976802986548</v>
      </c>
      <c r="L36" s="108">
        <f t="shared" si="10"/>
        <v>5.2065050453110686</v>
      </c>
      <c r="N36" s="362"/>
      <c r="O36" s="362"/>
      <c r="P36" s="348"/>
      <c r="R36" s="348"/>
      <c r="T36" s="1"/>
    </row>
    <row r="37" spans="1:20">
      <c r="A37" s="31" t="s">
        <v>24</v>
      </c>
      <c r="B37" s="109">
        <f t="shared" si="1"/>
        <v>125174535.07000001</v>
      </c>
      <c r="C37" s="110">
        <v>89441410.340000004</v>
      </c>
      <c r="D37" s="28">
        <v>1199930.1100000001</v>
      </c>
      <c r="E37" s="394">
        <v>26136394.719999999</v>
      </c>
      <c r="F37" s="28">
        <v>8396799.9000000004</v>
      </c>
      <c r="G37" s="111">
        <v>0</v>
      </c>
      <c r="H37" s="109"/>
      <c r="I37" s="112">
        <f>IF(B37&lt;&gt;0,((+C37+D37)/B37*100),(IF(C37&lt;&gt;0,1,0)))</f>
        <v>72.411964941041418</v>
      </c>
      <c r="J37" s="112">
        <f t="shared" si="10"/>
        <v>20.879961491675623</v>
      </c>
      <c r="K37" s="112">
        <f t="shared" si="10"/>
        <v>6.7080735672829528</v>
      </c>
      <c r="L37" s="112">
        <f t="shared" si="10"/>
        <v>0</v>
      </c>
      <c r="N37" s="362"/>
      <c r="O37" s="362"/>
      <c r="P37" s="348"/>
      <c r="R37" s="348"/>
      <c r="T37" s="1"/>
    </row>
    <row r="38" spans="1:20">
      <c r="B38" s="75"/>
      <c r="C38" s="131"/>
      <c r="D38" s="30"/>
      <c r="E38" s="75"/>
      <c r="F38" s="75"/>
      <c r="G38" s="75"/>
      <c r="H38" s="75"/>
      <c r="I38" s="132"/>
      <c r="J38" s="132"/>
      <c r="K38" s="132"/>
      <c r="L38" s="132"/>
      <c r="M38" s="75"/>
    </row>
    <row r="39" spans="1:20">
      <c r="A39" s="130" t="s">
        <v>173</v>
      </c>
      <c r="B39" s="75"/>
      <c r="C39" s="75"/>
      <c r="D39" s="75"/>
      <c r="E39" s="75"/>
      <c r="F39" s="75"/>
      <c r="G39" s="75"/>
      <c r="H39" s="75"/>
      <c r="I39" s="132"/>
      <c r="J39" s="132"/>
      <c r="K39" s="132"/>
      <c r="L39" s="132"/>
      <c r="M39" s="75"/>
    </row>
    <row r="40" spans="1:20">
      <c r="A40" s="133" t="s">
        <v>185</v>
      </c>
      <c r="B40" s="75"/>
      <c r="C40" s="75"/>
      <c r="D40" s="75"/>
      <c r="E40" s="75"/>
      <c r="F40" s="75"/>
      <c r="G40" s="75"/>
      <c r="H40" s="75"/>
      <c r="I40" s="132"/>
      <c r="J40" s="132"/>
      <c r="K40" s="132"/>
      <c r="L40" s="132"/>
      <c r="M40" s="75"/>
    </row>
    <row r="41" spans="1:20">
      <c r="A41" s="93"/>
      <c r="I41" s="113"/>
      <c r="J41" s="113"/>
      <c r="K41" s="113"/>
      <c r="L41" s="113"/>
    </row>
    <row r="42" spans="1:20">
      <c r="C42" s="342"/>
      <c r="D42" s="342"/>
      <c r="E42" s="342"/>
      <c r="F42" s="342"/>
      <c r="G42" s="342"/>
      <c r="I42" s="88"/>
      <c r="J42" s="81"/>
      <c r="K42" s="88"/>
      <c r="L42" s="81"/>
      <c r="M42" s="5"/>
    </row>
    <row r="43" spans="1:20">
      <c r="C43" s="342"/>
      <c r="D43" s="342"/>
      <c r="E43" s="342"/>
      <c r="F43" s="342"/>
      <c r="G43" s="342"/>
      <c r="I43" s="88"/>
      <c r="K43" s="88"/>
      <c r="M43" s="5"/>
    </row>
    <row r="44" spans="1:20">
      <c r="C44" s="342"/>
      <c r="D44" s="342"/>
      <c r="E44" s="342"/>
      <c r="F44" s="342"/>
      <c r="G44" s="342"/>
      <c r="I44" s="88"/>
      <c r="K44" s="88"/>
      <c r="M44" s="5"/>
    </row>
    <row r="45" spans="1:20">
      <c r="C45" s="342"/>
      <c r="D45" s="342"/>
      <c r="E45" s="342"/>
      <c r="F45" s="342"/>
      <c r="G45" s="342"/>
      <c r="I45" s="88"/>
      <c r="K45" s="88"/>
      <c r="M45" s="5"/>
    </row>
    <row r="46" spans="1:20">
      <c r="C46" s="342"/>
      <c r="D46" s="342"/>
      <c r="E46" s="342"/>
      <c r="F46" s="342"/>
      <c r="G46" s="342"/>
      <c r="I46" s="88"/>
      <c r="K46" s="88"/>
      <c r="M46" s="5"/>
    </row>
    <row r="47" spans="1:20">
      <c r="C47" s="342"/>
      <c r="D47" s="342"/>
      <c r="E47" s="342"/>
      <c r="F47" s="342"/>
      <c r="G47" s="342"/>
      <c r="I47" s="88"/>
      <c r="K47" s="88"/>
      <c r="M47" s="5"/>
    </row>
    <row r="48" spans="1:20">
      <c r="C48" s="342"/>
      <c r="D48" s="342"/>
      <c r="E48" s="342"/>
      <c r="F48" s="342"/>
      <c r="G48" s="342"/>
      <c r="I48" s="88"/>
      <c r="K48" s="88"/>
      <c r="M48" s="5"/>
    </row>
    <row r="49" spans="3:13">
      <c r="C49" s="342"/>
      <c r="D49" s="342"/>
      <c r="E49" s="342"/>
      <c r="F49" s="342"/>
      <c r="G49" s="342"/>
      <c r="I49" s="88"/>
      <c r="K49" s="88"/>
      <c r="M49" s="5"/>
    </row>
    <row r="50" spans="3:13">
      <c r="C50" s="342"/>
      <c r="D50" s="342"/>
      <c r="E50" s="342"/>
      <c r="F50" s="342"/>
      <c r="G50" s="342"/>
      <c r="I50" s="88"/>
      <c r="K50" s="88"/>
      <c r="M50" s="5"/>
    </row>
    <row r="51" spans="3:13">
      <c r="C51" s="342"/>
      <c r="D51" s="342"/>
      <c r="E51" s="342"/>
      <c r="F51" s="342"/>
      <c r="G51" s="342"/>
      <c r="I51" s="88"/>
      <c r="K51" s="88"/>
      <c r="M51" s="5"/>
    </row>
    <row r="52" spans="3:13">
      <c r="C52" s="342"/>
      <c r="D52" s="342"/>
      <c r="E52" s="342"/>
      <c r="F52" s="342"/>
      <c r="G52" s="342"/>
      <c r="I52" s="88"/>
      <c r="K52" s="88"/>
      <c r="M52" s="5"/>
    </row>
    <row r="53" spans="3:13">
      <c r="C53" s="342"/>
      <c r="D53" s="342"/>
      <c r="E53" s="342"/>
      <c r="F53" s="342"/>
      <c r="G53" s="342"/>
      <c r="I53" s="88"/>
      <c r="K53" s="88"/>
      <c r="M53" s="5"/>
    </row>
    <row r="54" spans="3:13">
      <c r="C54" s="342"/>
      <c r="D54" s="342"/>
      <c r="E54" s="342"/>
      <c r="F54" s="342"/>
      <c r="G54" s="342"/>
      <c r="I54" s="88"/>
      <c r="K54" s="88"/>
      <c r="M54" s="5"/>
    </row>
    <row r="55" spans="3:13">
      <c r="C55" s="342"/>
      <c r="D55" s="342"/>
      <c r="E55" s="342"/>
      <c r="F55" s="342"/>
      <c r="G55" s="342"/>
      <c r="I55" s="88"/>
      <c r="K55" s="88"/>
      <c r="M55" s="5"/>
    </row>
    <row r="56" spans="3:13">
      <c r="C56" s="342"/>
      <c r="D56" s="342"/>
      <c r="E56" s="342"/>
      <c r="F56" s="342"/>
      <c r="G56" s="342"/>
      <c r="I56" s="88"/>
      <c r="K56" s="88"/>
      <c r="M56" s="5"/>
    </row>
    <row r="57" spans="3:13">
      <c r="C57" s="342"/>
      <c r="D57" s="342"/>
      <c r="E57" s="342"/>
      <c r="F57" s="342"/>
      <c r="G57" s="342"/>
      <c r="I57" s="88"/>
      <c r="K57" s="88"/>
      <c r="M57" s="5"/>
    </row>
    <row r="58" spans="3:13">
      <c r="C58" s="342"/>
      <c r="D58" s="342"/>
      <c r="E58" s="342"/>
      <c r="F58" s="342"/>
      <c r="G58" s="342"/>
      <c r="I58" s="88"/>
      <c r="K58" s="88"/>
      <c r="M58" s="5"/>
    </row>
    <row r="59" spans="3:13">
      <c r="C59" s="342"/>
      <c r="D59" s="342"/>
      <c r="E59" s="342"/>
      <c r="F59" s="342"/>
      <c r="G59" s="342"/>
      <c r="I59" s="88"/>
      <c r="K59" s="88"/>
      <c r="M59" s="5"/>
    </row>
    <row r="60" spans="3:13">
      <c r="C60" s="342"/>
      <c r="D60" s="342"/>
      <c r="E60" s="342"/>
      <c r="F60" s="342"/>
      <c r="G60" s="342"/>
      <c r="I60" s="88"/>
      <c r="K60" s="88"/>
      <c r="M60" s="5"/>
    </row>
    <row r="61" spans="3:13">
      <c r="C61" s="342"/>
      <c r="D61" s="342"/>
      <c r="E61" s="342"/>
      <c r="F61" s="342"/>
      <c r="G61" s="342"/>
      <c r="I61" s="88"/>
      <c r="K61" s="88"/>
      <c r="M61" s="5"/>
    </row>
    <row r="62" spans="3:13">
      <c r="C62" s="342"/>
      <c r="D62" s="342"/>
      <c r="E62" s="342"/>
      <c r="F62" s="342"/>
      <c r="G62" s="342"/>
      <c r="I62" s="88"/>
      <c r="K62" s="88"/>
      <c r="M62" s="5"/>
    </row>
    <row r="63" spans="3:13">
      <c r="C63" s="342"/>
      <c r="D63" s="342"/>
      <c r="E63" s="342"/>
      <c r="F63" s="342"/>
      <c r="G63" s="342"/>
      <c r="I63" s="88"/>
      <c r="K63" s="88"/>
      <c r="M63" s="5"/>
    </row>
    <row r="64" spans="3:13">
      <c r="C64" s="342"/>
      <c r="D64" s="342"/>
      <c r="E64" s="342"/>
      <c r="F64" s="342"/>
      <c r="G64" s="342"/>
      <c r="I64" s="88"/>
      <c r="K64" s="88"/>
      <c r="M64" s="5"/>
    </row>
    <row r="65" spans="3:13">
      <c r="C65" s="342"/>
      <c r="D65" s="342"/>
      <c r="E65" s="342"/>
      <c r="F65" s="342"/>
      <c r="G65" s="342"/>
      <c r="I65" s="88"/>
      <c r="K65" s="88"/>
      <c r="M65" s="5"/>
    </row>
    <row r="66" spans="3:13">
      <c r="C66" s="342"/>
      <c r="D66" s="342"/>
      <c r="E66" s="342"/>
      <c r="F66" s="342"/>
      <c r="G66" s="342"/>
      <c r="I66" s="88"/>
      <c r="K66" s="88"/>
      <c r="M66" s="5"/>
    </row>
    <row r="67" spans="3:13">
      <c r="C67" s="342"/>
      <c r="D67" s="342"/>
      <c r="E67" s="342"/>
      <c r="F67" s="342"/>
      <c r="G67" s="342"/>
      <c r="I67" s="88"/>
      <c r="K67" s="88"/>
      <c r="M67" s="5"/>
    </row>
    <row r="68" spans="3:13">
      <c r="C68" s="342"/>
      <c r="D68" s="342"/>
      <c r="E68" s="342"/>
      <c r="F68" s="342"/>
      <c r="G68" s="342"/>
      <c r="I68" s="88"/>
      <c r="K68" s="88"/>
      <c r="M68" s="5"/>
    </row>
    <row r="69" spans="3:13">
      <c r="C69" s="342"/>
      <c r="D69" s="342"/>
      <c r="E69" s="342"/>
      <c r="F69" s="342"/>
      <c r="G69" s="342"/>
      <c r="I69" s="88"/>
      <c r="K69" s="88"/>
      <c r="M69" s="5"/>
    </row>
    <row r="71" spans="3:13">
      <c r="C71" s="342"/>
      <c r="D71" s="342"/>
      <c r="E71" s="342"/>
      <c r="F71" s="342"/>
      <c r="G71" s="342"/>
      <c r="I71" s="342"/>
    </row>
    <row r="72" spans="3:13">
      <c r="C72" s="342"/>
      <c r="D72" s="342"/>
      <c r="E72" s="342"/>
      <c r="F72" s="342"/>
      <c r="G72" s="342"/>
      <c r="I72" s="342"/>
    </row>
    <row r="73" spans="3:13">
      <c r="C73" s="342"/>
      <c r="D73" s="342"/>
      <c r="E73" s="342"/>
      <c r="F73" s="342"/>
      <c r="G73" s="342"/>
      <c r="I73" s="342"/>
      <c r="K73" s="88"/>
    </row>
    <row r="74" spans="3:13">
      <c r="C74" s="401"/>
      <c r="D74" s="401"/>
      <c r="E74" s="401"/>
      <c r="F74" s="401"/>
      <c r="G74" s="401"/>
      <c r="H74" s="401"/>
      <c r="I74" s="342"/>
      <c r="K74" s="88"/>
    </row>
    <row r="75" spans="3:13">
      <c r="C75" s="401"/>
      <c r="D75" s="401"/>
      <c r="E75" s="401"/>
      <c r="F75" s="401"/>
      <c r="G75" s="401"/>
      <c r="H75" s="401"/>
    </row>
    <row r="76" spans="3:13">
      <c r="C76" s="401"/>
      <c r="D76" s="401"/>
      <c r="E76" s="401"/>
      <c r="F76" s="401"/>
      <c r="G76" s="401"/>
      <c r="H76" s="401"/>
    </row>
    <row r="77" spans="3:13">
      <c r="C77" s="401"/>
      <c r="D77" s="401"/>
      <c r="E77" s="401"/>
      <c r="F77" s="401"/>
      <c r="G77" s="401"/>
      <c r="H77" s="401"/>
      <c r="I77" s="342"/>
      <c r="K77" s="88"/>
    </row>
    <row r="78" spans="3:13">
      <c r="C78" s="401"/>
      <c r="D78" s="401"/>
      <c r="E78" s="401"/>
      <c r="F78" s="401"/>
      <c r="G78" s="401"/>
      <c r="H78" s="401"/>
      <c r="I78" s="342"/>
      <c r="K78" s="88"/>
    </row>
    <row r="79" spans="3:13">
      <c r="C79" s="401"/>
      <c r="D79" s="401"/>
      <c r="E79" s="401"/>
      <c r="F79" s="401"/>
      <c r="G79" s="401"/>
      <c r="H79" s="401"/>
      <c r="I79" s="342"/>
      <c r="K79" s="88"/>
    </row>
    <row r="80" spans="3:13">
      <c r="C80" s="401"/>
      <c r="D80" s="401"/>
      <c r="E80" s="401"/>
      <c r="F80" s="401"/>
      <c r="G80" s="401"/>
      <c r="H80" s="401"/>
      <c r="I80" s="342"/>
      <c r="K80" s="88"/>
    </row>
    <row r="81" spans="3:11">
      <c r="C81" s="401"/>
      <c r="D81" s="401"/>
      <c r="E81" s="401"/>
      <c r="F81" s="401"/>
      <c r="G81" s="401"/>
      <c r="H81" s="401"/>
      <c r="I81" s="342"/>
    </row>
    <row r="82" spans="3:11" ht="12" customHeight="1">
      <c r="C82" s="401"/>
      <c r="D82" s="401"/>
      <c r="E82" s="401"/>
      <c r="F82" s="401"/>
      <c r="G82" s="401"/>
      <c r="H82" s="401"/>
      <c r="I82" s="342"/>
      <c r="K82" s="88"/>
    </row>
    <row r="83" spans="3:11">
      <c r="C83" s="401"/>
      <c r="D83" s="401"/>
      <c r="E83" s="401"/>
      <c r="F83" s="401"/>
      <c r="G83" s="401"/>
      <c r="H83" s="401"/>
    </row>
    <row r="84" spans="3:11">
      <c r="C84" s="401"/>
      <c r="D84" s="401"/>
      <c r="E84" s="401"/>
      <c r="F84" s="401"/>
      <c r="G84" s="401"/>
      <c r="H84" s="401"/>
      <c r="I84" s="342"/>
      <c r="K84" s="88"/>
    </row>
    <row r="85" spans="3:11">
      <c r="C85" s="401"/>
      <c r="D85" s="401"/>
      <c r="E85" s="401"/>
      <c r="F85" s="401"/>
      <c r="G85" s="401"/>
      <c r="H85" s="401"/>
      <c r="I85" s="342"/>
      <c r="K85" s="88"/>
    </row>
    <row r="86" spans="3:11">
      <c r="C86" s="401"/>
      <c r="D86" s="401"/>
      <c r="E86" s="401"/>
      <c r="F86" s="401"/>
      <c r="G86" s="401"/>
      <c r="H86" s="401"/>
      <c r="I86" s="342"/>
      <c r="K86" s="88"/>
    </row>
    <row r="87" spans="3:11">
      <c r="C87" s="401"/>
      <c r="D87" s="401"/>
      <c r="E87" s="401"/>
      <c r="F87" s="401"/>
      <c r="G87" s="401"/>
      <c r="H87" s="401"/>
    </row>
    <row r="88" spans="3:11">
      <c r="C88" s="401"/>
      <c r="D88" s="401"/>
      <c r="E88" s="401"/>
      <c r="F88" s="401"/>
      <c r="G88" s="401"/>
      <c r="H88" s="401"/>
    </row>
    <row r="89" spans="3:11">
      <c r="C89" s="401"/>
      <c r="D89" s="401"/>
      <c r="E89" s="401"/>
      <c r="F89" s="401"/>
      <c r="G89" s="401"/>
      <c r="H89" s="401"/>
    </row>
    <row r="90" spans="3:11">
      <c r="C90" s="401"/>
      <c r="D90" s="401"/>
      <c r="E90" s="401"/>
      <c r="F90" s="401"/>
      <c r="G90" s="401"/>
      <c r="H90" s="401"/>
    </row>
    <row r="91" spans="3:11">
      <c r="C91" s="401"/>
      <c r="D91" s="401"/>
      <c r="E91" s="401"/>
      <c r="F91" s="401"/>
      <c r="G91" s="401"/>
      <c r="H91" s="401"/>
    </row>
    <row r="92" spans="3:11">
      <c r="C92" s="401"/>
      <c r="D92" s="401"/>
      <c r="E92" s="401"/>
      <c r="F92" s="401"/>
      <c r="G92" s="401"/>
      <c r="H92" s="401"/>
    </row>
    <row r="93" spans="3:11">
      <c r="C93" s="401"/>
      <c r="D93" s="401"/>
      <c r="E93" s="401"/>
      <c r="F93" s="401"/>
      <c r="G93" s="401"/>
      <c r="H93" s="401"/>
    </row>
    <row r="94" spans="3:11">
      <c r="C94" s="401"/>
      <c r="D94" s="401"/>
      <c r="E94" s="401"/>
      <c r="F94" s="401"/>
      <c r="G94" s="401"/>
      <c r="H94" s="401"/>
    </row>
    <row r="95" spans="3:11">
      <c r="C95" s="401"/>
      <c r="D95" s="401"/>
      <c r="E95" s="401"/>
      <c r="F95" s="401"/>
      <c r="G95" s="401"/>
      <c r="H95" s="401"/>
    </row>
    <row r="96" spans="3:11">
      <c r="C96" s="401"/>
      <c r="D96" s="401"/>
      <c r="E96" s="401"/>
      <c r="F96" s="401"/>
      <c r="G96" s="401"/>
      <c r="H96" s="401"/>
    </row>
    <row r="97" spans="3:8">
      <c r="C97" s="401"/>
      <c r="D97" s="401"/>
      <c r="E97" s="401"/>
      <c r="F97" s="401"/>
      <c r="G97" s="401"/>
      <c r="H97" s="401"/>
    </row>
    <row r="98" spans="3:8">
      <c r="C98" s="401"/>
      <c r="D98" s="401"/>
      <c r="E98" s="401"/>
      <c r="F98" s="401"/>
      <c r="G98" s="401"/>
      <c r="H98" s="401"/>
    </row>
    <row r="99" spans="3:8">
      <c r="C99" s="401"/>
      <c r="D99" s="401"/>
      <c r="E99" s="401"/>
      <c r="F99" s="401"/>
      <c r="G99" s="401"/>
      <c r="H99" s="401"/>
    </row>
    <row r="100" spans="3:8">
      <c r="C100" s="401"/>
      <c r="D100" s="401"/>
      <c r="E100" s="401"/>
      <c r="F100" s="401"/>
      <c r="G100" s="401"/>
      <c r="H100" s="401"/>
    </row>
    <row r="101" spans="3:8">
      <c r="C101" s="401"/>
      <c r="D101" s="401"/>
      <c r="E101" s="401"/>
      <c r="F101" s="401"/>
      <c r="G101" s="401"/>
      <c r="H101" s="401"/>
    </row>
  </sheetData>
  <mergeCells count="6">
    <mergeCell ref="C6:D6"/>
    <mergeCell ref="C5:F5"/>
    <mergeCell ref="I5:L5"/>
    <mergeCell ref="A1:L1"/>
    <mergeCell ref="A2:L2"/>
    <mergeCell ref="A3:L3"/>
  </mergeCells>
  <phoneticPr fontId="0" type="noConversion"/>
  <printOptions horizontalCentered="1"/>
  <pageMargins left="0.59" right="0.56000000000000005" top="0.83" bottom="1" header="0.67" footer="0.5"/>
  <pageSetup scale="93"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opLeftCell="A13" zoomScaleNormal="100" workbookViewId="0">
      <selection activeCell="A3" sqref="A3:J3"/>
    </sheetView>
  </sheetViews>
  <sheetFormatPr defaultRowHeight="12.75"/>
  <cols>
    <col min="1" max="1" width="21.85546875" customWidth="1"/>
    <col min="2" max="2" width="12" customWidth="1"/>
    <col min="3" max="5" width="4.7109375" customWidth="1"/>
    <col min="6" max="6" width="12.7109375" bestFit="1" customWidth="1"/>
    <col min="7" max="9" width="4.7109375" customWidth="1"/>
    <col min="10" max="10" width="7" bestFit="1" customWidth="1"/>
    <col min="12" max="12" width="10.28515625" bestFit="1" customWidth="1"/>
    <col min="13" max="13" width="11.28515625" bestFit="1" customWidth="1"/>
  </cols>
  <sheetData>
    <row r="1" spans="1:15">
      <c r="A1" s="428" t="s">
        <v>107</v>
      </c>
      <c r="B1" s="428"/>
      <c r="C1" s="428"/>
      <c r="D1" s="428"/>
      <c r="E1" s="428"/>
      <c r="F1" s="428"/>
      <c r="G1" s="428"/>
      <c r="H1" s="428"/>
      <c r="I1" s="428"/>
      <c r="J1" s="428"/>
    </row>
    <row r="3" spans="1:15">
      <c r="A3" s="420" t="s">
        <v>237</v>
      </c>
      <c r="B3" s="475"/>
      <c r="C3" s="475"/>
      <c r="D3" s="475"/>
      <c r="E3" s="475"/>
      <c r="F3" s="475"/>
      <c r="G3" s="475"/>
      <c r="H3" s="475"/>
      <c r="I3" s="475"/>
      <c r="J3" s="475"/>
    </row>
    <row r="4" spans="1:15" ht="13.5" thickBot="1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5" ht="15" customHeight="1" thickTop="1">
      <c r="A5" s="3"/>
      <c r="B5" s="43" t="s">
        <v>100</v>
      </c>
      <c r="C5" s="43"/>
      <c r="D5" s="476"/>
      <c r="E5" s="476"/>
      <c r="F5" s="476"/>
      <c r="G5" s="476"/>
      <c r="H5" s="476"/>
      <c r="I5" s="4"/>
      <c r="K5" s="3"/>
      <c r="L5" s="3"/>
      <c r="M5" s="3"/>
      <c r="N5" s="3"/>
      <c r="O5" s="3"/>
    </row>
    <row r="6" spans="1:15">
      <c r="A6" s="3" t="s">
        <v>67</v>
      </c>
      <c r="B6" s="476" t="s">
        <v>33</v>
      </c>
      <c r="C6" s="476"/>
      <c r="D6" s="476"/>
      <c r="E6" s="476"/>
      <c r="F6" s="4" t="s">
        <v>31</v>
      </c>
      <c r="G6" s="4"/>
      <c r="H6" s="4"/>
      <c r="I6" s="4"/>
      <c r="J6" s="4" t="s">
        <v>37</v>
      </c>
      <c r="K6" s="3"/>
      <c r="L6" s="3"/>
      <c r="M6" s="3"/>
      <c r="N6" s="3"/>
      <c r="O6" s="3"/>
    </row>
    <row r="7" spans="1:15">
      <c r="A7" s="3" t="s">
        <v>30</v>
      </c>
      <c r="B7" s="476" t="s">
        <v>34</v>
      </c>
      <c r="C7" s="476"/>
      <c r="D7" s="476"/>
      <c r="E7" s="476"/>
      <c r="F7" s="4" t="s">
        <v>65</v>
      </c>
      <c r="G7" s="4"/>
      <c r="H7" s="4"/>
      <c r="I7" s="4"/>
      <c r="J7" s="4" t="s">
        <v>34</v>
      </c>
      <c r="K7" s="3"/>
      <c r="L7" s="3"/>
      <c r="M7" s="3"/>
      <c r="N7" s="3"/>
      <c r="O7" s="3"/>
    </row>
    <row r="8" spans="1:15" ht="13.5" thickBot="1">
      <c r="A8" s="7" t="s">
        <v>121</v>
      </c>
      <c r="B8" s="477" t="s">
        <v>44</v>
      </c>
      <c r="C8" s="477"/>
      <c r="D8" s="477"/>
      <c r="E8" s="477"/>
      <c r="F8" s="8" t="s">
        <v>44</v>
      </c>
      <c r="G8" s="8"/>
      <c r="H8" s="8"/>
      <c r="I8" s="8"/>
      <c r="J8" s="8" t="s">
        <v>44</v>
      </c>
    </row>
    <row r="9" spans="1:15">
      <c r="A9" s="3" t="s">
        <v>0</v>
      </c>
      <c r="B9" s="369">
        <f>SUM(B11:B38)</f>
        <v>11587223.66</v>
      </c>
      <c r="C9" s="201"/>
      <c r="D9" s="204"/>
      <c r="E9" s="201"/>
      <c r="F9" s="369">
        <f>SUM(F11:F38)</f>
        <v>315012668.63000005</v>
      </c>
      <c r="G9" s="175"/>
      <c r="H9" s="175"/>
      <c r="I9" s="175"/>
      <c r="J9" s="175">
        <f>SUM(J11:J38)</f>
        <v>0</v>
      </c>
      <c r="L9" s="377"/>
    </row>
    <row r="10" spans="1:15">
      <c r="A10" s="3"/>
      <c r="B10" s="200"/>
      <c r="C10" s="200"/>
      <c r="D10" s="200"/>
      <c r="E10" s="200"/>
      <c r="F10" s="200"/>
      <c r="G10" s="125"/>
      <c r="H10" s="125"/>
      <c r="I10" s="125"/>
      <c r="J10" s="125"/>
    </row>
    <row r="11" spans="1:15">
      <c r="A11" t="s">
        <v>1</v>
      </c>
      <c r="B11" s="125">
        <v>181843.9</v>
      </c>
      <c r="C11" s="291"/>
      <c r="D11" s="287"/>
      <c r="E11" s="287"/>
      <c r="F11" s="125">
        <v>20718862.309999999</v>
      </c>
      <c r="G11" s="125"/>
      <c r="H11" s="125"/>
      <c r="I11" s="125"/>
      <c r="J11" s="125">
        <v>0</v>
      </c>
      <c r="L11" s="348"/>
      <c r="M11" s="348"/>
    </row>
    <row r="12" spans="1:15">
      <c r="A12" t="s">
        <v>2</v>
      </c>
      <c r="B12" s="125">
        <v>1242246</v>
      </c>
      <c r="C12" s="287"/>
      <c r="D12" s="292"/>
      <c r="E12" s="287"/>
      <c r="F12" s="125">
        <v>54089579</v>
      </c>
      <c r="G12" s="125"/>
      <c r="H12" s="125"/>
      <c r="I12" s="125"/>
      <c r="J12" s="125">
        <v>0</v>
      </c>
      <c r="L12" s="348"/>
      <c r="M12" s="348"/>
    </row>
    <row r="13" spans="1:15">
      <c r="A13" t="s">
        <v>3</v>
      </c>
      <c r="B13" s="125">
        <v>689227.91</v>
      </c>
      <c r="C13" s="125"/>
      <c r="D13" s="307"/>
      <c r="E13" s="125"/>
      <c r="F13" s="125">
        <v>25544751.210000001</v>
      </c>
      <c r="G13" s="125"/>
      <c r="H13" s="125"/>
      <c r="I13" s="125"/>
      <c r="J13" s="125">
        <v>0</v>
      </c>
      <c r="L13" s="348"/>
      <c r="M13" s="348"/>
    </row>
    <row r="14" spans="1:15">
      <c r="A14" t="s">
        <v>4</v>
      </c>
      <c r="B14" s="125">
        <v>1260544</v>
      </c>
      <c r="C14" s="125"/>
      <c r="D14" s="307"/>
      <c r="E14" s="125"/>
      <c r="F14" s="125">
        <v>46626185</v>
      </c>
      <c r="G14" s="125"/>
      <c r="H14" s="125"/>
      <c r="I14" s="125"/>
      <c r="J14" s="125">
        <v>0</v>
      </c>
      <c r="L14" s="348"/>
      <c r="M14" s="348"/>
    </row>
    <row r="15" spans="1:15">
      <c r="A15" t="s">
        <v>5</v>
      </c>
      <c r="B15" s="125">
        <v>32254.68</v>
      </c>
      <c r="C15" s="125"/>
      <c r="D15" s="307"/>
      <c r="E15" s="125"/>
      <c r="F15" s="125">
        <v>10063940</v>
      </c>
      <c r="G15" s="125"/>
      <c r="H15" s="125"/>
      <c r="I15" s="125"/>
      <c r="J15" s="125">
        <v>0</v>
      </c>
      <c r="L15" s="348"/>
      <c r="M15" s="348"/>
    </row>
    <row r="16" spans="1:15">
      <c r="B16" s="125"/>
      <c r="C16" s="287"/>
      <c r="D16" s="287"/>
      <c r="E16" s="287"/>
      <c r="F16" s="125"/>
      <c r="G16" s="125"/>
      <c r="H16" s="125"/>
      <c r="I16" s="125"/>
      <c r="J16" s="125"/>
      <c r="L16" s="348"/>
      <c r="M16" s="348"/>
    </row>
    <row r="17" spans="1:13">
      <c r="A17" t="s">
        <v>6</v>
      </c>
      <c r="B17" s="125">
        <v>270869.31</v>
      </c>
      <c r="C17" s="125"/>
      <c r="D17" s="307"/>
      <c r="E17" s="125"/>
      <c r="F17" s="125">
        <v>90749</v>
      </c>
      <c r="G17" s="125"/>
      <c r="H17" s="125"/>
      <c r="I17" s="125"/>
      <c r="J17" s="125">
        <v>0</v>
      </c>
      <c r="L17" s="348"/>
      <c r="M17" s="348"/>
    </row>
    <row r="18" spans="1:13">
      <c r="A18" t="s">
        <v>7</v>
      </c>
      <c r="B18" s="125">
        <v>79547.240000000005</v>
      </c>
      <c r="C18" s="125"/>
      <c r="D18" s="307"/>
      <c r="E18" s="125"/>
      <c r="F18" s="125">
        <v>4254930</v>
      </c>
      <c r="G18" s="125"/>
      <c r="H18" s="125"/>
      <c r="I18" s="125"/>
      <c r="J18" s="125">
        <v>0</v>
      </c>
      <c r="L18" s="348"/>
      <c r="M18" s="348"/>
    </row>
    <row r="19" spans="1:13">
      <c r="A19" t="s">
        <v>8</v>
      </c>
      <c r="B19" s="125">
        <v>325394.39</v>
      </c>
      <c r="C19" s="125"/>
      <c r="D19" s="307"/>
      <c r="E19" s="125"/>
      <c r="F19" s="125">
        <v>5146433.1900000004</v>
      </c>
      <c r="G19" s="125"/>
      <c r="H19" s="125"/>
      <c r="I19" s="125"/>
      <c r="J19" s="125">
        <v>0</v>
      </c>
      <c r="L19" s="348"/>
      <c r="M19" s="348"/>
    </row>
    <row r="20" spans="1:13">
      <c r="A20" t="s">
        <v>9</v>
      </c>
      <c r="B20" s="125">
        <v>419578.67</v>
      </c>
      <c r="C20" s="125"/>
      <c r="D20" s="307"/>
      <c r="E20" s="125"/>
      <c r="F20" s="125">
        <v>4296437</v>
      </c>
      <c r="G20" s="125"/>
      <c r="H20" s="125"/>
      <c r="I20" s="125"/>
      <c r="J20" s="125">
        <v>0</v>
      </c>
      <c r="L20" s="348"/>
      <c r="M20" s="348"/>
    </row>
    <row r="21" spans="1:13">
      <c r="A21" t="s">
        <v>10</v>
      </c>
      <c r="B21" s="125">
        <v>101044</v>
      </c>
      <c r="C21" s="125"/>
      <c r="D21" s="307"/>
      <c r="E21" s="125"/>
      <c r="F21" s="125">
        <v>4921133</v>
      </c>
      <c r="G21" s="125"/>
      <c r="H21" s="125"/>
      <c r="I21" s="125"/>
      <c r="J21" s="125">
        <v>0</v>
      </c>
      <c r="L21" s="348"/>
      <c r="M21" s="348"/>
    </row>
    <row r="22" spans="1:13">
      <c r="B22" s="125"/>
      <c r="C22" s="287"/>
      <c r="D22" s="287"/>
      <c r="E22" s="287"/>
      <c r="F22" s="125"/>
      <c r="G22" s="125"/>
      <c r="H22" s="125"/>
      <c r="I22" s="125"/>
      <c r="J22" s="125"/>
      <c r="L22" s="348"/>
      <c r="M22" s="348"/>
    </row>
    <row r="23" spans="1:13">
      <c r="A23" t="s">
        <v>11</v>
      </c>
      <c r="B23" s="125">
        <v>287015</v>
      </c>
      <c r="C23" s="125"/>
      <c r="D23" s="307"/>
      <c r="E23" s="125"/>
      <c r="F23" s="125">
        <v>15790300</v>
      </c>
      <c r="G23" s="125"/>
      <c r="H23" s="125"/>
      <c r="I23" s="125"/>
      <c r="J23" s="125">
        <v>0</v>
      </c>
      <c r="L23" s="348"/>
      <c r="M23" s="348"/>
    </row>
    <row r="24" spans="1:13">
      <c r="A24" t="s">
        <v>12</v>
      </c>
      <c r="B24" s="125">
        <v>139059</v>
      </c>
      <c r="C24" s="125"/>
      <c r="D24" s="307"/>
      <c r="E24" s="125"/>
      <c r="F24" s="125">
        <v>0</v>
      </c>
      <c r="G24" s="125"/>
      <c r="H24" s="125"/>
      <c r="I24" s="125"/>
      <c r="J24" s="125">
        <v>0</v>
      </c>
      <c r="L24" s="348"/>
      <c r="M24" s="348"/>
    </row>
    <row r="25" spans="1:13">
      <c r="A25" t="s">
        <v>13</v>
      </c>
      <c r="B25" s="125">
        <v>369406.52</v>
      </c>
      <c r="C25" s="125"/>
      <c r="D25" s="307"/>
      <c r="E25" s="125"/>
      <c r="F25" s="125">
        <v>3963370</v>
      </c>
      <c r="G25" s="125"/>
      <c r="H25" s="125"/>
      <c r="I25" s="125"/>
      <c r="J25" s="125">
        <v>0</v>
      </c>
      <c r="L25" s="348"/>
      <c r="M25" s="348"/>
    </row>
    <row r="26" spans="1:13">
      <c r="A26" t="s">
        <v>14</v>
      </c>
      <c r="B26" s="125">
        <v>775346</v>
      </c>
      <c r="C26" s="125"/>
      <c r="D26" s="307"/>
      <c r="E26" s="125"/>
      <c r="F26" s="125">
        <v>37478215</v>
      </c>
      <c r="G26" s="125"/>
      <c r="H26" s="125"/>
      <c r="I26" s="125"/>
      <c r="J26" s="125">
        <v>0</v>
      </c>
      <c r="L26" s="348"/>
      <c r="M26" s="348"/>
    </row>
    <row r="27" spans="1:13">
      <c r="A27" t="s">
        <v>15</v>
      </c>
      <c r="B27" s="125">
        <v>81864</v>
      </c>
      <c r="C27" s="125"/>
      <c r="D27" s="307"/>
      <c r="E27" s="125"/>
      <c r="F27" s="125">
        <v>0</v>
      </c>
      <c r="G27" s="125"/>
      <c r="H27" s="125"/>
      <c r="I27" s="125"/>
      <c r="J27" s="125">
        <v>0</v>
      </c>
      <c r="L27" s="348"/>
      <c r="M27" s="348"/>
    </row>
    <row r="28" spans="1:13">
      <c r="B28" s="125"/>
      <c r="C28" s="287"/>
      <c r="D28" s="287"/>
      <c r="E28" s="287"/>
      <c r="F28" s="125"/>
      <c r="G28" s="125"/>
      <c r="H28" s="125"/>
      <c r="I28" s="125"/>
      <c r="J28" s="125"/>
      <c r="L28" s="348"/>
      <c r="M28" s="348"/>
    </row>
    <row r="29" spans="1:13">
      <c r="A29" t="s">
        <v>16</v>
      </c>
      <c r="B29" s="125">
        <v>2202492</v>
      </c>
      <c r="C29" s="125"/>
      <c r="D29" s="307"/>
      <c r="E29" s="125"/>
      <c r="F29" s="125">
        <v>49868385</v>
      </c>
      <c r="G29" s="125"/>
      <c r="H29" s="125"/>
      <c r="I29" s="125"/>
      <c r="J29" s="125">
        <v>0</v>
      </c>
      <c r="L29" s="348"/>
      <c r="M29" s="348"/>
    </row>
    <row r="30" spans="1:13">
      <c r="A30" t="s">
        <v>17</v>
      </c>
      <c r="B30" s="125">
        <v>1969343</v>
      </c>
      <c r="C30" s="125"/>
      <c r="D30" s="307"/>
      <c r="E30" s="125"/>
      <c r="F30" s="125">
        <v>24049244</v>
      </c>
      <c r="G30" s="125"/>
      <c r="H30" s="125"/>
      <c r="I30" s="125"/>
      <c r="J30" s="125">
        <v>0</v>
      </c>
      <c r="L30" s="348"/>
      <c r="M30" s="348"/>
    </row>
    <row r="31" spans="1:13">
      <c r="A31" t="s">
        <v>18</v>
      </c>
      <c r="B31" s="125">
        <v>75925.33</v>
      </c>
      <c r="C31" s="125"/>
      <c r="D31" s="307"/>
      <c r="E31" s="125"/>
      <c r="F31" s="125">
        <v>140801</v>
      </c>
      <c r="G31" s="262"/>
      <c r="H31" s="125"/>
      <c r="I31" s="125"/>
      <c r="J31" s="125">
        <v>0</v>
      </c>
      <c r="L31" s="348"/>
      <c r="M31" s="348"/>
    </row>
    <row r="32" spans="1:13">
      <c r="A32" t="s">
        <v>19</v>
      </c>
      <c r="B32" s="125">
        <v>239484.14</v>
      </c>
      <c r="C32" s="125"/>
      <c r="D32" s="307"/>
      <c r="E32" s="125"/>
      <c r="F32" s="125">
        <v>667494.12</v>
      </c>
      <c r="G32" s="125"/>
      <c r="H32" s="125"/>
      <c r="I32" s="125"/>
      <c r="J32" s="125">
        <v>0</v>
      </c>
      <c r="L32" s="348"/>
      <c r="M32" s="348"/>
    </row>
    <row r="33" spans="1:13">
      <c r="A33" t="s">
        <v>20</v>
      </c>
      <c r="B33" s="125">
        <v>41090.76</v>
      </c>
      <c r="C33" s="125"/>
      <c r="D33" s="307"/>
      <c r="E33" s="125"/>
      <c r="F33" s="125">
        <v>50641.11</v>
      </c>
      <c r="G33" s="125"/>
      <c r="H33" s="125"/>
      <c r="I33" s="125"/>
      <c r="J33" s="125">
        <v>0</v>
      </c>
      <c r="L33" s="348"/>
      <c r="M33" s="348"/>
    </row>
    <row r="34" spans="1:13">
      <c r="B34" s="125"/>
      <c r="C34" s="287"/>
      <c r="D34" s="287"/>
      <c r="E34" s="287"/>
      <c r="F34" s="125"/>
      <c r="G34" s="125"/>
      <c r="H34" s="125"/>
      <c r="I34" s="125"/>
      <c r="J34" s="125"/>
    </row>
    <row r="35" spans="1:13">
      <c r="A35" t="s">
        <v>21</v>
      </c>
      <c r="B35" s="125">
        <v>105027.91</v>
      </c>
      <c r="C35" s="125"/>
      <c r="D35" s="307"/>
      <c r="E35" s="125"/>
      <c r="F35" s="125">
        <v>8556</v>
      </c>
      <c r="G35" s="125"/>
      <c r="H35" s="125"/>
      <c r="I35" s="125"/>
      <c r="J35" s="125">
        <v>0</v>
      </c>
      <c r="L35" s="348"/>
      <c r="M35" s="348"/>
    </row>
    <row r="36" spans="1:13">
      <c r="A36" t="s">
        <v>22</v>
      </c>
      <c r="B36" s="125">
        <v>424563.41</v>
      </c>
      <c r="C36" s="125"/>
      <c r="D36" s="307"/>
      <c r="E36" s="125"/>
      <c r="F36" s="125">
        <v>3121997.49</v>
      </c>
      <c r="G36" s="125"/>
      <c r="H36" s="125"/>
      <c r="I36" s="125"/>
      <c r="J36" s="125">
        <v>0</v>
      </c>
      <c r="L36" s="348"/>
      <c r="M36" s="348"/>
    </row>
    <row r="37" spans="1:13">
      <c r="A37" t="s">
        <v>23</v>
      </c>
      <c r="B37" s="125">
        <v>161347.03999999998</v>
      </c>
      <c r="C37" s="23"/>
      <c r="D37" s="308"/>
      <c r="E37" s="125"/>
      <c r="F37" s="125">
        <v>4120665.2</v>
      </c>
      <c r="G37" s="125"/>
      <c r="H37" s="125"/>
      <c r="I37" s="125"/>
      <c r="J37" s="125">
        <v>0</v>
      </c>
      <c r="L37" s="348"/>
      <c r="M37" s="348"/>
    </row>
    <row r="38" spans="1:13">
      <c r="A38" s="12" t="s">
        <v>24</v>
      </c>
      <c r="B38" s="127">
        <v>112709.45</v>
      </c>
      <c r="C38" s="279"/>
      <c r="D38" s="279"/>
      <c r="E38" s="127"/>
      <c r="F38" s="127">
        <v>0</v>
      </c>
      <c r="G38" s="127"/>
      <c r="H38" s="127"/>
      <c r="I38" s="127"/>
      <c r="J38" s="127">
        <v>0</v>
      </c>
      <c r="L38" s="348"/>
      <c r="M38" s="348"/>
    </row>
    <row r="39" spans="1:13">
      <c r="F39" s="5"/>
      <c r="G39" s="5"/>
    </row>
    <row r="40" spans="1:13">
      <c r="F40" s="5"/>
      <c r="G40" s="5"/>
    </row>
    <row r="41" spans="1:13">
      <c r="A41" s="390"/>
      <c r="B41" s="348"/>
      <c r="C41" s="348"/>
      <c r="D41" s="348"/>
      <c r="E41" s="348"/>
      <c r="F41" s="348"/>
      <c r="G41" s="5"/>
    </row>
    <row r="42" spans="1:13">
      <c r="A42" s="205"/>
      <c r="B42" s="348"/>
      <c r="C42" s="348"/>
      <c r="D42" s="348"/>
      <c r="E42" s="348"/>
      <c r="F42" s="348"/>
    </row>
    <row r="43" spans="1:13">
      <c r="A43" s="205"/>
      <c r="B43" s="348"/>
      <c r="C43" s="348"/>
      <c r="D43" s="348"/>
      <c r="E43" s="348"/>
      <c r="F43" s="348"/>
    </row>
    <row r="44" spans="1:13">
      <c r="A44" s="205"/>
      <c r="B44" s="348"/>
      <c r="C44" s="348"/>
      <c r="D44" s="348"/>
      <c r="E44" s="348"/>
      <c r="F44" s="348"/>
    </row>
    <row r="45" spans="1:13">
      <c r="A45" s="205"/>
      <c r="B45" s="348"/>
      <c r="C45" s="348"/>
      <c r="D45" s="348"/>
      <c r="E45" s="348"/>
      <c r="F45" s="348"/>
    </row>
    <row r="46" spans="1:13">
      <c r="A46" s="205"/>
      <c r="B46" s="348"/>
      <c r="C46" s="348"/>
      <c r="D46" s="348"/>
      <c r="E46" s="348"/>
      <c r="F46" s="348"/>
    </row>
    <row r="47" spans="1:13">
      <c r="A47" s="205"/>
      <c r="B47" s="348"/>
      <c r="C47" s="348"/>
      <c r="D47" s="348"/>
      <c r="E47" s="348"/>
      <c r="F47" s="348"/>
    </row>
    <row r="48" spans="1:13">
      <c r="A48" s="205"/>
      <c r="B48" s="348"/>
      <c r="C48" s="348"/>
      <c r="D48" s="348"/>
      <c r="E48" s="348"/>
      <c r="F48" s="348"/>
    </row>
    <row r="49" spans="1:6">
      <c r="A49" s="205"/>
      <c r="B49" s="348"/>
      <c r="C49" s="348"/>
      <c r="D49" s="348"/>
      <c r="E49" s="348"/>
      <c r="F49" s="348"/>
    </row>
    <row r="50" spans="1:6">
      <c r="A50" s="205"/>
      <c r="B50" s="348"/>
      <c r="C50" s="348"/>
      <c r="D50" s="348"/>
      <c r="E50" s="348"/>
      <c r="F50" s="348"/>
    </row>
    <row r="51" spans="1:6">
      <c r="A51" s="205"/>
      <c r="B51" s="348"/>
      <c r="C51" s="348"/>
      <c r="D51" s="348"/>
      <c r="E51" s="348"/>
      <c r="F51" s="348"/>
    </row>
    <row r="52" spans="1:6">
      <c r="A52" s="205"/>
      <c r="B52" s="348"/>
      <c r="C52" s="348"/>
      <c r="D52" s="348"/>
      <c r="E52" s="348"/>
      <c r="F52" s="348"/>
    </row>
    <row r="53" spans="1:6">
      <c r="A53" s="205"/>
      <c r="B53" s="348"/>
      <c r="C53" s="348"/>
      <c r="D53" s="348"/>
      <c r="E53" s="348"/>
      <c r="F53" s="348"/>
    </row>
    <row r="54" spans="1:6">
      <c r="A54" s="205"/>
      <c r="B54" s="348"/>
      <c r="C54" s="348"/>
      <c r="D54" s="348"/>
      <c r="E54" s="348"/>
      <c r="F54" s="348"/>
    </row>
    <row r="55" spans="1:6">
      <c r="A55" s="205"/>
      <c r="B55" s="348"/>
      <c r="C55" s="348"/>
      <c r="D55" s="348"/>
      <c r="E55" s="348"/>
      <c r="F55" s="348"/>
    </row>
    <row r="56" spans="1:6">
      <c r="A56" s="205"/>
      <c r="B56" s="348"/>
      <c r="C56" s="348"/>
      <c r="D56" s="348"/>
      <c r="E56" s="348"/>
      <c r="F56" s="348"/>
    </row>
    <row r="57" spans="1:6">
      <c r="A57" s="205"/>
      <c r="B57" s="348"/>
      <c r="C57" s="348"/>
      <c r="D57" s="348"/>
      <c r="E57" s="348"/>
      <c r="F57" s="348"/>
    </row>
    <row r="58" spans="1:6">
      <c r="A58" s="205"/>
      <c r="B58" s="348"/>
      <c r="C58" s="348"/>
      <c r="D58" s="348"/>
      <c r="E58" s="348"/>
      <c r="F58" s="348"/>
    </row>
    <row r="59" spans="1:6">
      <c r="A59" s="205"/>
      <c r="B59" s="348"/>
      <c r="C59" s="348"/>
      <c r="D59" s="348"/>
      <c r="E59" s="348"/>
      <c r="F59" s="348"/>
    </row>
    <row r="60" spans="1:6">
      <c r="A60" s="205"/>
      <c r="B60" s="348"/>
      <c r="C60" s="348"/>
      <c r="D60" s="348"/>
      <c r="E60" s="348"/>
      <c r="F60" s="348"/>
    </row>
    <row r="61" spans="1:6">
      <c r="A61" s="205"/>
      <c r="B61" s="348"/>
      <c r="C61" s="348"/>
      <c r="D61" s="348"/>
      <c r="E61" s="348"/>
      <c r="F61" s="348"/>
    </row>
    <row r="62" spans="1:6">
      <c r="A62" s="205"/>
      <c r="B62" s="348"/>
      <c r="C62" s="348"/>
      <c r="D62" s="348"/>
      <c r="E62" s="348"/>
      <c r="F62" s="348"/>
    </row>
    <row r="63" spans="1:6">
      <c r="A63" s="205"/>
      <c r="B63" s="348"/>
      <c r="C63" s="348"/>
      <c r="D63" s="348"/>
      <c r="E63" s="348"/>
      <c r="F63" s="348"/>
    </row>
    <row r="64" spans="1:6">
      <c r="A64" s="205"/>
      <c r="B64" s="348"/>
      <c r="C64" s="348"/>
      <c r="D64" s="348"/>
      <c r="E64" s="348"/>
      <c r="F64" s="348"/>
    </row>
    <row r="65" spans="1:6">
      <c r="A65" s="205"/>
      <c r="B65" s="348"/>
      <c r="C65" s="348"/>
      <c r="D65" s="348"/>
      <c r="E65" s="348"/>
      <c r="F65" s="348"/>
    </row>
    <row r="66" spans="1:6">
      <c r="A66" s="205"/>
      <c r="B66" s="348"/>
      <c r="C66" s="348"/>
      <c r="D66" s="348"/>
      <c r="E66" s="348"/>
      <c r="F66" s="348"/>
    </row>
    <row r="67" spans="1:6">
      <c r="A67" s="205"/>
      <c r="B67" s="348"/>
      <c r="C67" s="348"/>
      <c r="D67" s="348"/>
      <c r="E67" s="348"/>
      <c r="F67" s="348"/>
    </row>
    <row r="68" spans="1:6">
      <c r="A68" s="205"/>
      <c r="B68" s="348"/>
      <c r="C68" s="348"/>
      <c r="D68" s="348"/>
      <c r="E68" s="348"/>
      <c r="F68" s="348"/>
    </row>
    <row r="70" spans="1:6">
      <c r="B70" s="348"/>
      <c r="C70" s="348"/>
      <c r="D70" s="348"/>
      <c r="E70" s="348"/>
      <c r="F70" s="348"/>
    </row>
    <row r="71" spans="1:6">
      <c r="B71" s="348"/>
      <c r="C71" s="348"/>
      <c r="D71" s="348"/>
      <c r="E71" s="348"/>
      <c r="F71" s="348"/>
    </row>
    <row r="72" spans="1:6">
      <c r="B72" s="348"/>
      <c r="C72" s="348"/>
      <c r="D72" s="348"/>
      <c r="E72" s="348"/>
      <c r="F72" s="348"/>
    </row>
    <row r="73" spans="1:6">
      <c r="B73" s="348"/>
      <c r="C73" s="348"/>
      <c r="D73" s="348"/>
      <c r="E73" s="348"/>
      <c r="F73" s="348"/>
    </row>
    <row r="74" spans="1:6">
      <c r="B74" s="348"/>
    </row>
  </sheetData>
  <mergeCells count="9">
    <mergeCell ref="A1:J1"/>
    <mergeCell ref="A3:J3"/>
    <mergeCell ref="D5:H5"/>
    <mergeCell ref="B8:C8"/>
    <mergeCell ref="B7:C7"/>
    <mergeCell ref="B6:C6"/>
    <mergeCell ref="D8:E8"/>
    <mergeCell ref="D7:E7"/>
    <mergeCell ref="D6:E6"/>
  </mergeCells>
  <phoneticPr fontId="0" type="noConversion"/>
  <printOptions horizontalCentered="1"/>
  <pageMargins left="0.59" right="0.56000000000000005" top="0.83" bottom="1" header="0.67" footer="0.5"/>
  <pageSetup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8"/>
  <sheetViews>
    <sheetView tabSelected="1" zoomScaleNormal="100" workbookViewId="0">
      <selection activeCell="L22" sqref="L22"/>
    </sheetView>
  </sheetViews>
  <sheetFormatPr defaultRowHeight="12.75"/>
  <cols>
    <col min="1" max="1" width="17" style="3" customWidth="1"/>
    <col min="2" max="2" width="14.7109375" style="191" customWidth="1"/>
    <col min="3" max="4" width="11.5703125" style="191" customWidth="1"/>
    <col min="5" max="5" width="11.28515625" style="194" bestFit="1" customWidth="1"/>
    <col min="6" max="6" width="8" style="194" bestFit="1" customWidth="1"/>
    <col min="7" max="7" width="8.7109375" style="191" bestFit="1" customWidth="1"/>
    <col min="8" max="8" width="13" style="191" customWidth="1"/>
    <col min="9" max="9" width="12.7109375" style="214" customWidth="1"/>
    <col min="10" max="10" width="10.28515625" style="214" customWidth="1"/>
    <col min="11" max="11" width="15.5703125" style="191" bestFit="1" customWidth="1"/>
    <col min="12" max="12" width="14.7109375" style="3" customWidth="1"/>
    <col min="13" max="13" width="5.5703125" style="3" bestFit="1" customWidth="1"/>
    <col min="14" max="14" width="14" style="3" customWidth="1"/>
    <col min="15" max="15" width="12" style="3" customWidth="1"/>
    <col min="16" max="16" width="9.140625" style="3"/>
    <col min="17" max="17" width="10.28515625" style="3" bestFit="1" customWidth="1"/>
    <col min="18" max="20" width="9.28515625" style="3" bestFit="1" customWidth="1"/>
    <col min="21" max="16384" width="9.140625" style="3"/>
  </cols>
  <sheetData>
    <row r="1" spans="1:34">
      <c r="A1" s="476" t="s">
        <v>108</v>
      </c>
      <c r="B1" s="476"/>
      <c r="C1" s="476"/>
      <c r="D1" s="476"/>
      <c r="E1" s="476"/>
      <c r="F1" s="476"/>
      <c r="G1" s="476"/>
      <c r="H1" s="476"/>
      <c r="I1" s="476"/>
      <c r="J1" s="476"/>
      <c r="K1" s="273"/>
    </row>
    <row r="2" spans="1:34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M2" s="40"/>
      <c r="N2" s="40"/>
    </row>
    <row r="3" spans="1:34">
      <c r="A3" s="480" t="s">
        <v>238</v>
      </c>
      <c r="B3" s="480"/>
      <c r="C3" s="480"/>
      <c r="D3" s="480"/>
      <c r="E3" s="480"/>
      <c r="F3" s="480"/>
      <c r="G3" s="480"/>
      <c r="H3" s="480"/>
      <c r="I3" s="480"/>
      <c r="J3" s="480"/>
      <c r="K3" s="388"/>
      <c r="M3" s="32"/>
    </row>
    <row r="4" spans="1:34" ht="13.5" thickBot="1">
      <c r="F4" s="267"/>
      <c r="I4" s="210"/>
      <c r="J4" s="210"/>
    </row>
    <row r="5" spans="1:34" ht="15" customHeight="1" thickTop="1">
      <c r="A5" s="6"/>
      <c r="B5" s="192"/>
      <c r="C5" s="192"/>
      <c r="D5" s="211"/>
      <c r="E5" s="389"/>
      <c r="F5" s="389"/>
      <c r="G5" s="389"/>
      <c r="H5" s="389"/>
      <c r="I5" s="3"/>
      <c r="J5" s="40"/>
      <c r="K5" s="3"/>
    </row>
    <row r="6" spans="1:34">
      <c r="D6" s="208" t="s">
        <v>123</v>
      </c>
      <c r="E6" s="486" t="s">
        <v>200</v>
      </c>
      <c r="F6" s="486"/>
      <c r="G6" s="486"/>
      <c r="H6" s="486"/>
      <c r="I6"/>
      <c r="J6"/>
      <c r="K6" s="40"/>
      <c r="L6" s="40"/>
    </row>
    <row r="7" spans="1:34" ht="12.75" customHeight="1">
      <c r="A7" s="3" t="s">
        <v>67</v>
      </c>
      <c r="B7" s="207" t="s">
        <v>39</v>
      </c>
      <c r="C7" s="483" t="s">
        <v>192</v>
      </c>
      <c r="D7" s="481" t="s">
        <v>161</v>
      </c>
      <c r="E7" s="207"/>
      <c r="F7" s="207"/>
      <c r="G7" s="207"/>
      <c r="H7" s="207"/>
      <c r="I7" s="410" t="s">
        <v>163</v>
      </c>
      <c r="J7" s="410" t="s">
        <v>124</v>
      </c>
      <c r="K7" s="20"/>
      <c r="L7" s="20"/>
    </row>
    <row r="8" spans="1:34" ht="12.75" customHeight="1">
      <c r="A8" s="3" t="s">
        <v>30</v>
      </c>
      <c r="B8" s="207" t="s">
        <v>47</v>
      </c>
      <c r="C8" s="483"/>
      <c r="D8" s="481"/>
      <c r="E8" s="207" t="s">
        <v>59</v>
      </c>
      <c r="F8" s="207" t="s">
        <v>40</v>
      </c>
      <c r="G8" s="207" t="s">
        <v>202</v>
      </c>
      <c r="H8" s="485" t="s">
        <v>201</v>
      </c>
      <c r="I8" s="487" t="s">
        <v>164</v>
      </c>
      <c r="J8" s="478" t="s">
        <v>219</v>
      </c>
      <c r="K8" s="3"/>
      <c r="L8" s="396"/>
    </row>
    <row r="9" spans="1:34" ht="13.5" thickBot="1">
      <c r="A9" s="7" t="s">
        <v>121</v>
      </c>
      <c r="B9" s="209" t="s">
        <v>41</v>
      </c>
      <c r="C9" s="484"/>
      <c r="D9" s="482"/>
      <c r="E9" s="209" t="s">
        <v>56</v>
      </c>
      <c r="F9" s="209" t="s">
        <v>54</v>
      </c>
      <c r="G9" s="209" t="s">
        <v>203</v>
      </c>
      <c r="H9" s="451"/>
      <c r="I9" s="488"/>
      <c r="J9" s="479"/>
      <c r="K9" s="3"/>
    </row>
    <row r="10" spans="1:34" s="266" customFormat="1">
      <c r="A10" s="265" t="s">
        <v>0</v>
      </c>
      <c r="B10" s="217">
        <f t="shared" ref="B10:J10" si="0">SUM(B12:B39)</f>
        <v>851860255.25000012</v>
      </c>
      <c r="C10" s="217">
        <f t="shared" si="0"/>
        <v>75373.7</v>
      </c>
      <c r="D10" s="217">
        <f t="shared" si="0"/>
        <v>9267153.5400000028</v>
      </c>
      <c r="E10" s="217">
        <f t="shared" si="0"/>
        <v>8220531.9899999993</v>
      </c>
      <c r="F10" s="217">
        <f t="shared" si="0"/>
        <v>1500</v>
      </c>
      <c r="G10" s="217">
        <f t="shared" si="0"/>
        <v>52154.400000000001</v>
      </c>
      <c r="H10" s="217">
        <f t="shared" si="0"/>
        <v>424458.45999999996</v>
      </c>
      <c r="I10" s="217">
        <f t="shared" si="0"/>
        <v>1128024.73</v>
      </c>
      <c r="J10" s="217">
        <f t="shared" si="0"/>
        <v>5136.8999999999996</v>
      </c>
    </row>
    <row r="11" spans="1:34">
      <c r="B11" s="270"/>
      <c r="C11" s="270"/>
      <c r="D11" s="271"/>
      <c r="E11" s="218"/>
      <c r="F11" s="218"/>
      <c r="G11" s="218"/>
      <c r="H11" s="218"/>
      <c r="I11" s="40"/>
      <c r="J11" s="40"/>
      <c r="K11" s="3"/>
      <c r="M11" s="396"/>
    </row>
    <row r="12" spans="1:34">
      <c r="A12" s="3" t="s">
        <v>1</v>
      </c>
      <c r="B12" s="239">
        <f>SUM(C12:J12)+SUM('Tbl8b - Fed'!B12:I12)+SUM('Tbl8c - Fed'!B12:G12)+SUM('Tbl8d - Fed'!B12:I12)</f>
        <v>11930537.390000001</v>
      </c>
      <c r="C12" s="119">
        <v>0</v>
      </c>
      <c r="D12" s="126">
        <v>0</v>
      </c>
      <c r="E12" s="126">
        <v>113056</v>
      </c>
      <c r="F12" s="126">
        <v>0</v>
      </c>
      <c r="G12" s="126">
        <v>0</v>
      </c>
      <c r="H12" s="126">
        <v>9986</v>
      </c>
      <c r="I12" s="40">
        <v>0</v>
      </c>
      <c r="J12" s="40">
        <v>0</v>
      </c>
      <c r="K12" s="354"/>
      <c r="L12" s="351"/>
      <c r="M12" s="351"/>
      <c r="N12" s="351"/>
      <c r="O12" s="351"/>
      <c r="P12" s="351"/>
      <c r="Q12" s="351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>
      <c r="A13" s="3" t="s">
        <v>2</v>
      </c>
      <c r="B13" s="239">
        <f>SUM(C13:J13)+SUM('Tbl8b - Fed'!B13:I13)+SUM('Tbl8c - Fed'!B13:G13)+SUM('Tbl8d - Fed'!B13:I13)</f>
        <v>58216476.370000005</v>
      </c>
      <c r="C13" s="119">
        <v>0</v>
      </c>
      <c r="D13" s="126">
        <v>852464.7</v>
      </c>
      <c r="E13" s="126">
        <v>609707.65</v>
      </c>
      <c r="F13" s="126">
        <v>0</v>
      </c>
      <c r="G13" s="126">
        <v>0</v>
      </c>
      <c r="H13" s="126">
        <v>20458</v>
      </c>
      <c r="I13" s="40">
        <v>0</v>
      </c>
      <c r="J13" s="40">
        <v>0</v>
      </c>
      <c r="K13" s="354"/>
      <c r="L13" s="351"/>
      <c r="M13" s="351"/>
      <c r="N13" s="351"/>
      <c r="O13" s="351"/>
      <c r="P13" s="351"/>
      <c r="Q13" s="351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>
      <c r="A14" s="3" t="s">
        <v>3</v>
      </c>
      <c r="B14" s="239">
        <f>SUM(C14:J14)+SUM('Tbl8b - Fed'!B14:I14)+SUM('Tbl8c - Fed'!B14:G14)+SUM('Tbl8d - Fed'!B14:I14)</f>
        <v>162252224.42000002</v>
      </c>
      <c r="C14" s="119">
        <v>0</v>
      </c>
      <c r="D14" s="126">
        <v>570075.12</v>
      </c>
      <c r="E14" s="126">
        <v>1542248.3800000001</v>
      </c>
      <c r="F14" s="126">
        <v>0</v>
      </c>
      <c r="G14" s="126">
        <v>28070</v>
      </c>
      <c r="H14" s="126">
        <v>15062.210000000001</v>
      </c>
      <c r="I14" s="40">
        <v>452665.38</v>
      </c>
      <c r="J14" s="40">
        <v>0</v>
      </c>
      <c r="K14" s="354"/>
      <c r="L14" s="351"/>
      <c r="M14" s="351"/>
      <c r="N14" s="351"/>
      <c r="O14" s="351"/>
      <c r="P14" s="351"/>
      <c r="Q14" s="351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>
      <c r="A15" s="3" t="s">
        <v>4</v>
      </c>
      <c r="B15" s="239">
        <f>SUM(C15:J15)+SUM('Tbl8b - Fed'!B15:I15)+SUM('Tbl8c - Fed'!B15:G15)+SUM('Tbl8d - Fed'!B15:I15)</f>
        <v>105623496.03000002</v>
      </c>
      <c r="C15" s="119">
        <v>0</v>
      </c>
      <c r="D15" s="126">
        <v>633882.05000000005</v>
      </c>
      <c r="E15" s="126">
        <v>1002762.23</v>
      </c>
      <c r="F15" s="126">
        <v>0</v>
      </c>
      <c r="G15" s="126">
        <v>0</v>
      </c>
      <c r="H15" s="126">
        <v>0</v>
      </c>
      <c r="I15" s="40">
        <v>0</v>
      </c>
      <c r="J15" s="40">
        <v>0</v>
      </c>
      <c r="K15" s="354"/>
      <c r="L15" s="351"/>
      <c r="M15" s="351"/>
      <c r="N15" s="351"/>
      <c r="O15" s="351"/>
      <c r="P15" s="351"/>
      <c r="Q15" s="351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 ht="13.5" customHeight="1">
      <c r="A16" s="3" t="s">
        <v>5</v>
      </c>
      <c r="B16" s="239">
        <f>SUM(C16:J16)+SUM('Tbl8b - Fed'!B16:I16)+SUM('Tbl8c - Fed'!B16:G16)+SUM('Tbl8d - Fed'!B16:I16)</f>
        <v>10996656.5</v>
      </c>
      <c r="C16" s="119">
        <v>0</v>
      </c>
      <c r="D16" s="126">
        <v>50986.61</v>
      </c>
      <c r="E16" s="126">
        <v>96658</v>
      </c>
      <c r="F16" s="126">
        <v>0</v>
      </c>
      <c r="G16" s="126">
        <v>14999</v>
      </c>
      <c r="H16" s="126">
        <v>17530.79</v>
      </c>
      <c r="I16" s="40">
        <v>0</v>
      </c>
      <c r="J16" s="40">
        <v>0</v>
      </c>
      <c r="K16" s="354"/>
      <c r="L16" s="351"/>
      <c r="M16" s="351"/>
      <c r="N16" s="351"/>
      <c r="O16" s="351"/>
      <c r="P16" s="351"/>
      <c r="Q16" s="351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pans="1:34" ht="13.5" customHeight="1">
      <c r="B17" s="239"/>
      <c r="C17" s="119"/>
      <c r="D17" s="126"/>
      <c r="E17" s="126"/>
      <c r="F17" s="126"/>
      <c r="G17" s="126"/>
      <c r="H17" s="126"/>
      <c r="I17" s="40"/>
      <c r="J17" s="40"/>
      <c r="K17" s="354"/>
      <c r="L17" s="351"/>
      <c r="M17" s="351"/>
      <c r="N17" s="351"/>
      <c r="O17" s="351"/>
      <c r="P17" s="351"/>
      <c r="Q17" s="351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4">
      <c r="A18" s="3" t="s">
        <v>6</v>
      </c>
      <c r="B18" s="239">
        <f>SUM(C18:J18)+SUM('Tbl8b - Fed'!B18:I18)+SUM('Tbl8d - Fed'!B18:I18)+SUM('Tbl8c - Fed'!B18:G18)</f>
        <v>8062313.8899999987</v>
      </c>
      <c r="C18" s="119">
        <v>0</v>
      </c>
      <c r="D18" s="126">
        <v>52908.54</v>
      </c>
      <c r="E18" s="126">
        <v>75732</v>
      </c>
      <c r="F18" s="126">
        <v>0</v>
      </c>
      <c r="G18" s="126">
        <v>0</v>
      </c>
      <c r="H18" s="126">
        <v>5255.62</v>
      </c>
      <c r="I18" s="40">
        <v>0</v>
      </c>
      <c r="J18" s="40">
        <v>0</v>
      </c>
      <c r="K18" s="354"/>
      <c r="L18" s="351"/>
      <c r="M18" s="351"/>
      <c r="N18" s="351"/>
      <c r="O18" s="351"/>
      <c r="P18" s="351"/>
      <c r="Q18" s="351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>
      <c r="A19" s="3" t="s">
        <v>7</v>
      </c>
      <c r="B19" s="239">
        <f>SUM(C19:J19)+SUM('Tbl8b - Fed'!B19:I19)+SUM('Tbl8d - Fed'!B19:I19)+SUM('Tbl8c - Fed'!B19:G19)</f>
        <v>13777091.400000002</v>
      </c>
      <c r="C19" s="119">
        <v>0</v>
      </c>
      <c r="D19" s="126">
        <v>16587.22</v>
      </c>
      <c r="E19" s="126">
        <v>165321</v>
      </c>
      <c r="F19" s="126">
        <v>0</v>
      </c>
      <c r="G19" s="126">
        <v>0</v>
      </c>
      <c r="H19" s="126">
        <v>60808</v>
      </c>
      <c r="I19" s="40">
        <v>0</v>
      </c>
      <c r="J19" s="40">
        <v>0</v>
      </c>
      <c r="K19" s="354"/>
      <c r="L19" s="351"/>
      <c r="M19" s="351"/>
      <c r="N19" s="351"/>
      <c r="O19" s="351"/>
      <c r="P19" s="351"/>
      <c r="Q19" s="351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>
      <c r="A20" s="3" t="s">
        <v>8</v>
      </c>
      <c r="B20" s="239">
        <f>SUM(C20:J20)+SUM('Tbl8b - Fed'!B20:I20)+SUM('Tbl8d - Fed'!B20:I20)+SUM('Tbl8c - Fed'!B20:G20)</f>
        <v>13645501.58</v>
      </c>
      <c r="C20" s="119">
        <v>0</v>
      </c>
      <c r="D20" s="126">
        <v>35634.69</v>
      </c>
      <c r="E20" s="126">
        <v>148985.44999999998</v>
      </c>
      <c r="F20" s="126">
        <v>0</v>
      </c>
      <c r="G20" s="126">
        <v>0</v>
      </c>
      <c r="H20" s="126">
        <v>15996.85</v>
      </c>
      <c r="I20" s="40">
        <v>0</v>
      </c>
      <c r="J20" s="40">
        <v>0</v>
      </c>
      <c r="K20" s="354"/>
      <c r="L20" s="351"/>
      <c r="M20" s="351"/>
      <c r="N20" s="351"/>
      <c r="O20" s="351"/>
      <c r="P20" s="351"/>
      <c r="Q20" s="351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pans="1:34">
      <c r="A21" s="3" t="s">
        <v>9</v>
      </c>
      <c r="B21" s="239">
        <f>SUM(C21:J21)+SUM('Tbl8b - Fed'!B21:I21)+SUM('Tbl8d - Fed'!B21:I21)+SUM('Tbl8c - Fed'!B21:G21)</f>
        <v>20514673.75</v>
      </c>
      <c r="C21" s="119">
        <v>0</v>
      </c>
      <c r="D21" s="126">
        <v>79620.84</v>
      </c>
      <c r="E21" s="126">
        <v>205643.23</v>
      </c>
      <c r="F21" s="126">
        <v>0</v>
      </c>
      <c r="G21" s="126">
        <v>9085.4</v>
      </c>
      <c r="H21" s="126">
        <v>16650</v>
      </c>
      <c r="I21" s="40">
        <v>0</v>
      </c>
      <c r="J21" s="40">
        <v>5136.8999999999996</v>
      </c>
      <c r="K21" s="354"/>
      <c r="L21" s="351"/>
      <c r="M21" s="351"/>
      <c r="N21" s="351"/>
      <c r="O21" s="351"/>
      <c r="P21" s="351"/>
      <c r="Q21" s="351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spans="1:34">
      <c r="A22" s="3" t="s">
        <v>10</v>
      </c>
      <c r="B22" s="239">
        <f>SUM(C22:J22)+SUM('Tbl8b - Fed'!B22:I22)+SUM('Tbl8d - Fed'!B22:I22)+SUM('Tbl8c - Fed'!B22:G22)</f>
        <v>8806832.7300000004</v>
      </c>
      <c r="C22" s="119">
        <v>0</v>
      </c>
      <c r="D22" s="126">
        <v>27613.450000000004</v>
      </c>
      <c r="E22" s="126">
        <v>76353</v>
      </c>
      <c r="F22" s="126">
        <v>0</v>
      </c>
      <c r="G22" s="126">
        <v>0</v>
      </c>
      <c r="H22" s="126">
        <v>19193</v>
      </c>
      <c r="I22" s="40">
        <v>0</v>
      </c>
      <c r="J22" s="40">
        <v>0</v>
      </c>
      <c r="K22" s="354"/>
      <c r="L22" s="351"/>
      <c r="M22" s="351"/>
      <c r="N22" s="351"/>
      <c r="O22" s="351"/>
      <c r="P22" s="351"/>
      <c r="Q22" s="351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>
      <c r="B23" s="239"/>
      <c r="C23" s="119"/>
      <c r="D23" s="126"/>
      <c r="E23" s="126"/>
      <c r="F23" s="126"/>
      <c r="G23" s="126"/>
      <c r="H23" s="126"/>
      <c r="I23" s="40"/>
      <c r="J23" s="40"/>
      <c r="K23" s="354"/>
      <c r="L23" s="351"/>
      <c r="M23" s="351"/>
      <c r="N23" s="351"/>
      <c r="O23" s="351"/>
      <c r="P23" s="351"/>
      <c r="Q23" s="351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>
      <c r="A24" s="3" t="s">
        <v>11</v>
      </c>
      <c r="B24" s="239">
        <f>SUM(C24:J24)+SUM('Tbl8b - Fed'!B24:I24)+SUM('Tbl8d - Fed'!B24:I24)+SUM('Tbl8c - Fed'!B24:G24)</f>
        <v>23442445.420000002</v>
      </c>
      <c r="C24" s="119">
        <v>0</v>
      </c>
      <c r="D24" s="126">
        <v>325705.33999999997</v>
      </c>
      <c r="E24" s="126">
        <v>265111</v>
      </c>
      <c r="F24" s="126">
        <v>0</v>
      </c>
      <c r="G24" s="126">
        <v>0</v>
      </c>
      <c r="H24" s="126">
        <v>14596</v>
      </c>
      <c r="I24" s="40">
        <v>0</v>
      </c>
      <c r="J24" s="40">
        <v>0</v>
      </c>
      <c r="K24" s="354"/>
      <c r="L24" s="351"/>
      <c r="M24" s="351"/>
      <c r="N24" s="351"/>
      <c r="O24" s="351"/>
      <c r="P24" s="351"/>
      <c r="Q24" s="351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pans="1:34">
      <c r="A25" s="3" t="s">
        <v>12</v>
      </c>
      <c r="B25" s="239">
        <f>SUM(C25:J25)+SUM('Tbl8b - Fed'!B25:I25)+SUM('Tbl8d - Fed'!B25:I25)+SUM('Tbl8c - Fed'!B25:G25)</f>
        <v>5027340.8699999992</v>
      </c>
      <c r="C25" s="119">
        <v>0</v>
      </c>
      <c r="D25" s="126">
        <v>0</v>
      </c>
      <c r="E25" s="126">
        <v>47092</v>
      </c>
      <c r="F25" s="126">
        <v>0</v>
      </c>
      <c r="G25" s="126">
        <v>0</v>
      </c>
      <c r="H25" s="126">
        <v>0</v>
      </c>
      <c r="I25" s="40">
        <v>144741.97999999998</v>
      </c>
      <c r="J25" s="40">
        <v>0</v>
      </c>
      <c r="K25" s="354"/>
      <c r="L25" s="351"/>
      <c r="M25" s="351"/>
      <c r="N25" s="351"/>
      <c r="O25" s="351"/>
      <c r="P25" s="351"/>
      <c r="Q25" s="351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1:34">
      <c r="A26" s="3" t="s">
        <v>13</v>
      </c>
      <c r="B26" s="239">
        <f>SUM(C26:J26)+SUM('Tbl8b - Fed'!B26:I26)+SUM('Tbl8d - Fed'!B26:I26)+SUM('Tbl8c - Fed'!B26:G26)</f>
        <v>30846801.979999997</v>
      </c>
      <c r="C26" s="119">
        <v>0</v>
      </c>
      <c r="D26" s="126">
        <v>38715.100000000006</v>
      </c>
      <c r="E26" s="126">
        <v>288225</v>
      </c>
      <c r="F26" s="126">
        <v>0</v>
      </c>
      <c r="G26" s="126">
        <v>0</v>
      </c>
      <c r="H26" s="126">
        <v>43461</v>
      </c>
      <c r="I26" s="40">
        <v>0</v>
      </c>
      <c r="J26" s="40">
        <v>0</v>
      </c>
      <c r="K26" s="354"/>
      <c r="L26" s="351"/>
      <c r="M26" s="351"/>
      <c r="N26" s="351"/>
      <c r="O26" s="351"/>
      <c r="P26" s="351"/>
      <c r="Q26" s="351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>
      <c r="A27" s="3" t="s">
        <v>14</v>
      </c>
      <c r="B27" s="239">
        <f>SUM(C27:J27)+SUM('Tbl8b - Fed'!B27:I27)+SUM('Tbl8d - Fed'!B27:I27)+SUM('Tbl8c - Fed'!B27:G27)</f>
        <v>29159535.350000001</v>
      </c>
      <c r="C27" s="119">
        <v>0</v>
      </c>
      <c r="D27" s="126">
        <v>370539.52000000002</v>
      </c>
      <c r="E27" s="126">
        <v>320320.21999999997</v>
      </c>
      <c r="F27" s="126">
        <v>0</v>
      </c>
      <c r="G27" s="126">
        <v>0</v>
      </c>
      <c r="H27" s="126">
        <v>42277.1</v>
      </c>
      <c r="I27" s="40">
        <v>166716.17000000001</v>
      </c>
      <c r="J27" s="40">
        <v>0</v>
      </c>
      <c r="K27" s="354"/>
      <c r="L27" s="351"/>
      <c r="M27" s="351"/>
      <c r="N27" s="351"/>
      <c r="O27" s="351"/>
      <c r="P27" s="351"/>
      <c r="Q27" s="351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1:34">
      <c r="A28" s="3" t="s">
        <v>15</v>
      </c>
      <c r="B28" s="239">
        <f>SUM(C28:J28)+SUM('Tbl8b - Fed'!B28:I28)+SUM('Tbl8d - Fed'!B28:I28)+SUM('Tbl8c - Fed'!B28:G28)</f>
        <v>2766347.82</v>
      </c>
      <c r="C28" s="119">
        <v>0</v>
      </c>
      <c r="D28" s="126">
        <v>0</v>
      </c>
      <c r="E28" s="126">
        <v>27957</v>
      </c>
      <c r="F28" s="126">
        <v>0</v>
      </c>
      <c r="G28" s="126">
        <v>0</v>
      </c>
      <c r="H28" s="126">
        <v>10573</v>
      </c>
      <c r="I28" s="40">
        <v>0</v>
      </c>
      <c r="J28" s="40">
        <v>0</v>
      </c>
      <c r="K28" s="354"/>
      <c r="L28" s="351"/>
      <c r="M28" s="351"/>
      <c r="N28" s="351"/>
      <c r="O28" s="351"/>
      <c r="P28" s="351"/>
      <c r="Q28" s="351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29" spans="1:34">
      <c r="B29" s="239"/>
      <c r="C29" s="119"/>
      <c r="D29" s="126"/>
      <c r="E29" s="126"/>
      <c r="F29" s="126"/>
      <c r="G29" s="126"/>
      <c r="H29" s="126"/>
      <c r="I29" s="40"/>
      <c r="J29" s="40"/>
      <c r="K29" s="354"/>
      <c r="L29" s="351"/>
      <c r="M29" s="351"/>
      <c r="N29" s="351"/>
      <c r="O29" s="351"/>
      <c r="P29" s="351"/>
      <c r="Q29" s="351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</row>
    <row r="30" spans="1:34">
      <c r="A30" s="3" t="s">
        <v>16</v>
      </c>
      <c r="B30" s="239">
        <f>SUM(C30:J30)+SUM('Tbl8b - Fed'!B30:I30)+SUM('Tbl8d - Fed'!B30:I30)+SUM('Tbl8c - Fed'!B30:G30)</f>
        <v>116365352.39</v>
      </c>
      <c r="C30" s="119">
        <v>0</v>
      </c>
      <c r="D30" s="126">
        <v>3179249.95</v>
      </c>
      <c r="E30" s="126">
        <v>1128813</v>
      </c>
      <c r="F30" s="126">
        <v>0</v>
      </c>
      <c r="G30" s="126">
        <v>0</v>
      </c>
      <c r="H30" s="126">
        <v>3628</v>
      </c>
      <c r="I30" s="40">
        <v>0</v>
      </c>
      <c r="J30" s="40">
        <v>0</v>
      </c>
      <c r="K30" s="354"/>
      <c r="L30" s="351"/>
      <c r="M30" s="351"/>
      <c r="N30" s="351"/>
      <c r="O30" s="351"/>
      <c r="P30" s="351"/>
      <c r="Q30" s="35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</row>
    <row r="31" spans="1:34">
      <c r="A31" s="3" t="s">
        <v>17</v>
      </c>
      <c r="B31" s="239">
        <f>SUM(C31:J31)+SUM('Tbl8b - Fed'!B31:I31)+SUM('Tbl8d - Fed'!B31:I31)+SUM('Tbl8c - Fed'!B31:G31)</f>
        <v>145542757.12</v>
      </c>
      <c r="C31" s="119">
        <v>0</v>
      </c>
      <c r="D31" s="126">
        <v>2565888.65</v>
      </c>
      <c r="E31" s="126">
        <v>1237863.94</v>
      </c>
      <c r="F31" s="126">
        <v>0</v>
      </c>
      <c r="G31" s="126">
        <v>0</v>
      </c>
      <c r="H31" s="126">
        <v>8583.5499999999993</v>
      </c>
      <c r="I31" s="40">
        <v>0</v>
      </c>
      <c r="J31" s="40">
        <v>0</v>
      </c>
      <c r="K31" s="354"/>
      <c r="L31" s="351"/>
      <c r="M31" s="351"/>
      <c r="N31" s="351"/>
      <c r="O31" s="351"/>
      <c r="P31" s="351"/>
      <c r="Q31" s="351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</row>
    <row r="32" spans="1:34" s="54" customFormat="1">
      <c r="A32" s="54" t="s">
        <v>18</v>
      </c>
      <c r="B32" s="239">
        <f>SUM(C32:J32)+SUM('Tbl8b - Fed'!B32:I32)+SUM('Tbl8d - Fed'!B32:I32)+SUM('Tbl8c - Fed'!B32:G32)</f>
        <v>5458050.4700000007</v>
      </c>
      <c r="C32" s="119">
        <v>0</v>
      </c>
      <c r="D32" s="126">
        <v>32847.47</v>
      </c>
      <c r="E32" s="126">
        <v>57552.24</v>
      </c>
      <c r="F32" s="126">
        <v>0</v>
      </c>
      <c r="G32" s="126">
        <v>0</v>
      </c>
      <c r="H32" s="126">
        <v>37563.81</v>
      </c>
      <c r="I32" s="40">
        <v>224604.43</v>
      </c>
      <c r="J32" s="40">
        <v>0</v>
      </c>
      <c r="K32" s="354"/>
      <c r="L32" s="351"/>
      <c r="M32" s="351"/>
      <c r="N32" s="351"/>
      <c r="O32" s="351"/>
      <c r="P32" s="351"/>
      <c r="Q32" s="351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</row>
    <row r="33" spans="1:38">
      <c r="A33" s="3" t="s">
        <v>19</v>
      </c>
      <c r="B33" s="239">
        <f>SUM(C33:J33)+SUM('Tbl8b - Fed'!B33:I33)+SUM('Tbl8d - Fed'!B33:I33)+SUM('Tbl8c - Fed'!B33:G33)</f>
        <v>18673756.199999999</v>
      </c>
      <c r="C33" s="119">
        <v>0</v>
      </c>
      <c r="D33" s="126">
        <v>37543.360000000001</v>
      </c>
      <c r="E33" s="126">
        <v>159455.93</v>
      </c>
      <c r="F33" s="126">
        <v>0</v>
      </c>
      <c r="G33" s="126">
        <v>0</v>
      </c>
      <c r="H33" s="126">
        <v>33509.75</v>
      </c>
      <c r="I33" s="40">
        <v>0</v>
      </c>
      <c r="J33" s="40">
        <v>0</v>
      </c>
      <c r="K33" s="354"/>
      <c r="L33" s="351"/>
      <c r="M33" s="351"/>
      <c r="N33" s="351"/>
      <c r="O33" s="351"/>
      <c r="P33" s="351"/>
      <c r="Q33" s="351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</row>
    <row r="34" spans="1:38">
      <c r="A34" s="3" t="s">
        <v>20</v>
      </c>
      <c r="B34" s="239">
        <f>SUM(C34:J34)+SUM('Tbl8b - Fed'!B34:I34)+SUM('Tbl8d - Fed'!B34:I34)+SUM('Tbl8c - Fed'!B34:G34)</f>
        <v>6400578.4299999997</v>
      </c>
      <c r="C34" s="119">
        <v>29067.7</v>
      </c>
      <c r="D34" s="126">
        <v>60035.31</v>
      </c>
      <c r="E34" s="126">
        <v>48975.6</v>
      </c>
      <c r="F34" s="126">
        <v>0</v>
      </c>
      <c r="G34" s="126">
        <v>0</v>
      </c>
      <c r="H34" s="126">
        <v>0</v>
      </c>
      <c r="I34" s="40">
        <v>0</v>
      </c>
      <c r="J34" s="40">
        <v>0</v>
      </c>
      <c r="K34" s="354"/>
      <c r="L34" s="351"/>
      <c r="M34" s="351"/>
      <c r="N34" s="351"/>
      <c r="O34" s="351"/>
      <c r="P34" s="351"/>
      <c r="Q34" s="351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</row>
    <row r="35" spans="1:38">
      <c r="B35" s="239"/>
      <c r="C35" s="119"/>
      <c r="D35" s="126"/>
      <c r="E35" s="126"/>
      <c r="F35" s="126"/>
      <c r="G35" s="126"/>
      <c r="H35" s="126"/>
      <c r="I35" s="40"/>
      <c r="J35" s="40"/>
      <c r="K35" s="354"/>
      <c r="L35" s="351"/>
      <c r="M35" s="351"/>
      <c r="N35" s="351"/>
      <c r="O35" s="351"/>
      <c r="P35" s="351"/>
      <c r="Q35" s="351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</row>
    <row r="36" spans="1:38">
      <c r="A36" s="3" t="s">
        <v>21</v>
      </c>
      <c r="B36" s="239">
        <f>SUM(C36:J36)+SUM('Tbl8b - Fed'!B36:I36)+SUM('Tbl8d - Fed'!B36:I36)+SUM('Tbl8c - Fed'!B36:G36)</f>
        <v>4527148.33</v>
      </c>
      <c r="C36" s="119">
        <v>0</v>
      </c>
      <c r="D36" s="126">
        <v>65629.47</v>
      </c>
      <c r="E36" s="126">
        <v>51376.34</v>
      </c>
      <c r="F36" s="126">
        <v>0</v>
      </c>
      <c r="G36" s="126">
        <v>0</v>
      </c>
      <c r="H36" s="126">
        <v>24915.78</v>
      </c>
      <c r="I36" s="40">
        <v>0</v>
      </c>
      <c r="J36" s="40">
        <v>0</v>
      </c>
      <c r="K36" s="354"/>
      <c r="L36" s="351"/>
      <c r="M36" s="351"/>
      <c r="N36" s="351"/>
      <c r="O36" s="351"/>
      <c r="P36" s="351"/>
      <c r="Q36" s="351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</row>
    <row r="37" spans="1:38">
      <c r="A37" s="3" t="s">
        <v>22</v>
      </c>
      <c r="B37" s="239">
        <f>SUM(C37:J37)+SUM('Tbl8b - Fed'!B37:I37)+SUM('Tbl8d - Fed'!B37:I37)+SUM('Tbl8c - Fed'!B37:G37)</f>
        <v>22952939.530000001</v>
      </c>
      <c r="C37" s="119">
        <v>0</v>
      </c>
      <c r="D37" s="126">
        <v>66405.97</v>
      </c>
      <c r="E37" s="126">
        <v>261188.78</v>
      </c>
      <c r="F37" s="126">
        <v>0</v>
      </c>
      <c r="G37" s="126">
        <v>0</v>
      </c>
      <c r="H37" s="126">
        <v>8966</v>
      </c>
      <c r="I37" s="40">
        <v>-32183.45</v>
      </c>
      <c r="J37" s="40">
        <v>0</v>
      </c>
      <c r="K37" s="354"/>
      <c r="L37" s="351"/>
      <c r="M37" s="351"/>
      <c r="N37" s="351"/>
      <c r="O37" s="351"/>
      <c r="P37" s="351"/>
      <c r="Q37" s="351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</row>
    <row r="38" spans="1:38">
      <c r="A38" s="3" t="s">
        <v>23</v>
      </c>
      <c r="B38" s="239">
        <f>SUM(C38:J38)+SUM('Tbl8b - Fed'!B38:I38)+SUM('Tbl8d - Fed'!B38:I38)+SUM('Tbl8c - Fed'!B38:G38)</f>
        <v>18474597.380000003</v>
      </c>
      <c r="C38" s="119">
        <v>0</v>
      </c>
      <c r="D38" s="126">
        <v>177509.19</v>
      </c>
      <c r="E38" s="126">
        <v>208784</v>
      </c>
      <c r="F38" s="126">
        <v>1500</v>
      </c>
      <c r="G38" s="126">
        <v>0</v>
      </c>
      <c r="H38" s="126">
        <v>0</v>
      </c>
      <c r="I38" s="40">
        <v>171480.22</v>
      </c>
      <c r="J38" s="40">
        <v>0</v>
      </c>
      <c r="K38" s="354"/>
      <c r="L38" s="351"/>
      <c r="M38" s="351"/>
      <c r="N38" s="351"/>
      <c r="O38" s="351"/>
      <c r="P38" s="351"/>
      <c r="Q38" s="351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  <row r="39" spans="1:38">
      <c r="A39" s="12" t="s">
        <v>24</v>
      </c>
      <c r="B39" s="272">
        <f>SUM(C39:J39)+SUM('Tbl8b - Fed'!B39:I39)+SUM('Tbl8d - Fed'!B39:I39)+SUM('Tbl8c - Fed'!B39:G39)</f>
        <v>8396799.9000000004</v>
      </c>
      <c r="C39" s="311">
        <v>46306</v>
      </c>
      <c r="D39" s="127">
        <v>27310.99</v>
      </c>
      <c r="E39" s="127">
        <v>81350</v>
      </c>
      <c r="F39" s="127">
        <v>0</v>
      </c>
      <c r="G39" s="127">
        <v>0</v>
      </c>
      <c r="H39" s="127">
        <v>15444</v>
      </c>
      <c r="I39" s="41">
        <v>0</v>
      </c>
      <c r="J39" s="391">
        <v>0</v>
      </c>
      <c r="K39" s="354"/>
      <c r="L39" s="351"/>
      <c r="M39" s="351"/>
      <c r="N39" s="351"/>
      <c r="O39" s="351"/>
      <c r="P39" s="351"/>
      <c r="Q39" s="351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  <row r="40" spans="1:38">
      <c r="B40" s="193"/>
      <c r="C40" s="193"/>
      <c r="D40" s="193"/>
      <c r="G40" s="189"/>
      <c r="H40" s="193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</row>
    <row r="41" spans="1:38">
      <c r="B41" s="194"/>
      <c r="C41" s="193"/>
      <c r="G41" s="193"/>
      <c r="H41" s="193"/>
      <c r="I41" s="352"/>
      <c r="J41" s="352"/>
      <c r="K41" s="354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</row>
    <row r="42" spans="1:38">
      <c r="A42" s="390"/>
      <c r="C42" s="354"/>
      <c r="D42" s="354"/>
      <c r="E42" s="351"/>
      <c r="F42" s="354"/>
      <c r="G42" s="354"/>
      <c r="H42" s="351"/>
      <c r="I42" s="352"/>
      <c r="J42" s="352"/>
      <c r="K42" s="354"/>
      <c r="L42" s="193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</row>
    <row r="43" spans="1:38">
      <c r="A43" s="205"/>
      <c r="C43" s="354"/>
      <c r="D43" s="354"/>
      <c r="E43" s="351"/>
      <c r="F43" s="354"/>
      <c r="G43" s="354"/>
      <c r="H43" s="351"/>
      <c r="I43" s="352"/>
      <c r="J43" s="352"/>
      <c r="K43" s="354"/>
      <c r="L43" s="193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</row>
    <row r="44" spans="1:38">
      <c r="A44" s="205"/>
      <c r="C44" s="354"/>
      <c r="D44" s="354"/>
      <c r="E44" s="351"/>
      <c r="F44" s="354"/>
      <c r="G44" s="354"/>
      <c r="H44" s="351"/>
      <c r="I44" s="352"/>
      <c r="J44" s="352"/>
      <c r="K44" s="354"/>
      <c r="L44" s="193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</row>
    <row r="45" spans="1:38">
      <c r="A45" s="205"/>
      <c r="C45" s="354"/>
      <c r="D45" s="354"/>
      <c r="E45" s="351"/>
      <c r="F45" s="354"/>
      <c r="G45" s="354"/>
      <c r="H45" s="351"/>
      <c r="I45" s="352"/>
      <c r="J45" s="352"/>
      <c r="K45" s="193"/>
      <c r="L45" s="193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</row>
    <row r="46" spans="1:38">
      <c r="A46" s="205"/>
      <c r="C46" s="354"/>
      <c r="D46" s="354"/>
      <c r="E46" s="351"/>
      <c r="F46" s="354"/>
      <c r="G46" s="354"/>
      <c r="H46" s="351"/>
      <c r="I46" s="352"/>
      <c r="J46" s="352"/>
      <c r="K46" s="193"/>
      <c r="L46" s="193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</row>
    <row r="47" spans="1:38">
      <c r="A47" s="205"/>
      <c r="C47" s="354"/>
      <c r="D47" s="354"/>
      <c r="E47" s="351"/>
      <c r="F47" s="354"/>
      <c r="G47" s="354"/>
      <c r="H47" s="351"/>
      <c r="I47" s="352"/>
      <c r="J47" s="352"/>
      <c r="K47" s="3"/>
      <c r="L47" s="193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</row>
    <row r="48" spans="1:38">
      <c r="A48" s="205"/>
      <c r="C48" s="354"/>
      <c r="D48" s="354"/>
      <c r="E48" s="351"/>
      <c r="F48" s="354"/>
      <c r="G48" s="354"/>
      <c r="H48" s="351"/>
      <c r="I48" s="352"/>
      <c r="J48" s="352"/>
      <c r="K48" s="3"/>
      <c r="L48" s="193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</row>
    <row r="49" spans="1:38">
      <c r="A49" s="205"/>
      <c r="C49" s="354"/>
      <c r="D49" s="354"/>
      <c r="E49" s="351"/>
      <c r="F49" s="354"/>
      <c r="G49" s="354"/>
      <c r="H49" s="351"/>
      <c r="I49" s="352"/>
      <c r="J49" s="352"/>
      <c r="K49" s="3"/>
      <c r="L49" s="193"/>
      <c r="M49" s="50" t="s">
        <v>225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spans="1:38">
      <c r="A50" s="205"/>
      <c r="C50" s="354"/>
      <c r="D50" s="354"/>
      <c r="E50" s="351"/>
      <c r="F50" s="354"/>
      <c r="G50" s="354"/>
      <c r="H50" s="351"/>
      <c r="I50" s="352"/>
      <c r="J50" s="352"/>
      <c r="K50" s="3"/>
      <c r="L50" s="193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spans="1:38">
      <c r="A51" s="205"/>
      <c r="C51" s="354"/>
      <c r="D51" s="354"/>
      <c r="E51" s="351"/>
      <c r="F51" s="354"/>
      <c r="G51" s="354"/>
      <c r="H51" s="351"/>
      <c r="I51" s="352"/>
      <c r="J51" s="352"/>
      <c r="K51" s="3"/>
      <c r="L51" s="193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</row>
    <row r="52" spans="1:38">
      <c r="A52" s="205"/>
      <c r="C52" s="354"/>
      <c r="D52" s="354"/>
      <c r="E52" s="351"/>
      <c r="F52" s="354"/>
      <c r="G52" s="354"/>
      <c r="H52" s="351"/>
      <c r="I52" s="352"/>
      <c r="J52" s="352"/>
      <c r="K52" s="3"/>
      <c r="L52" s="193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</row>
    <row r="53" spans="1:38">
      <c r="A53" s="205"/>
      <c r="C53" s="354"/>
      <c r="D53" s="354"/>
      <c r="E53" s="351"/>
      <c r="F53" s="354"/>
      <c r="G53" s="354"/>
      <c r="H53" s="351"/>
      <c r="I53" s="352"/>
      <c r="J53" s="352"/>
      <c r="K53" s="3"/>
      <c r="L53" s="193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</row>
    <row r="54" spans="1:38">
      <c r="A54" s="205"/>
      <c r="C54" s="354"/>
      <c r="D54" s="354"/>
      <c r="E54" s="351"/>
      <c r="F54" s="354"/>
      <c r="G54" s="354"/>
      <c r="H54" s="351"/>
      <c r="I54" s="352"/>
      <c r="J54" s="352"/>
      <c r="K54" s="3"/>
      <c r="L54" s="193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</row>
    <row r="55" spans="1:38">
      <c r="A55" s="205"/>
      <c r="C55" s="354"/>
      <c r="D55" s="354"/>
      <c r="E55" s="351"/>
      <c r="F55" s="354"/>
      <c r="G55" s="354"/>
      <c r="H55" s="351"/>
      <c r="I55" s="352"/>
      <c r="J55" s="352"/>
      <c r="K55" s="3"/>
      <c r="L55" s="193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</row>
    <row r="56" spans="1:38">
      <c r="A56" s="205"/>
      <c r="C56" s="354"/>
      <c r="D56" s="354"/>
      <c r="E56" s="351"/>
      <c r="F56" s="354"/>
      <c r="G56" s="354"/>
      <c r="H56" s="351"/>
      <c r="I56" s="352"/>
      <c r="J56" s="352"/>
      <c r="K56" s="3"/>
      <c r="L56" s="193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spans="1:38">
      <c r="A57" s="205"/>
      <c r="C57" s="354"/>
      <c r="D57" s="354"/>
      <c r="E57" s="351"/>
      <c r="F57" s="354"/>
      <c r="G57" s="354"/>
      <c r="H57" s="351"/>
      <c r="I57" s="352"/>
      <c r="J57" s="352"/>
      <c r="K57" s="3"/>
      <c r="L57" s="193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spans="1:38">
      <c r="A58" s="205"/>
      <c r="C58" s="354"/>
      <c r="D58" s="354"/>
      <c r="E58" s="351"/>
      <c r="F58" s="354"/>
      <c r="G58" s="354"/>
      <c r="H58" s="351"/>
      <c r="I58" s="352"/>
      <c r="J58" s="352"/>
      <c r="K58" s="3"/>
      <c r="L58" s="193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</row>
    <row r="59" spans="1:38">
      <c r="A59" s="205"/>
      <c r="C59" s="354"/>
      <c r="D59" s="354"/>
      <c r="E59" s="351"/>
      <c r="F59" s="354"/>
      <c r="G59" s="354"/>
      <c r="H59" s="351"/>
      <c r="I59" s="352"/>
      <c r="J59" s="352"/>
      <c r="K59" s="3"/>
      <c r="L59" s="193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</row>
    <row r="60" spans="1:38">
      <c r="A60" s="205"/>
      <c r="C60" s="354"/>
      <c r="D60" s="354"/>
      <c r="E60" s="351"/>
      <c r="F60" s="354"/>
      <c r="G60" s="354"/>
      <c r="H60" s="351"/>
      <c r="I60" s="352"/>
      <c r="J60" s="352"/>
      <c r="K60" s="3"/>
      <c r="L60" s="193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</row>
    <row r="61" spans="1:38">
      <c r="A61" s="205"/>
      <c r="C61" s="354"/>
      <c r="D61" s="354"/>
      <c r="E61" s="351"/>
      <c r="F61" s="354"/>
      <c r="G61" s="354"/>
      <c r="H61" s="351"/>
      <c r="I61" s="352"/>
      <c r="J61" s="352"/>
      <c r="K61" s="3"/>
      <c r="L61" s="193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</row>
    <row r="62" spans="1:38">
      <c r="A62" s="205"/>
      <c r="C62" s="354"/>
      <c r="D62" s="354"/>
      <c r="E62" s="351"/>
      <c r="F62" s="354"/>
      <c r="G62" s="354"/>
      <c r="H62" s="351"/>
      <c r="I62" s="352"/>
      <c r="J62" s="352"/>
      <c r="K62" s="3"/>
      <c r="L62" s="193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</row>
    <row r="63" spans="1:38">
      <c r="A63" s="205"/>
      <c r="C63" s="354"/>
      <c r="D63" s="354"/>
      <c r="E63" s="351"/>
      <c r="F63" s="354"/>
      <c r="G63" s="354"/>
      <c r="H63" s="351"/>
      <c r="I63" s="352"/>
      <c r="J63" s="352"/>
      <c r="K63" s="3"/>
      <c r="L63" s="193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</row>
    <row r="64" spans="1:38">
      <c r="A64" s="205"/>
      <c r="C64" s="354"/>
      <c r="D64" s="354"/>
      <c r="E64" s="351"/>
      <c r="F64" s="354"/>
      <c r="G64" s="354"/>
      <c r="H64" s="351"/>
      <c r="I64" s="352"/>
      <c r="J64" s="352"/>
      <c r="K64" s="3"/>
      <c r="L64" s="193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</row>
    <row r="65" spans="1:39">
      <c r="A65" s="205"/>
      <c r="C65" s="354"/>
      <c r="D65" s="354"/>
      <c r="E65" s="351"/>
      <c r="F65" s="354"/>
      <c r="G65" s="354"/>
      <c r="H65" s="351"/>
      <c r="I65" s="352"/>
      <c r="J65" s="352"/>
      <c r="K65" s="3"/>
      <c r="L65" s="193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</row>
    <row r="66" spans="1:39">
      <c r="A66" s="205"/>
      <c r="C66" s="354"/>
      <c r="D66" s="354"/>
      <c r="E66" s="351"/>
      <c r="F66" s="354"/>
      <c r="G66" s="354"/>
      <c r="H66" s="351"/>
      <c r="I66" s="352"/>
      <c r="J66" s="352"/>
      <c r="K66" s="3"/>
      <c r="L66" s="193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</row>
    <row r="67" spans="1:39">
      <c r="A67" s="205"/>
      <c r="C67" s="354"/>
      <c r="D67" s="354"/>
      <c r="E67" s="351"/>
      <c r="F67" s="354"/>
      <c r="G67" s="354"/>
      <c r="H67" s="351"/>
      <c r="I67" s="352"/>
      <c r="J67" s="352"/>
      <c r="K67" s="3"/>
      <c r="L67" s="193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</row>
    <row r="68" spans="1:39">
      <c r="A68" s="205"/>
      <c r="C68" s="354"/>
      <c r="D68" s="354"/>
      <c r="E68" s="351"/>
      <c r="F68" s="354"/>
      <c r="G68" s="354"/>
      <c r="H68" s="351"/>
      <c r="I68" s="352"/>
      <c r="J68" s="352"/>
      <c r="K68" s="3"/>
      <c r="L68" s="193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</row>
    <row r="69" spans="1:39">
      <c r="A69" s="205"/>
      <c r="C69" s="354"/>
      <c r="D69" s="354"/>
      <c r="E69" s="351"/>
      <c r="F69" s="354"/>
      <c r="G69" s="354"/>
      <c r="H69" s="351"/>
      <c r="I69" s="352"/>
      <c r="J69" s="352"/>
      <c r="K69" s="3"/>
      <c r="L69" s="193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</row>
    <row r="70" spans="1:39">
      <c r="K70" s="3"/>
    </row>
    <row r="71" spans="1:39">
      <c r="C71" s="354"/>
      <c r="D71" s="354"/>
      <c r="E71" s="351"/>
      <c r="F71" s="351"/>
      <c r="G71" s="354"/>
      <c r="H71" s="354"/>
      <c r="I71" s="352"/>
      <c r="J71" s="352"/>
      <c r="K71" s="3"/>
      <c r="L71" s="193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</row>
    <row r="72" spans="1:39">
      <c r="C72" s="354"/>
      <c r="D72" s="354"/>
      <c r="E72" s="351"/>
      <c r="F72" s="351"/>
      <c r="G72" s="354"/>
      <c r="H72" s="354"/>
      <c r="I72" s="352"/>
      <c r="J72" s="352"/>
      <c r="K72" s="3"/>
      <c r="L72" s="193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</row>
    <row r="73" spans="1:39">
      <c r="C73" s="354"/>
      <c r="D73" s="354"/>
      <c r="E73" s="351"/>
      <c r="F73" s="351"/>
      <c r="G73" s="354"/>
      <c r="H73" s="354"/>
      <c r="I73" s="352"/>
      <c r="J73" s="352"/>
      <c r="K73" s="3"/>
      <c r="L73" s="193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</row>
    <row r="74" spans="1:39">
      <c r="C74" s="354"/>
      <c r="D74" s="354"/>
      <c r="E74" s="351"/>
      <c r="F74" s="351"/>
      <c r="G74" s="354"/>
      <c r="H74" s="354"/>
      <c r="K74" s="3"/>
      <c r="L74" s="193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</row>
    <row r="76" spans="1:39">
      <c r="K76" s="3"/>
      <c r="M76" s="193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</row>
    <row r="77" spans="1:39">
      <c r="K77" s="3"/>
      <c r="M77" s="193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</row>
    <row r="78" spans="1:39">
      <c r="K78" s="3"/>
      <c r="M78" s="193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</row>
    <row r="79" spans="1:39">
      <c r="I79" s="354"/>
      <c r="J79" s="354"/>
      <c r="K79" s="3"/>
      <c r="M79" s="193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</row>
    <row r="80" spans="1:39">
      <c r="I80" s="354"/>
      <c r="J80" s="354"/>
    </row>
    <row r="81" spans="4:37">
      <c r="D81" s="193"/>
      <c r="G81" s="193"/>
      <c r="H81" s="193"/>
      <c r="I81" s="354"/>
      <c r="J81" s="354"/>
      <c r="K81" s="193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</row>
    <row r="82" spans="4:37">
      <c r="D82" s="193"/>
      <c r="G82" s="193"/>
      <c r="H82" s="193"/>
      <c r="I82" s="354"/>
      <c r="J82" s="354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</row>
    <row r="83" spans="4:37">
      <c r="D83" s="193"/>
      <c r="G83" s="193"/>
      <c r="H83" s="193"/>
      <c r="I83" s="354"/>
      <c r="J83" s="354"/>
      <c r="K83" s="193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</row>
    <row r="84" spans="4:37">
      <c r="D84" s="193"/>
      <c r="G84" s="193"/>
      <c r="H84" s="193"/>
      <c r="K84" s="19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</row>
    <row r="85" spans="4:37">
      <c r="D85" s="193"/>
      <c r="G85" s="193"/>
      <c r="H85" s="193"/>
      <c r="I85" s="191"/>
      <c r="J85" s="191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</row>
    <row r="86" spans="4:37">
      <c r="D86" s="193"/>
      <c r="G86" s="193"/>
      <c r="H86" s="193"/>
      <c r="I86" s="191"/>
      <c r="J86" s="191"/>
      <c r="K86" s="193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</row>
    <row r="87" spans="4:37">
      <c r="D87" s="193"/>
      <c r="G87" s="193"/>
      <c r="H87" s="193"/>
      <c r="I87" s="191"/>
      <c r="J87" s="191"/>
      <c r="K87" s="193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</row>
    <row r="88" spans="4:37">
      <c r="D88" s="193"/>
      <c r="G88" s="193"/>
      <c r="H88" s="193"/>
      <c r="I88" s="191"/>
      <c r="J88" s="191"/>
      <c r="K88" s="19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</row>
    <row r="89" spans="4:37">
      <c r="D89" s="193"/>
      <c r="G89" s="193"/>
      <c r="H89" s="193"/>
      <c r="I89" s="191"/>
      <c r="J89" s="191"/>
      <c r="K89" s="19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</row>
    <row r="90" spans="4:37">
      <c r="D90" s="193"/>
      <c r="G90" s="193"/>
      <c r="H90" s="193"/>
      <c r="I90" s="191"/>
      <c r="J90" s="191"/>
      <c r="K90" s="193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</row>
    <row r="91" spans="4:37">
      <c r="D91" s="193"/>
      <c r="G91" s="193"/>
      <c r="H91" s="193"/>
      <c r="I91" s="191"/>
      <c r="J91" s="191"/>
      <c r="K91" s="19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</row>
    <row r="92" spans="4:37">
      <c r="D92" s="193"/>
      <c r="I92" s="191"/>
      <c r="J92" s="191"/>
      <c r="K92" s="193"/>
    </row>
    <row r="93" spans="4:37">
      <c r="I93" s="191"/>
      <c r="J93" s="191"/>
      <c r="K93" s="193"/>
    </row>
    <row r="94" spans="4:37">
      <c r="I94" s="191"/>
      <c r="J94" s="191"/>
      <c r="K94" s="193"/>
    </row>
    <row r="95" spans="4:37">
      <c r="I95" s="191"/>
      <c r="J95" s="191"/>
      <c r="K95" s="193"/>
    </row>
    <row r="96" spans="4:37">
      <c r="I96" s="191"/>
      <c r="J96" s="191"/>
      <c r="K96" s="193"/>
    </row>
    <row r="97" spans="9:10">
      <c r="I97" s="191"/>
      <c r="J97" s="191"/>
    </row>
    <row r="98" spans="9:10">
      <c r="I98" s="191"/>
      <c r="J98" s="191"/>
    </row>
  </sheetData>
  <mergeCells count="8">
    <mergeCell ref="J8:J9"/>
    <mergeCell ref="A3:J3"/>
    <mergeCell ref="A1:J1"/>
    <mergeCell ref="D7:D9"/>
    <mergeCell ref="C7:C9"/>
    <mergeCell ref="H8:H9"/>
    <mergeCell ref="E6:H6"/>
    <mergeCell ref="I8:I9"/>
  </mergeCells>
  <phoneticPr fontId="0" type="noConversion"/>
  <printOptions horizontalCentered="1"/>
  <pageMargins left="0.59" right="0.56000000000000005" top="0.83" bottom="1" header="0.67" footer="0.5"/>
  <pageSetup scale="98"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9"/>
  <sheetViews>
    <sheetView zoomScaleNormal="100" workbookViewId="0">
      <selection sqref="A1:I1"/>
    </sheetView>
  </sheetViews>
  <sheetFormatPr defaultRowHeight="12.75"/>
  <cols>
    <col min="1" max="1" width="14.42578125" customWidth="1"/>
    <col min="2" max="2" width="15.5703125" bestFit="1" customWidth="1"/>
    <col min="3" max="4" width="12.5703125" customWidth="1"/>
    <col min="5" max="6" width="9.7109375" bestFit="1" customWidth="1"/>
    <col min="7" max="7" width="12.7109375" customWidth="1"/>
    <col min="8" max="8" width="12.7109375" style="191" customWidth="1"/>
    <col min="9" max="9" width="10.28515625" style="191" customWidth="1"/>
    <col min="10" max="10" width="11.5703125" style="214" customWidth="1"/>
    <col min="11" max="11" width="14" style="214" customWidth="1"/>
    <col min="12" max="12" width="12.85546875" bestFit="1" customWidth="1"/>
    <col min="13" max="13" width="13.42578125" bestFit="1" customWidth="1"/>
  </cols>
  <sheetData>
    <row r="1" spans="1:17">
      <c r="A1" s="476" t="s">
        <v>109</v>
      </c>
      <c r="B1" s="476"/>
      <c r="C1" s="476"/>
      <c r="D1" s="476"/>
      <c r="E1" s="476"/>
      <c r="F1" s="476"/>
      <c r="G1" s="476"/>
      <c r="H1" s="476"/>
      <c r="I1" s="476"/>
      <c r="J1" s="273"/>
      <c r="K1" s="273"/>
      <c r="L1" s="273"/>
    </row>
    <row r="2" spans="1:17">
      <c r="A2" s="3"/>
      <c r="B2" s="3"/>
      <c r="C2" s="3"/>
      <c r="D2" s="3"/>
      <c r="E2" s="3"/>
      <c r="F2" s="3"/>
      <c r="G2" s="3"/>
    </row>
    <row r="3" spans="1:17">
      <c r="A3" s="480" t="s">
        <v>238</v>
      </c>
      <c r="B3" s="480"/>
      <c r="C3" s="480"/>
      <c r="D3" s="480"/>
      <c r="E3" s="480"/>
      <c r="F3" s="480"/>
      <c r="G3" s="480"/>
      <c r="H3" s="480"/>
      <c r="I3" s="480"/>
      <c r="J3" s="33"/>
      <c r="K3" s="33"/>
      <c r="L3" s="33"/>
    </row>
    <row r="4" spans="1:17" ht="13.5" thickBot="1">
      <c r="A4" s="3"/>
      <c r="B4" s="210"/>
      <c r="C4" s="210"/>
      <c r="D4" s="210"/>
      <c r="E4" s="267"/>
      <c r="F4" s="267"/>
      <c r="G4" s="210"/>
      <c r="J4" s="191"/>
      <c r="K4" s="191"/>
      <c r="L4" s="3"/>
    </row>
    <row r="5" spans="1:17" ht="15" customHeight="1" thickTop="1">
      <c r="A5" s="6"/>
      <c r="B5" s="493" t="s">
        <v>51</v>
      </c>
      <c r="C5" s="493"/>
      <c r="D5" s="493"/>
      <c r="E5" s="493"/>
      <c r="F5" s="493"/>
      <c r="G5" s="493"/>
      <c r="H5" s="192"/>
      <c r="I5" s="192"/>
      <c r="J5"/>
      <c r="K5"/>
    </row>
    <row r="6" spans="1:17" ht="12.75" customHeight="1">
      <c r="A6" s="3"/>
      <c r="B6" s="492" t="s">
        <v>205</v>
      </c>
      <c r="C6" s="492"/>
      <c r="D6" s="492"/>
      <c r="E6" s="492"/>
      <c r="F6" s="492"/>
      <c r="G6" s="492"/>
      <c r="H6" s="478" t="s">
        <v>222</v>
      </c>
      <c r="I6" s="487" t="s">
        <v>206</v>
      </c>
      <c r="J6"/>
      <c r="K6"/>
    </row>
    <row r="7" spans="1:17" ht="12.75" customHeight="1">
      <c r="A7" s="3" t="s">
        <v>67</v>
      </c>
      <c r="B7" s="207" t="s">
        <v>55</v>
      </c>
      <c r="C7" s="485" t="s">
        <v>193</v>
      </c>
      <c r="D7" s="490" t="s">
        <v>194</v>
      </c>
      <c r="E7" s="207"/>
      <c r="F7" s="207" t="s">
        <v>131</v>
      </c>
      <c r="G7" s="489" t="s">
        <v>198</v>
      </c>
      <c r="H7" s="487"/>
      <c r="I7" s="487"/>
      <c r="J7"/>
      <c r="K7"/>
    </row>
    <row r="8" spans="1:17" ht="12.75" customHeight="1">
      <c r="A8" s="3" t="s">
        <v>30</v>
      </c>
      <c r="B8" s="207" t="s">
        <v>52</v>
      </c>
      <c r="C8" s="450"/>
      <c r="D8" s="491"/>
      <c r="E8" s="207"/>
      <c r="F8" s="207" t="s">
        <v>29</v>
      </c>
      <c r="G8" s="490"/>
      <c r="H8" s="487"/>
      <c r="I8" s="487"/>
      <c r="J8"/>
      <c r="K8"/>
    </row>
    <row r="9" spans="1:17" ht="13.5" thickBot="1">
      <c r="A9" s="7" t="s">
        <v>121</v>
      </c>
      <c r="B9" s="209" t="s">
        <v>137</v>
      </c>
      <c r="C9" s="451"/>
      <c r="D9" s="473"/>
      <c r="E9" s="209" t="s">
        <v>49</v>
      </c>
      <c r="F9" s="209" t="s">
        <v>132</v>
      </c>
      <c r="G9" s="473"/>
      <c r="H9" s="488"/>
      <c r="I9" s="488"/>
      <c r="J9"/>
      <c r="K9"/>
    </row>
    <row r="10" spans="1:17" s="16" customFormat="1">
      <c r="A10" s="48" t="s">
        <v>0</v>
      </c>
      <c r="B10" s="217">
        <f t="shared" ref="B10:F10" si="0">SUM(B12:B39)</f>
        <v>204285739.74000004</v>
      </c>
      <c r="C10" s="217">
        <f t="shared" si="0"/>
        <v>9163168.7000000011</v>
      </c>
      <c r="D10" s="217">
        <f t="shared" si="0"/>
        <v>2000</v>
      </c>
      <c r="E10" s="217">
        <f t="shared" si="0"/>
        <v>431602.91000000003</v>
      </c>
      <c r="F10" s="217">
        <f t="shared" si="0"/>
        <v>658412.37</v>
      </c>
      <c r="G10" s="217">
        <f>SUM(G12:G39)</f>
        <v>2701820.8200000003</v>
      </c>
      <c r="H10" s="406">
        <f t="shared" ref="H10:I10" si="1">SUM(H12:H39)</f>
        <v>7087607.7300000004</v>
      </c>
      <c r="I10" s="406">
        <f t="shared" si="1"/>
        <v>471973.11</v>
      </c>
    </row>
    <row r="11" spans="1:17">
      <c r="A11" s="3"/>
      <c r="B11" s="220"/>
      <c r="C11" s="220"/>
      <c r="D11" s="220"/>
      <c r="E11" s="220"/>
      <c r="F11" s="220"/>
      <c r="G11" s="220"/>
      <c r="H11" s="268"/>
      <c r="I11" s="268"/>
      <c r="J11"/>
      <c r="K11"/>
      <c r="M11" s="349"/>
    </row>
    <row r="12" spans="1:17">
      <c r="A12" s="3" t="s">
        <v>1</v>
      </c>
      <c r="B12" s="126">
        <v>2777673.16</v>
      </c>
      <c r="C12" s="126">
        <v>11030.58</v>
      </c>
      <c r="D12" s="304">
        <v>0</v>
      </c>
      <c r="E12" s="304">
        <v>0</v>
      </c>
      <c r="F12" s="126">
        <v>0</v>
      </c>
      <c r="G12" s="126">
        <v>0</v>
      </c>
      <c r="H12" s="348">
        <v>439041.49</v>
      </c>
      <c r="I12" s="348">
        <v>0</v>
      </c>
      <c r="J12" s="40"/>
      <c r="K12" s="40"/>
      <c r="L12" s="40"/>
      <c r="M12" s="40"/>
      <c r="N12" s="354"/>
      <c r="O12" s="354"/>
      <c r="P12" s="351"/>
      <c r="Q12" s="351"/>
    </row>
    <row r="13" spans="1:17">
      <c r="A13" s="3" t="s">
        <v>2</v>
      </c>
      <c r="B13" s="126">
        <v>12670769.49</v>
      </c>
      <c r="C13" s="126">
        <v>86962.03</v>
      </c>
      <c r="D13" s="304">
        <v>0</v>
      </c>
      <c r="E13" s="304">
        <v>0</v>
      </c>
      <c r="F13" s="126">
        <v>0</v>
      </c>
      <c r="G13" s="126">
        <v>0</v>
      </c>
      <c r="H13" s="348">
        <v>0</v>
      </c>
      <c r="I13" s="348">
        <v>0</v>
      </c>
      <c r="J13" s="40"/>
      <c r="K13" s="217"/>
      <c r="L13" s="40"/>
      <c r="M13" s="40"/>
      <c r="N13" s="354"/>
      <c r="O13" s="354"/>
      <c r="P13" s="351"/>
      <c r="Q13" s="351"/>
    </row>
    <row r="14" spans="1:17" s="23" customFormat="1">
      <c r="A14" s="32" t="s">
        <v>3</v>
      </c>
      <c r="B14" s="126">
        <v>52105093.970000006</v>
      </c>
      <c r="C14" s="126">
        <v>4808359.42</v>
      </c>
      <c r="D14" s="304">
        <v>2000</v>
      </c>
      <c r="E14" s="304">
        <v>0</v>
      </c>
      <c r="F14" s="126">
        <v>199832.57</v>
      </c>
      <c r="G14" s="277">
        <v>1557944.05</v>
      </c>
      <c r="H14" s="348">
        <v>0</v>
      </c>
      <c r="I14" s="348">
        <v>126641.46</v>
      </c>
      <c r="J14" s="40"/>
      <c r="K14" s="40"/>
      <c r="L14" s="40"/>
      <c r="M14" s="40"/>
      <c r="N14" s="354"/>
      <c r="O14" s="354"/>
      <c r="P14" s="351"/>
      <c r="Q14" s="351"/>
    </row>
    <row r="15" spans="1:17">
      <c r="A15" s="3" t="s">
        <v>4</v>
      </c>
      <c r="B15" s="126">
        <v>27670605.289999999</v>
      </c>
      <c r="C15" s="126">
        <v>585064.37</v>
      </c>
      <c r="D15" s="304">
        <v>0</v>
      </c>
      <c r="E15" s="304">
        <v>0</v>
      </c>
      <c r="F15" s="126">
        <v>45340</v>
      </c>
      <c r="G15" s="126">
        <v>0</v>
      </c>
      <c r="H15" s="348">
        <v>0</v>
      </c>
      <c r="I15" s="348">
        <v>0</v>
      </c>
      <c r="J15" s="40"/>
      <c r="K15" s="40"/>
      <c r="L15" s="40"/>
      <c r="M15" s="40"/>
      <c r="N15" s="354"/>
      <c r="O15" s="354"/>
      <c r="P15" s="351"/>
      <c r="Q15" s="351"/>
    </row>
    <row r="16" spans="1:17">
      <c r="A16" s="3" t="s">
        <v>5</v>
      </c>
      <c r="B16" s="126">
        <v>1635419.25</v>
      </c>
      <c r="C16" s="126">
        <v>105126.46</v>
      </c>
      <c r="D16" s="304">
        <v>0</v>
      </c>
      <c r="E16" s="304">
        <v>0</v>
      </c>
      <c r="F16" s="126">
        <v>0</v>
      </c>
      <c r="G16" s="126">
        <v>0</v>
      </c>
      <c r="H16" s="348">
        <v>0</v>
      </c>
      <c r="I16" s="348">
        <v>0</v>
      </c>
      <c r="J16" s="40"/>
      <c r="K16" s="40"/>
      <c r="L16" s="40"/>
      <c r="M16" s="40"/>
      <c r="N16" s="354"/>
      <c r="O16" s="354"/>
      <c r="P16" s="352"/>
      <c r="Q16" s="352"/>
    </row>
    <row r="17" spans="1:17">
      <c r="A17" s="3"/>
      <c r="B17" s="126"/>
      <c r="C17" s="126"/>
      <c r="D17" s="304"/>
      <c r="E17" s="304"/>
      <c r="F17" s="126"/>
      <c r="G17" s="126"/>
      <c r="H17" s="348"/>
      <c r="I17" s="348"/>
      <c r="J17" s="40"/>
      <c r="K17" s="40"/>
      <c r="L17" s="40"/>
      <c r="M17" s="40"/>
      <c r="N17" s="354"/>
      <c r="O17" s="354"/>
      <c r="P17" s="352"/>
      <c r="Q17" s="352"/>
    </row>
    <row r="18" spans="1:17">
      <c r="A18" s="3" t="s">
        <v>6</v>
      </c>
      <c r="B18" s="126">
        <v>1753498.61</v>
      </c>
      <c r="C18" s="126">
        <v>117944</v>
      </c>
      <c r="D18" s="304">
        <v>0</v>
      </c>
      <c r="E18" s="304">
        <v>0</v>
      </c>
      <c r="F18" s="126">
        <v>0</v>
      </c>
      <c r="G18" s="126">
        <v>0</v>
      </c>
      <c r="H18" s="348">
        <v>353484.35000000003</v>
      </c>
      <c r="I18" s="348">
        <v>0</v>
      </c>
      <c r="J18" s="40"/>
      <c r="K18" s="40"/>
      <c r="L18" s="40"/>
      <c r="M18" s="40"/>
      <c r="N18" s="354"/>
      <c r="O18" s="354"/>
      <c r="P18" s="351"/>
      <c r="Q18" s="351"/>
    </row>
    <row r="19" spans="1:17">
      <c r="A19" s="3" t="s">
        <v>7</v>
      </c>
      <c r="B19" s="126">
        <v>2379556.0000000005</v>
      </c>
      <c r="C19" s="126">
        <v>16706.32</v>
      </c>
      <c r="D19" s="304">
        <v>0</v>
      </c>
      <c r="E19" s="304">
        <v>0</v>
      </c>
      <c r="F19" s="126">
        <v>0</v>
      </c>
      <c r="G19" s="126">
        <v>0</v>
      </c>
      <c r="H19" s="348">
        <v>0</v>
      </c>
      <c r="I19" s="348">
        <v>0</v>
      </c>
      <c r="J19" s="40"/>
      <c r="K19" s="40"/>
      <c r="L19" s="40"/>
      <c r="M19" s="40"/>
      <c r="N19" s="354"/>
      <c r="O19" s="354"/>
      <c r="P19" s="351"/>
      <c r="Q19" s="351"/>
    </row>
    <row r="20" spans="1:17">
      <c r="A20" s="3" t="s">
        <v>8</v>
      </c>
      <c r="B20" s="126">
        <v>3103988.09</v>
      </c>
      <c r="C20" s="126">
        <v>0</v>
      </c>
      <c r="D20" s="304">
        <v>0</v>
      </c>
      <c r="E20" s="304">
        <v>0</v>
      </c>
      <c r="F20" s="126">
        <v>0</v>
      </c>
      <c r="G20" s="126">
        <v>0</v>
      </c>
      <c r="H20" s="348">
        <v>0</v>
      </c>
      <c r="I20" s="348">
        <v>0</v>
      </c>
      <c r="J20" s="40"/>
      <c r="K20" s="40"/>
      <c r="L20" s="40"/>
      <c r="M20" s="40"/>
      <c r="N20" s="354"/>
      <c r="O20" s="354"/>
      <c r="P20" s="351"/>
      <c r="Q20" s="351"/>
    </row>
    <row r="21" spans="1:17">
      <c r="A21" s="3" t="s">
        <v>9</v>
      </c>
      <c r="B21" s="126">
        <v>3753232.23</v>
      </c>
      <c r="C21" s="126">
        <v>317807.96999999997</v>
      </c>
      <c r="D21" s="304">
        <v>0</v>
      </c>
      <c r="E21" s="304">
        <v>0</v>
      </c>
      <c r="F21" s="126">
        <v>0</v>
      </c>
      <c r="G21" s="126">
        <v>0</v>
      </c>
      <c r="H21" s="348">
        <v>0</v>
      </c>
      <c r="I21" s="348">
        <v>0</v>
      </c>
      <c r="J21" s="40"/>
      <c r="K21" s="40"/>
      <c r="L21" s="40"/>
      <c r="M21" s="40"/>
      <c r="N21" s="354"/>
      <c r="O21" s="354"/>
      <c r="P21" s="351"/>
      <c r="Q21" s="351"/>
    </row>
    <row r="22" spans="1:17">
      <c r="A22" s="3" t="s">
        <v>10</v>
      </c>
      <c r="B22" s="126">
        <v>1970981.35</v>
      </c>
      <c r="C22" s="126">
        <v>1458.59</v>
      </c>
      <c r="D22" s="304">
        <v>0</v>
      </c>
      <c r="E22" s="304">
        <v>41979.68</v>
      </c>
      <c r="F22" s="126">
        <v>0</v>
      </c>
      <c r="G22" s="126">
        <v>0</v>
      </c>
      <c r="H22" s="348">
        <v>397179.63</v>
      </c>
      <c r="I22" s="348">
        <v>131908.34</v>
      </c>
      <c r="J22" s="40"/>
      <c r="K22" s="40"/>
      <c r="L22" s="40"/>
      <c r="M22" s="40"/>
      <c r="N22" s="354"/>
      <c r="O22" s="354"/>
      <c r="P22" s="351"/>
      <c r="Q22" s="351"/>
    </row>
    <row r="23" spans="1:17">
      <c r="A23" s="3"/>
      <c r="B23" s="126"/>
      <c r="C23" s="126"/>
      <c r="D23" s="304"/>
      <c r="E23" s="304"/>
      <c r="F23" s="126"/>
      <c r="G23" s="126"/>
      <c r="H23" s="348"/>
      <c r="I23" s="348"/>
      <c r="J23" s="40"/>
      <c r="K23" s="40"/>
      <c r="L23" s="40"/>
      <c r="M23" s="40"/>
      <c r="N23" s="354"/>
      <c r="O23" s="354"/>
      <c r="P23" s="351"/>
      <c r="Q23" s="351"/>
    </row>
    <row r="24" spans="1:17">
      <c r="A24" s="3" t="s">
        <v>11</v>
      </c>
      <c r="B24" s="126">
        <v>4222723.46</v>
      </c>
      <c r="C24" s="126">
        <v>574235.03</v>
      </c>
      <c r="D24" s="304">
        <v>0</v>
      </c>
      <c r="E24" s="304">
        <v>0</v>
      </c>
      <c r="F24" s="126">
        <v>0</v>
      </c>
      <c r="G24" s="126">
        <v>0</v>
      </c>
      <c r="H24" s="348">
        <v>827014.76</v>
      </c>
      <c r="I24" s="348">
        <v>0</v>
      </c>
      <c r="J24" s="40"/>
      <c r="K24" s="40"/>
      <c r="L24" s="40"/>
      <c r="M24" s="40"/>
      <c r="N24" s="354"/>
      <c r="O24" s="354"/>
      <c r="P24" s="351"/>
      <c r="Q24" s="351"/>
    </row>
    <row r="25" spans="1:17">
      <c r="A25" s="3" t="s">
        <v>12</v>
      </c>
      <c r="B25" s="126">
        <v>1146001.24</v>
      </c>
      <c r="C25" s="126">
        <v>0</v>
      </c>
      <c r="D25" s="304">
        <v>0</v>
      </c>
      <c r="E25" s="304">
        <v>0</v>
      </c>
      <c r="F25" s="126">
        <v>0</v>
      </c>
      <c r="G25" s="126">
        <v>0</v>
      </c>
      <c r="H25" s="348">
        <v>0</v>
      </c>
      <c r="I25" s="348">
        <v>0</v>
      </c>
      <c r="J25" s="40"/>
      <c r="K25" s="40"/>
      <c r="L25" s="40"/>
      <c r="M25" s="40"/>
      <c r="N25" s="354"/>
      <c r="O25" s="354"/>
      <c r="P25" s="351"/>
      <c r="Q25" s="351"/>
    </row>
    <row r="26" spans="1:17">
      <c r="A26" s="3" t="s">
        <v>13</v>
      </c>
      <c r="B26" s="126">
        <v>5187578.9899999993</v>
      </c>
      <c r="C26" s="126">
        <v>186374.81</v>
      </c>
      <c r="D26" s="304">
        <v>0</v>
      </c>
      <c r="E26" s="304">
        <v>0</v>
      </c>
      <c r="F26" s="126">
        <v>0</v>
      </c>
      <c r="G26" s="126">
        <v>0</v>
      </c>
      <c r="H26" s="348">
        <v>355443.74</v>
      </c>
      <c r="I26" s="348">
        <v>0</v>
      </c>
      <c r="J26" s="40"/>
      <c r="K26" s="40"/>
      <c r="L26" s="40"/>
      <c r="M26" s="40"/>
      <c r="N26" s="354"/>
      <c r="O26" s="354"/>
      <c r="P26" s="351"/>
      <c r="Q26" s="351"/>
    </row>
    <row r="27" spans="1:17">
      <c r="A27" s="3" t="s">
        <v>14</v>
      </c>
      <c r="B27" s="126">
        <v>5444037.96</v>
      </c>
      <c r="C27" s="126">
        <v>801667.42999999993</v>
      </c>
      <c r="D27" s="304">
        <v>0</v>
      </c>
      <c r="E27" s="304">
        <v>0</v>
      </c>
      <c r="F27" s="126">
        <v>0</v>
      </c>
      <c r="G27" s="126">
        <v>0</v>
      </c>
      <c r="H27" s="348">
        <v>1119270.23</v>
      </c>
      <c r="I27" s="348">
        <v>0</v>
      </c>
      <c r="J27" s="40"/>
      <c r="K27" s="40"/>
      <c r="L27" s="40"/>
      <c r="M27" s="40"/>
      <c r="N27" s="354"/>
      <c r="O27" s="354"/>
      <c r="P27" s="351"/>
      <c r="Q27" s="351"/>
    </row>
    <row r="28" spans="1:17">
      <c r="A28" s="3" t="s">
        <v>15</v>
      </c>
      <c r="B28" s="126">
        <v>712523.22</v>
      </c>
      <c r="C28" s="126">
        <v>5783.44</v>
      </c>
      <c r="D28" s="304">
        <v>0</v>
      </c>
      <c r="E28" s="304">
        <v>0</v>
      </c>
      <c r="F28" s="126">
        <v>0</v>
      </c>
      <c r="G28" s="126">
        <v>0</v>
      </c>
      <c r="H28" s="348">
        <v>136654.22</v>
      </c>
      <c r="I28" s="348">
        <v>0</v>
      </c>
      <c r="J28" s="40"/>
      <c r="K28" s="40"/>
      <c r="L28" s="40"/>
      <c r="M28" s="40"/>
      <c r="N28" s="354"/>
      <c r="O28" s="354"/>
      <c r="P28" s="351"/>
      <c r="Q28" s="351"/>
    </row>
    <row r="29" spans="1:17">
      <c r="A29" s="3"/>
      <c r="B29" s="126"/>
      <c r="C29" s="126"/>
      <c r="D29" s="304"/>
      <c r="E29" s="304"/>
      <c r="F29" s="126"/>
      <c r="G29" s="126"/>
      <c r="H29" s="348"/>
      <c r="I29" s="348"/>
      <c r="J29" s="40"/>
      <c r="K29" s="40"/>
      <c r="L29" s="40"/>
      <c r="M29" s="40"/>
      <c r="N29" s="354"/>
      <c r="O29" s="354"/>
      <c r="P29" s="351"/>
      <c r="Q29" s="351"/>
    </row>
    <row r="30" spans="1:17">
      <c r="A30" s="3" t="s">
        <v>16</v>
      </c>
      <c r="B30" s="126">
        <v>23686871.02</v>
      </c>
      <c r="C30" s="126">
        <v>631479.27999999991</v>
      </c>
      <c r="D30" s="304">
        <v>0</v>
      </c>
      <c r="E30" s="304">
        <v>0</v>
      </c>
      <c r="F30" s="126">
        <v>236805.46</v>
      </c>
      <c r="G30" s="126">
        <v>0</v>
      </c>
      <c r="H30" s="348">
        <v>250779.81</v>
      </c>
      <c r="I30" s="348">
        <v>0</v>
      </c>
      <c r="J30" s="40"/>
      <c r="K30" s="40"/>
      <c r="L30" s="40"/>
      <c r="M30" s="40"/>
      <c r="N30" s="354"/>
      <c r="O30" s="354"/>
      <c r="P30" s="351"/>
      <c r="Q30" s="351"/>
    </row>
    <row r="31" spans="1:17">
      <c r="A31" s="3" t="s">
        <v>17</v>
      </c>
      <c r="B31" s="126">
        <v>35274908.210000001</v>
      </c>
      <c r="C31" s="126">
        <v>355350.20999999996</v>
      </c>
      <c r="D31" s="304">
        <v>0</v>
      </c>
      <c r="E31" s="304">
        <v>0</v>
      </c>
      <c r="F31" s="126">
        <v>0</v>
      </c>
      <c r="G31" s="126">
        <v>1143876.77</v>
      </c>
      <c r="H31" s="348">
        <v>0</v>
      </c>
      <c r="I31" s="348">
        <v>0</v>
      </c>
      <c r="J31" s="40"/>
      <c r="K31" s="40"/>
      <c r="L31" s="40"/>
      <c r="M31" s="40"/>
      <c r="N31" s="354"/>
      <c r="O31" s="354"/>
      <c r="P31" s="351"/>
      <c r="Q31" s="351"/>
    </row>
    <row r="32" spans="1:17" s="55" customFormat="1">
      <c r="A32" s="54" t="s">
        <v>18</v>
      </c>
      <c r="B32" s="126">
        <v>833878.58000000007</v>
      </c>
      <c r="C32" s="126">
        <v>80588.160000000003</v>
      </c>
      <c r="D32" s="304">
        <v>0</v>
      </c>
      <c r="E32" s="304">
        <v>186991.73</v>
      </c>
      <c r="F32" s="126">
        <v>0</v>
      </c>
      <c r="G32" s="126">
        <v>0</v>
      </c>
      <c r="H32" s="348">
        <v>608272.47</v>
      </c>
      <c r="I32" s="348">
        <v>0</v>
      </c>
      <c r="J32" s="40"/>
      <c r="K32" s="40"/>
      <c r="L32" s="40"/>
      <c r="M32" s="40"/>
      <c r="N32" s="354"/>
      <c r="O32" s="354"/>
      <c r="P32" s="351"/>
      <c r="Q32" s="351"/>
    </row>
    <row r="33" spans="1:17">
      <c r="A33" s="3" t="s">
        <v>19</v>
      </c>
      <c r="B33" s="126">
        <v>2726171.96</v>
      </c>
      <c r="C33" s="126">
        <v>236585.64</v>
      </c>
      <c r="D33" s="304">
        <v>0</v>
      </c>
      <c r="E33" s="304">
        <v>0</v>
      </c>
      <c r="F33" s="126">
        <v>0</v>
      </c>
      <c r="G33" s="126">
        <v>0</v>
      </c>
      <c r="H33" s="348">
        <v>608051.87</v>
      </c>
      <c r="I33" s="348">
        <v>0</v>
      </c>
      <c r="J33" s="40"/>
      <c r="K33" s="40"/>
      <c r="L33" s="40"/>
      <c r="M33" s="40"/>
      <c r="N33" s="354"/>
      <c r="O33" s="354"/>
      <c r="P33" s="351"/>
      <c r="Q33" s="351"/>
    </row>
    <row r="34" spans="1:17">
      <c r="A34" s="3" t="s">
        <v>20</v>
      </c>
      <c r="B34" s="126">
        <v>1416010.55</v>
      </c>
      <c r="C34" s="126">
        <v>0</v>
      </c>
      <c r="D34" s="304">
        <v>0</v>
      </c>
      <c r="E34" s="304">
        <v>202631.5</v>
      </c>
      <c r="F34" s="126">
        <v>0</v>
      </c>
      <c r="G34" s="126">
        <v>0</v>
      </c>
      <c r="H34" s="348">
        <v>290762.18000000005</v>
      </c>
      <c r="I34" s="348">
        <v>0</v>
      </c>
      <c r="J34" s="40"/>
      <c r="K34" s="40"/>
      <c r="L34" s="40"/>
      <c r="M34" s="40"/>
      <c r="N34" s="354"/>
      <c r="O34" s="354"/>
      <c r="P34" s="351"/>
      <c r="Q34" s="351"/>
    </row>
    <row r="35" spans="1:17">
      <c r="A35" s="3"/>
      <c r="B35" s="126"/>
      <c r="C35" s="126"/>
      <c r="D35" s="304"/>
      <c r="E35" s="304"/>
      <c r="F35" s="126"/>
      <c r="G35" s="126"/>
      <c r="H35" s="348"/>
      <c r="I35" s="348"/>
      <c r="J35" s="40"/>
      <c r="K35" s="40"/>
      <c r="L35" s="40"/>
      <c r="M35" s="40"/>
      <c r="N35" s="354"/>
      <c r="O35" s="354"/>
      <c r="P35" s="351"/>
      <c r="Q35" s="351"/>
    </row>
    <row r="36" spans="1:17">
      <c r="A36" s="3" t="s">
        <v>21</v>
      </c>
      <c r="B36" s="126">
        <v>950042.4</v>
      </c>
      <c r="C36" s="126">
        <v>168696.25</v>
      </c>
      <c r="D36" s="304">
        <v>0</v>
      </c>
      <c r="E36" s="304">
        <v>0</v>
      </c>
      <c r="F36" s="126">
        <v>0</v>
      </c>
      <c r="G36" s="126">
        <v>0</v>
      </c>
      <c r="H36" s="348">
        <v>0</v>
      </c>
      <c r="I36" s="348">
        <v>0</v>
      </c>
      <c r="J36" s="40"/>
      <c r="K36" s="40"/>
      <c r="L36" s="40"/>
      <c r="M36" s="40"/>
      <c r="N36" s="354"/>
      <c r="O36" s="354"/>
      <c r="P36" s="351"/>
      <c r="Q36" s="351"/>
    </row>
    <row r="37" spans="1:17">
      <c r="A37" s="3" t="s">
        <v>22</v>
      </c>
      <c r="B37" s="126">
        <v>5958398.46</v>
      </c>
      <c r="C37" s="126">
        <v>15922.59</v>
      </c>
      <c r="D37" s="304">
        <v>0</v>
      </c>
      <c r="E37" s="304">
        <v>0</v>
      </c>
      <c r="F37" s="126">
        <v>176434.34</v>
      </c>
      <c r="G37" s="126">
        <v>0</v>
      </c>
      <c r="H37" s="348">
        <v>0</v>
      </c>
      <c r="I37" s="348">
        <v>0</v>
      </c>
      <c r="J37" s="40"/>
      <c r="K37" s="40"/>
      <c r="L37" s="40"/>
      <c r="M37" s="40"/>
      <c r="N37" s="354"/>
      <c r="O37" s="354"/>
      <c r="P37" s="351"/>
      <c r="Q37" s="351"/>
    </row>
    <row r="38" spans="1:17">
      <c r="A38" s="3" t="s">
        <v>23</v>
      </c>
      <c r="B38" s="126">
        <v>5042955.0999999996</v>
      </c>
      <c r="C38" s="126">
        <v>56026.12</v>
      </c>
      <c r="D38" s="304">
        <v>0</v>
      </c>
      <c r="E38" s="304">
        <v>0</v>
      </c>
      <c r="F38" s="126">
        <v>0</v>
      </c>
      <c r="G38" s="126">
        <v>0</v>
      </c>
      <c r="H38" s="348">
        <v>894933.67</v>
      </c>
      <c r="I38" s="348">
        <v>213423.31</v>
      </c>
      <c r="J38" s="40"/>
      <c r="K38" s="40"/>
      <c r="L38" s="40"/>
      <c r="M38" s="40"/>
      <c r="N38" s="354"/>
      <c r="O38" s="354"/>
      <c r="P38" s="351"/>
      <c r="Q38" s="351"/>
    </row>
    <row r="39" spans="1:17">
      <c r="A39" s="12" t="s">
        <v>24</v>
      </c>
      <c r="B39" s="127">
        <v>1862821.1500000001</v>
      </c>
      <c r="C39" s="127">
        <v>0</v>
      </c>
      <c r="D39" s="312">
        <v>0</v>
      </c>
      <c r="E39" s="312">
        <v>0</v>
      </c>
      <c r="F39" s="127">
        <v>0</v>
      </c>
      <c r="G39" s="127">
        <v>0</v>
      </c>
      <c r="H39" s="41">
        <v>806719.31000000017</v>
      </c>
      <c r="I39" s="41">
        <v>0</v>
      </c>
      <c r="J39" s="40"/>
      <c r="K39" s="40"/>
      <c r="L39" s="40"/>
      <c r="M39" s="40"/>
      <c r="N39" s="354"/>
      <c r="O39" s="354"/>
      <c r="P39" s="351"/>
      <c r="Q39" s="351"/>
    </row>
    <row r="40" spans="1:17">
      <c r="A40" s="3"/>
      <c r="B40" s="32"/>
      <c r="C40" s="32"/>
      <c r="D40" s="32"/>
      <c r="E40" s="32"/>
      <c r="F40" s="32"/>
      <c r="G40" s="32"/>
      <c r="J40" s="50"/>
      <c r="K40" s="50"/>
      <c r="L40" s="15"/>
    </row>
    <row r="41" spans="1:17">
      <c r="A41" s="3"/>
      <c r="H41" s="354"/>
      <c r="I41" s="354"/>
      <c r="L41" s="15"/>
    </row>
    <row r="42" spans="1:17">
      <c r="A42" s="390"/>
      <c r="B42" s="348"/>
      <c r="C42" s="348"/>
      <c r="D42" s="348"/>
      <c r="E42" s="348"/>
      <c r="F42" s="348"/>
      <c r="G42" s="348"/>
      <c r="H42" s="354"/>
      <c r="I42" s="354"/>
      <c r="J42" s="352"/>
      <c r="K42" s="352"/>
      <c r="L42" s="15"/>
    </row>
    <row r="43" spans="1:17">
      <c r="A43" s="205"/>
      <c r="B43" s="348"/>
      <c r="C43" s="348"/>
      <c r="D43" s="348"/>
      <c r="E43" s="348"/>
      <c r="F43" s="348"/>
      <c r="G43" s="348"/>
      <c r="H43" s="354"/>
      <c r="I43" s="354"/>
      <c r="J43" s="352"/>
      <c r="K43" s="352"/>
      <c r="L43" s="15"/>
    </row>
    <row r="44" spans="1:17">
      <c r="A44" s="205"/>
      <c r="B44" s="348"/>
      <c r="C44" s="348"/>
      <c r="D44" s="348"/>
      <c r="E44" s="348"/>
      <c r="F44" s="348"/>
      <c r="G44" s="348"/>
      <c r="H44" s="354"/>
      <c r="I44" s="354"/>
      <c r="J44" s="352"/>
      <c r="K44" s="352"/>
      <c r="L44" s="15"/>
    </row>
    <row r="45" spans="1:17">
      <c r="A45" s="205"/>
      <c r="B45" s="348"/>
      <c r="C45" s="348"/>
      <c r="D45" s="348"/>
      <c r="E45" s="348"/>
      <c r="F45" s="348"/>
      <c r="G45" s="348"/>
      <c r="H45" s="354"/>
      <c r="I45" s="354"/>
      <c r="J45" s="352"/>
      <c r="K45" s="352"/>
      <c r="L45" s="15"/>
    </row>
    <row r="46" spans="1:17">
      <c r="A46" s="205"/>
      <c r="B46" s="348"/>
      <c r="C46" s="348"/>
      <c r="D46" s="348"/>
      <c r="E46" s="348"/>
      <c r="F46" s="348"/>
      <c r="G46" s="348"/>
      <c r="H46" s="354"/>
      <c r="I46" s="354"/>
      <c r="J46" s="352"/>
      <c r="K46" s="352"/>
      <c r="L46" s="15"/>
    </row>
    <row r="47" spans="1:17">
      <c r="A47" s="205"/>
      <c r="B47" s="348"/>
      <c r="C47" s="348"/>
      <c r="D47" s="348"/>
      <c r="E47" s="348"/>
      <c r="F47" s="348"/>
      <c r="G47" s="348"/>
      <c r="H47" s="354"/>
      <c r="I47" s="354"/>
      <c r="J47" s="352"/>
      <c r="K47" s="352"/>
      <c r="L47" s="15"/>
    </row>
    <row r="48" spans="1:17">
      <c r="A48" s="205"/>
      <c r="B48" s="348"/>
      <c r="C48" s="348"/>
      <c r="D48" s="348"/>
      <c r="E48" s="348"/>
      <c r="F48" s="348"/>
      <c r="G48" s="348"/>
      <c r="H48" s="354"/>
      <c r="I48" s="354"/>
      <c r="J48" s="352"/>
      <c r="K48" s="352"/>
      <c r="L48" s="15"/>
    </row>
    <row r="49" spans="1:12">
      <c r="A49" s="205"/>
      <c r="B49" s="348"/>
      <c r="C49" s="348"/>
      <c r="D49" s="348"/>
      <c r="E49" s="348"/>
      <c r="F49" s="348"/>
      <c r="G49" s="348"/>
      <c r="H49" s="354"/>
      <c r="I49" s="354"/>
      <c r="J49" s="352"/>
      <c r="K49" s="352"/>
      <c r="L49" s="15"/>
    </row>
    <row r="50" spans="1:12">
      <c r="A50" s="205"/>
      <c r="B50" s="348"/>
      <c r="C50" s="348"/>
      <c r="D50" s="348"/>
      <c r="E50" s="348"/>
      <c r="F50" s="348"/>
      <c r="G50" s="348"/>
      <c r="H50" s="354"/>
      <c r="I50" s="354"/>
      <c r="J50" s="352"/>
      <c r="K50" s="352"/>
      <c r="L50" s="15"/>
    </row>
    <row r="51" spans="1:12">
      <c r="A51" s="205"/>
      <c r="B51" s="348"/>
      <c r="C51" s="348"/>
      <c r="D51" s="348"/>
      <c r="E51" s="348"/>
      <c r="F51" s="348"/>
      <c r="G51" s="348"/>
      <c r="H51" s="354"/>
      <c r="I51" s="354"/>
      <c r="J51" s="352"/>
      <c r="K51" s="352"/>
      <c r="L51" s="15"/>
    </row>
    <row r="52" spans="1:12">
      <c r="A52" s="205"/>
      <c r="B52" s="348"/>
      <c r="C52" s="348"/>
      <c r="D52" s="348"/>
      <c r="E52" s="348"/>
      <c r="F52" s="348"/>
      <c r="G52" s="348"/>
      <c r="H52" s="354"/>
      <c r="I52" s="354"/>
      <c r="J52" s="352"/>
      <c r="K52" s="352"/>
      <c r="L52" s="15"/>
    </row>
    <row r="53" spans="1:12">
      <c r="A53" s="205"/>
      <c r="B53" s="348"/>
      <c r="C53" s="348"/>
      <c r="D53" s="348"/>
      <c r="E53" s="348"/>
      <c r="F53" s="348"/>
      <c r="G53" s="348"/>
      <c r="H53" s="354"/>
      <c r="I53" s="354"/>
      <c r="J53" s="352"/>
      <c r="K53" s="352"/>
      <c r="L53" s="15"/>
    </row>
    <row r="54" spans="1:12">
      <c r="A54" s="205"/>
      <c r="B54" s="348"/>
      <c r="C54" s="348"/>
      <c r="D54" s="348"/>
      <c r="E54" s="348"/>
      <c r="F54" s="348"/>
      <c r="G54" s="348"/>
      <c r="H54" s="354"/>
      <c r="I54" s="354"/>
      <c r="J54" s="352"/>
      <c r="K54" s="352"/>
      <c r="L54" s="15"/>
    </row>
    <row r="55" spans="1:12">
      <c r="A55" s="205"/>
      <c r="B55" s="348"/>
      <c r="C55" s="348"/>
      <c r="D55" s="348"/>
      <c r="E55" s="348"/>
      <c r="F55" s="348"/>
      <c r="G55" s="348"/>
      <c r="H55" s="354"/>
      <c r="I55" s="354"/>
      <c r="J55" s="352"/>
      <c r="K55" s="352"/>
      <c r="L55" s="15"/>
    </row>
    <row r="56" spans="1:12">
      <c r="A56" s="205"/>
      <c r="B56" s="348"/>
      <c r="C56" s="348"/>
      <c r="D56" s="348"/>
      <c r="E56" s="348"/>
      <c r="F56" s="348"/>
      <c r="G56" s="348"/>
      <c r="H56" s="354"/>
      <c r="I56" s="354"/>
      <c r="J56" s="352"/>
      <c r="K56" s="352"/>
      <c r="L56" s="15"/>
    </row>
    <row r="57" spans="1:12">
      <c r="A57" s="205"/>
      <c r="B57" s="348"/>
      <c r="C57" s="348"/>
      <c r="D57" s="348"/>
      <c r="E57" s="348"/>
      <c r="F57" s="348"/>
      <c r="G57" s="348"/>
      <c r="H57" s="354"/>
      <c r="I57" s="354"/>
      <c r="J57" s="352"/>
      <c r="K57" s="352"/>
      <c r="L57" s="15"/>
    </row>
    <row r="58" spans="1:12">
      <c r="A58" s="205"/>
      <c r="B58" s="348"/>
      <c r="C58" s="348"/>
      <c r="D58" s="348"/>
      <c r="E58" s="348"/>
      <c r="F58" s="348"/>
      <c r="G58" s="348"/>
      <c r="H58" s="354"/>
      <c r="I58" s="354"/>
      <c r="J58" s="352"/>
      <c r="K58" s="352"/>
      <c r="L58" s="15"/>
    </row>
    <row r="59" spans="1:12">
      <c r="A59" s="205"/>
      <c r="B59" s="348"/>
      <c r="C59" s="348"/>
      <c r="D59" s="348"/>
      <c r="E59" s="348"/>
      <c r="F59" s="348"/>
      <c r="G59" s="348"/>
      <c r="H59" s="354"/>
      <c r="I59" s="354"/>
      <c r="J59" s="352"/>
      <c r="K59" s="352"/>
      <c r="L59" s="15"/>
    </row>
    <row r="60" spans="1:12">
      <c r="A60" s="205"/>
      <c r="B60" s="348"/>
      <c r="C60" s="348"/>
      <c r="D60" s="348"/>
      <c r="E60" s="348"/>
      <c r="F60" s="348"/>
      <c r="G60" s="348"/>
      <c r="H60" s="354"/>
      <c r="I60" s="354"/>
      <c r="J60" s="352"/>
      <c r="K60" s="352"/>
      <c r="L60" s="15"/>
    </row>
    <row r="61" spans="1:12">
      <c r="A61" s="205"/>
      <c r="B61" s="348"/>
      <c r="C61" s="348"/>
      <c r="D61" s="348"/>
      <c r="E61" s="348"/>
      <c r="F61" s="348"/>
      <c r="G61" s="348"/>
      <c r="H61" s="354"/>
      <c r="I61" s="354"/>
      <c r="J61" s="352"/>
      <c r="K61" s="352"/>
      <c r="L61" s="15"/>
    </row>
    <row r="62" spans="1:12">
      <c r="A62" s="205"/>
      <c r="B62" s="348"/>
      <c r="C62" s="348"/>
      <c r="D62" s="348"/>
      <c r="E62" s="348"/>
      <c r="F62" s="348"/>
      <c r="G62" s="348"/>
      <c r="H62" s="354"/>
      <c r="I62" s="354"/>
      <c r="J62" s="352"/>
      <c r="K62" s="352"/>
      <c r="L62" s="15"/>
    </row>
    <row r="63" spans="1:12">
      <c r="A63" s="205"/>
      <c r="B63" s="348"/>
      <c r="C63" s="348"/>
      <c r="D63" s="348"/>
      <c r="E63" s="348"/>
      <c r="F63" s="348"/>
      <c r="G63" s="348"/>
      <c r="H63" s="354"/>
      <c r="I63" s="354"/>
      <c r="J63" s="352"/>
      <c r="K63" s="352"/>
      <c r="L63" s="15"/>
    </row>
    <row r="64" spans="1:12">
      <c r="A64" s="205"/>
      <c r="B64" s="348"/>
      <c r="C64" s="348"/>
      <c r="D64" s="348"/>
      <c r="E64" s="348"/>
      <c r="F64" s="348"/>
      <c r="G64" s="348"/>
      <c r="H64" s="354"/>
      <c r="I64" s="354"/>
      <c r="J64" s="352"/>
      <c r="K64" s="352"/>
      <c r="L64" s="15"/>
    </row>
    <row r="65" spans="1:12">
      <c r="A65" s="205"/>
      <c r="B65" s="348"/>
      <c r="C65" s="348"/>
      <c r="D65" s="348"/>
      <c r="E65" s="348"/>
      <c r="F65" s="348"/>
      <c r="G65" s="348"/>
      <c r="H65" s="354"/>
      <c r="I65" s="354"/>
      <c r="J65" s="352"/>
      <c r="K65" s="352"/>
      <c r="L65" s="15"/>
    </row>
    <row r="66" spans="1:12">
      <c r="A66" s="205"/>
      <c r="B66" s="348"/>
      <c r="C66" s="348"/>
      <c r="D66" s="348"/>
      <c r="E66" s="348"/>
      <c r="F66" s="348"/>
      <c r="G66" s="348"/>
      <c r="H66" s="354"/>
      <c r="I66" s="354"/>
      <c r="J66" s="352"/>
      <c r="K66" s="352"/>
      <c r="L66" s="15"/>
    </row>
    <row r="67" spans="1:12">
      <c r="A67" s="205"/>
      <c r="B67" s="348"/>
      <c r="C67" s="348"/>
      <c r="D67" s="348"/>
      <c r="E67" s="348"/>
      <c r="F67" s="348"/>
      <c r="G67" s="348"/>
      <c r="H67" s="354"/>
      <c r="I67" s="354"/>
      <c r="J67" s="352"/>
      <c r="K67" s="352"/>
      <c r="L67" s="15"/>
    </row>
    <row r="68" spans="1:12">
      <c r="A68" s="205"/>
      <c r="B68" s="348"/>
      <c r="C68" s="348"/>
      <c r="D68" s="348"/>
      <c r="E68" s="348"/>
      <c r="F68" s="348"/>
      <c r="G68" s="348"/>
      <c r="H68" s="354"/>
      <c r="I68" s="354"/>
      <c r="J68" s="352"/>
      <c r="K68" s="352"/>
      <c r="L68" s="15"/>
    </row>
    <row r="69" spans="1:12">
      <c r="A69" s="205"/>
      <c r="B69" s="348"/>
      <c r="C69" s="348"/>
      <c r="D69" s="348"/>
      <c r="E69" s="348"/>
      <c r="F69" s="348"/>
      <c r="G69" s="348"/>
      <c r="H69" s="354"/>
      <c r="I69" s="354"/>
      <c r="J69" s="352"/>
      <c r="K69" s="352"/>
      <c r="L69" s="15"/>
    </row>
    <row r="71" spans="1:12">
      <c r="A71" s="3"/>
      <c r="B71" s="348"/>
      <c r="C71" s="348"/>
      <c r="D71" s="348"/>
      <c r="E71" s="348"/>
      <c r="F71" s="348"/>
      <c r="G71" s="348"/>
      <c r="H71" s="354"/>
      <c r="I71" s="354"/>
      <c r="J71" s="352"/>
      <c r="K71" s="352"/>
      <c r="L71" s="15"/>
    </row>
    <row r="72" spans="1:12">
      <c r="A72" s="3"/>
      <c r="B72" s="348"/>
      <c r="C72" s="348"/>
      <c r="D72" s="348"/>
      <c r="E72" s="348"/>
      <c r="F72" s="348"/>
      <c r="G72" s="348"/>
      <c r="H72" s="354"/>
      <c r="I72" s="354"/>
      <c r="J72" s="352"/>
      <c r="K72" s="352"/>
      <c r="L72" s="15"/>
    </row>
    <row r="73" spans="1:12">
      <c r="A73" s="3"/>
      <c r="B73" s="348"/>
      <c r="C73" s="348"/>
      <c r="D73" s="348"/>
      <c r="E73" s="348"/>
      <c r="F73" s="348"/>
      <c r="G73" s="348"/>
      <c r="H73" s="354"/>
      <c r="I73" s="354"/>
      <c r="J73" s="352"/>
      <c r="K73" s="352"/>
      <c r="L73" s="15"/>
    </row>
    <row r="74" spans="1:12">
      <c r="A74" s="3"/>
      <c r="B74" s="348"/>
      <c r="C74" s="348"/>
      <c r="D74" s="348"/>
      <c r="E74" s="348"/>
      <c r="F74" s="348"/>
      <c r="G74" s="348"/>
      <c r="J74" s="352"/>
      <c r="K74" s="352"/>
      <c r="L74" s="15"/>
    </row>
    <row r="76" spans="1:12">
      <c r="A76" s="3"/>
      <c r="L76" s="15"/>
    </row>
    <row r="77" spans="1:12">
      <c r="A77" s="3"/>
      <c r="L77" s="15"/>
    </row>
    <row r="78" spans="1:12">
      <c r="A78" s="3"/>
      <c r="L78" s="15"/>
    </row>
    <row r="79" spans="1:12">
      <c r="H79" s="354"/>
      <c r="I79" s="354"/>
    </row>
    <row r="80" spans="1:12">
      <c r="A80" s="3"/>
      <c r="B80" s="40"/>
      <c r="C80" s="40"/>
      <c r="D80" s="40"/>
      <c r="E80" s="40"/>
      <c r="F80" s="40"/>
      <c r="G80" s="40"/>
      <c r="H80" s="354"/>
      <c r="I80" s="354"/>
      <c r="J80" s="193"/>
      <c r="K80" s="193"/>
      <c r="L80" s="15"/>
    </row>
    <row r="81" spans="1:12">
      <c r="A81" s="3"/>
      <c r="B81" s="40"/>
      <c r="C81" s="40"/>
      <c r="D81" s="40"/>
      <c r="E81" s="40"/>
      <c r="F81" s="40"/>
      <c r="G81" s="40"/>
      <c r="H81" s="354"/>
      <c r="I81" s="354"/>
      <c r="L81" s="15"/>
    </row>
    <row r="82" spans="1:12">
      <c r="A82" s="3"/>
      <c r="B82" s="40"/>
      <c r="C82" s="40"/>
      <c r="D82" s="40"/>
      <c r="E82" s="40"/>
      <c r="F82" s="40"/>
      <c r="G82" s="40"/>
      <c r="H82" s="354"/>
      <c r="I82" s="354"/>
      <c r="L82" s="15"/>
    </row>
    <row r="83" spans="1:12">
      <c r="A83" s="3"/>
      <c r="B83" s="40"/>
      <c r="C83" s="40"/>
      <c r="D83" s="40"/>
      <c r="E83" s="40"/>
      <c r="F83" s="40"/>
      <c r="G83" s="40"/>
      <c r="H83" s="354"/>
      <c r="I83" s="354"/>
      <c r="L83" s="15"/>
    </row>
    <row r="84" spans="1:12">
      <c r="A84" s="3"/>
      <c r="B84" s="40"/>
      <c r="C84" s="40"/>
      <c r="D84" s="40"/>
      <c r="E84" s="40"/>
      <c r="F84" s="40"/>
      <c r="G84" s="40"/>
      <c r="L84" s="15"/>
    </row>
    <row r="86" spans="1:12">
      <c r="A86" s="3"/>
      <c r="B86" s="3"/>
      <c r="C86" s="3"/>
      <c r="D86" s="3"/>
      <c r="E86" s="3"/>
      <c r="F86" s="3"/>
      <c r="G86" s="3"/>
    </row>
    <row r="87" spans="1:12">
      <c r="A87" s="3"/>
      <c r="B87" s="3"/>
      <c r="C87" s="3"/>
      <c r="D87" s="3"/>
      <c r="E87" s="3"/>
      <c r="F87" s="3"/>
      <c r="G87" s="3"/>
    </row>
    <row r="88" spans="1:12">
      <c r="A88" s="3"/>
      <c r="B88" s="3"/>
      <c r="C88" s="3"/>
      <c r="D88" s="3"/>
      <c r="E88" s="3"/>
      <c r="F88" s="3"/>
      <c r="G88" s="3"/>
    </row>
    <row r="89" spans="1:12">
      <c r="A89" s="3"/>
      <c r="B89" s="3"/>
      <c r="C89" s="3"/>
      <c r="D89" s="3"/>
      <c r="E89" s="3"/>
      <c r="F89" s="3"/>
      <c r="G89" s="3"/>
    </row>
    <row r="90" spans="1:12">
      <c r="A90" s="3"/>
      <c r="B90" s="3"/>
      <c r="C90" s="3"/>
      <c r="D90" s="3"/>
      <c r="E90" s="3"/>
      <c r="F90" s="3"/>
      <c r="G90" s="3"/>
    </row>
    <row r="91" spans="1:12">
      <c r="A91" s="3"/>
      <c r="B91" s="3"/>
      <c r="C91" s="3"/>
      <c r="D91" s="3"/>
      <c r="E91" s="3"/>
      <c r="F91" s="3"/>
      <c r="G91" s="3"/>
    </row>
    <row r="92" spans="1:12">
      <c r="A92" s="3"/>
      <c r="B92" s="3"/>
      <c r="C92" s="3"/>
      <c r="D92" s="3"/>
      <c r="E92" s="3"/>
      <c r="F92" s="3"/>
      <c r="G92" s="3"/>
    </row>
    <row r="93" spans="1:12">
      <c r="A93" s="3"/>
      <c r="B93" s="3"/>
      <c r="C93" s="3"/>
      <c r="D93" s="3"/>
      <c r="E93" s="3"/>
      <c r="F93" s="3"/>
      <c r="G93" s="3"/>
    </row>
    <row r="94" spans="1:12">
      <c r="A94" s="3"/>
      <c r="B94" s="3"/>
      <c r="C94" s="3"/>
      <c r="D94" s="3"/>
      <c r="E94" s="3"/>
      <c r="F94" s="3"/>
      <c r="G94" s="3"/>
    </row>
    <row r="95" spans="1:12">
      <c r="A95" s="3"/>
      <c r="B95" s="3"/>
      <c r="C95" s="3"/>
      <c r="D95" s="3"/>
      <c r="E95" s="3"/>
      <c r="F95" s="3"/>
      <c r="G95" s="3"/>
    </row>
    <row r="96" spans="1:12">
      <c r="A96" s="3"/>
      <c r="B96" s="3"/>
      <c r="C96" s="3"/>
      <c r="D96" s="3"/>
      <c r="E96" s="3"/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</sheetData>
  <mergeCells count="9">
    <mergeCell ref="H6:H9"/>
    <mergeCell ref="I6:I9"/>
    <mergeCell ref="A1:I1"/>
    <mergeCell ref="A3:I3"/>
    <mergeCell ref="G7:G9"/>
    <mergeCell ref="C7:C9"/>
    <mergeCell ref="D7:D9"/>
    <mergeCell ref="B6:G6"/>
    <mergeCell ref="B5:G5"/>
  </mergeCells>
  <phoneticPr fontId="0" type="noConversion"/>
  <printOptions horizontalCentered="1"/>
  <pageMargins left="0.59" right="0.56000000000000005" top="0.83" bottom="1" header="0.67" footer="0.5"/>
  <pageSetup scale="98"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zoomScaleNormal="100" workbookViewId="0">
      <selection activeCell="A3" sqref="A3:G3"/>
    </sheetView>
  </sheetViews>
  <sheetFormatPr defaultRowHeight="12.75"/>
  <cols>
    <col min="1" max="1" width="14.42578125" customWidth="1"/>
    <col min="2" max="2" width="13.42578125" bestFit="1" customWidth="1"/>
    <col min="3" max="3" width="12.85546875" customWidth="1"/>
    <col min="4" max="4" width="12.28515625" style="214" bestFit="1" customWidth="1"/>
    <col min="5" max="5" width="13.5703125" style="214" customWidth="1"/>
    <col min="6" max="6" width="13.140625" style="214" customWidth="1"/>
    <col min="7" max="7" width="12.7109375" style="214" customWidth="1"/>
    <col min="8" max="9" width="13.85546875" style="214" customWidth="1"/>
    <col min="10" max="10" width="15" style="214" bestFit="1" customWidth="1"/>
    <col min="11" max="11" width="16.28515625" customWidth="1"/>
    <col min="12" max="12" width="13.42578125" bestFit="1" customWidth="1"/>
    <col min="13" max="13" width="10.28515625" bestFit="1" customWidth="1"/>
    <col min="16" max="16" width="11.28515625" bestFit="1" customWidth="1"/>
    <col min="18" max="18" width="10.28515625" bestFit="1" customWidth="1"/>
    <col min="20" max="20" width="10.28515625" bestFit="1" customWidth="1"/>
  </cols>
  <sheetData>
    <row r="1" spans="1:14">
      <c r="A1" s="476" t="s">
        <v>109</v>
      </c>
      <c r="B1" s="476"/>
      <c r="C1" s="476"/>
      <c r="D1" s="476"/>
      <c r="E1" s="476"/>
      <c r="F1" s="476"/>
      <c r="G1" s="476"/>
      <c r="H1" s="273"/>
      <c r="I1" s="273"/>
      <c r="J1" s="273"/>
      <c r="K1" s="349"/>
    </row>
    <row r="2" spans="1:14">
      <c r="A2" s="3"/>
      <c r="B2" s="3"/>
      <c r="C2" s="3"/>
      <c r="D2" s="191"/>
      <c r="E2" s="191"/>
    </row>
    <row r="3" spans="1:14">
      <c r="A3" s="480" t="s">
        <v>238</v>
      </c>
      <c r="B3" s="480"/>
      <c r="C3" s="480"/>
      <c r="D3" s="480"/>
      <c r="E3" s="480"/>
      <c r="F3" s="480"/>
      <c r="G3" s="480"/>
      <c r="H3" s="387"/>
      <c r="I3" s="388"/>
      <c r="J3" s="388"/>
      <c r="K3" s="388"/>
    </row>
    <row r="4" spans="1:14" ht="13.5" thickBot="1">
      <c r="A4" s="3"/>
      <c r="B4" s="11"/>
      <c r="C4" s="11"/>
      <c r="D4" s="210"/>
      <c r="E4" s="210"/>
      <c r="F4" s="210"/>
      <c r="G4" s="210"/>
      <c r="H4" s="191"/>
      <c r="I4" s="191"/>
      <c r="J4" s="191"/>
    </row>
    <row r="5" spans="1:14" ht="15" customHeight="1" thickTop="1">
      <c r="A5" s="6"/>
      <c r="B5" s="498" t="s">
        <v>64</v>
      </c>
      <c r="C5" s="498"/>
      <c r="D5" s="498"/>
      <c r="E5" s="495" t="s">
        <v>162</v>
      </c>
      <c r="F5" s="191"/>
      <c r="G5" s="192"/>
      <c r="H5"/>
      <c r="I5"/>
      <c r="J5"/>
    </row>
    <row r="6" spans="1:14" ht="12.75" customHeight="1">
      <c r="A6" s="3"/>
      <c r="B6" s="411" t="s">
        <v>61</v>
      </c>
      <c r="C6" s="494" t="s">
        <v>204</v>
      </c>
      <c r="D6" s="412"/>
      <c r="E6" s="496"/>
      <c r="F6" s="485" t="s">
        <v>169</v>
      </c>
      <c r="G6" s="191"/>
      <c r="H6"/>
      <c r="I6"/>
      <c r="J6"/>
    </row>
    <row r="7" spans="1:14" ht="12.75" customHeight="1">
      <c r="A7" s="3" t="s">
        <v>67</v>
      </c>
      <c r="B7" s="207" t="s">
        <v>31</v>
      </c>
      <c r="C7" s="467"/>
      <c r="D7" s="207" t="s">
        <v>62</v>
      </c>
      <c r="E7" s="496"/>
      <c r="F7" s="450"/>
      <c r="G7" s="490" t="s">
        <v>166</v>
      </c>
      <c r="H7"/>
      <c r="I7"/>
      <c r="J7"/>
    </row>
    <row r="8" spans="1:14" ht="12.75" customHeight="1">
      <c r="A8" s="3" t="s">
        <v>30</v>
      </c>
      <c r="B8" s="207" t="s">
        <v>66</v>
      </c>
      <c r="C8" s="467"/>
      <c r="D8" s="207" t="s">
        <v>129</v>
      </c>
      <c r="E8" s="496"/>
      <c r="F8" s="450"/>
      <c r="G8" s="491"/>
      <c r="H8"/>
      <c r="I8"/>
      <c r="J8"/>
    </row>
    <row r="9" spans="1:14" ht="13.5" thickBot="1">
      <c r="A9" s="7" t="s">
        <v>121</v>
      </c>
      <c r="B9" s="209" t="s">
        <v>60</v>
      </c>
      <c r="C9" s="468"/>
      <c r="D9" s="209" t="s">
        <v>63</v>
      </c>
      <c r="E9" s="497"/>
      <c r="F9" s="451"/>
      <c r="G9" s="473"/>
      <c r="H9"/>
      <c r="I9"/>
      <c r="J9"/>
    </row>
    <row r="10" spans="1:14" s="268" customFormat="1">
      <c r="A10" s="265" t="s">
        <v>0</v>
      </c>
      <c r="B10" s="217">
        <f t="shared" ref="B10:F10" si="0">SUM(B12:B39)</f>
        <v>263869021.56000006</v>
      </c>
      <c r="C10" s="217">
        <f t="shared" si="0"/>
        <v>412950.30000000005</v>
      </c>
      <c r="D10" s="217">
        <f t="shared" si="0"/>
        <v>19819530.129999999</v>
      </c>
      <c r="E10" s="406">
        <f t="shared" si="0"/>
        <v>31399177.230000004</v>
      </c>
      <c r="F10" s="217">
        <f t="shared" si="0"/>
        <v>597636.35</v>
      </c>
      <c r="G10" s="217">
        <f>SUM(G12:G39)</f>
        <v>18150016.849999998</v>
      </c>
    </row>
    <row r="11" spans="1:14" ht="15">
      <c r="A11" s="3"/>
      <c r="B11" s="218"/>
      <c r="C11" s="338"/>
      <c r="D11" s="218"/>
      <c r="E11" s="218"/>
      <c r="F11" s="218"/>
      <c r="G11" s="218"/>
      <c r="H11"/>
      <c r="I11"/>
      <c r="J11"/>
    </row>
    <row r="12" spans="1:14">
      <c r="A12" s="3" t="s">
        <v>1</v>
      </c>
      <c r="B12" s="276">
        <v>2988619.89</v>
      </c>
      <c r="C12" s="282">
        <v>0</v>
      </c>
      <c r="D12" s="276">
        <v>312343.28000000003</v>
      </c>
      <c r="E12" s="282">
        <v>542877.19999999995</v>
      </c>
      <c r="F12" s="126">
        <v>0</v>
      </c>
      <c r="G12" s="126">
        <v>613945.73</v>
      </c>
      <c r="H12" s="197"/>
      <c r="I12" s="197"/>
      <c r="J12" s="197"/>
      <c r="K12" s="355"/>
      <c r="L12" s="355"/>
      <c r="M12" s="355"/>
      <c r="N12" s="196"/>
    </row>
    <row r="13" spans="1:14">
      <c r="A13" s="3" t="s">
        <v>2</v>
      </c>
      <c r="B13" s="276">
        <v>16831394</v>
      </c>
      <c r="C13" s="282">
        <v>0</v>
      </c>
      <c r="D13" s="276">
        <v>1667288</v>
      </c>
      <c r="E13" s="282">
        <v>1719625.1700000002</v>
      </c>
      <c r="F13" s="126">
        <v>29550.44</v>
      </c>
      <c r="G13" s="126">
        <v>2127392</v>
      </c>
      <c r="H13" s="197"/>
      <c r="I13" s="197"/>
      <c r="J13" s="197"/>
      <c r="K13" s="355"/>
      <c r="L13" s="196"/>
      <c r="M13" s="196"/>
      <c r="N13" s="356"/>
    </row>
    <row r="14" spans="1:14" s="23" customFormat="1">
      <c r="A14" s="32" t="s">
        <v>3</v>
      </c>
      <c r="B14" s="276">
        <v>51062410.840000004</v>
      </c>
      <c r="C14" s="282">
        <v>0</v>
      </c>
      <c r="D14" s="276">
        <v>0</v>
      </c>
      <c r="E14" s="282">
        <v>8998201.0199999996</v>
      </c>
      <c r="F14" s="126">
        <v>0</v>
      </c>
      <c r="G14" s="126">
        <v>7682091.5499999998</v>
      </c>
      <c r="H14" s="197"/>
      <c r="I14" s="197"/>
      <c r="J14" s="197"/>
      <c r="K14" s="352"/>
      <c r="L14" s="352"/>
      <c r="M14" s="352"/>
      <c r="N14" s="348"/>
    </row>
    <row r="15" spans="1:14">
      <c r="A15" s="3" t="s">
        <v>4</v>
      </c>
      <c r="B15" s="276">
        <v>31375575.760000002</v>
      </c>
      <c r="C15" s="282">
        <v>0</v>
      </c>
      <c r="D15" s="276">
        <v>2882152</v>
      </c>
      <c r="E15" s="282">
        <v>3285980.5800000005</v>
      </c>
      <c r="F15" s="126">
        <v>23869.13</v>
      </c>
      <c r="G15" s="126">
        <v>129599</v>
      </c>
      <c r="H15" s="197"/>
      <c r="I15" s="197"/>
      <c r="J15" s="197"/>
      <c r="K15" s="352"/>
      <c r="L15" s="196"/>
      <c r="M15" s="196"/>
      <c r="N15" s="356"/>
    </row>
    <row r="16" spans="1:14">
      <c r="A16" s="3" t="s">
        <v>5</v>
      </c>
      <c r="B16" s="276">
        <v>1563831.01</v>
      </c>
      <c r="C16" s="282">
        <v>0</v>
      </c>
      <c r="D16" s="276">
        <v>269856</v>
      </c>
      <c r="E16" s="282">
        <v>375093.63</v>
      </c>
      <c r="F16" s="126">
        <v>0</v>
      </c>
      <c r="G16" s="126">
        <v>322750.46000000002</v>
      </c>
      <c r="H16" s="197"/>
      <c r="I16" s="197"/>
      <c r="J16" s="197"/>
      <c r="K16" s="355"/>
      <c r="L16" s="352"/>
      <c r="M16" s="352"/>
      <c r="N16" s="348"/>
    </row>
    <row r="17" spans="1:14">
      <c r="A17" s="3"/>
      <c r="B17" s="276"/>
      <c r="C17" s="282"/>
      <c r="D17" s="276"/>
      <c r="E17" s="282"/>
      <c r="F17" s="126"/>
      <c r="G17" s="126"/>
      <c r="H17" s="197"/>
      <c r="I17" s="197"/>
      <c r="J17" s="197"/>
      <c r="K17" s="355"/>
      <c r="L17" s="352"/>
      <c r="M17" s="352"/>
      <c r="N17" s="348"/>
    </row>
    <row r="18" spans="1:14">
      <c r="A18" s="3" t="s">
        <v>6</v>
      </c>
      <c r="B18" s="276">
        <v>2605068.0099999998</v>
      </c>
      <c r="C18" s="282">
        <v>0</v>
      </c>
      <c r="D18" s="276">
        <v>0</v>
      </c>
      <c r="E18" s="282">
        <v>29334.36</v>
      </c>
      <c r="F18" s="126">
        <v>0</v>
      </c>
      <c r="G18" s="126">
        <v>0</v>
      </c>
      <c r="H18" s="197"/>
      <c r="I18" s="197"/>
      <c r="J18" s="197"/>
      <c r="K18" s="352"/>
      <c r="L18" s="352"/>
      <c r="M18" s="196"/>
      <c r="N18" s="356"/>
    </row>
    <row r="19" spans="1:14">
      <c r="A19" s="3" t="s">
        <v>7</v>
      </c>
      <c r="B19" s="276">
        <v>2763824.6700000004</v>
      </c>
      <c r="C19" s="282">
        <v>0</v>
      </c>
      <c r="D19" s="276">
        <v>426780.31</v>
      </c>
      <c r="E19" s="282">
        <v>537202.03</v>
      </c>
      <c r="F19" s="126">
        <v>0</v>
      </c>
      <c r="G19" s="126">
        <v>0</v>
      </c>
      <c r="H19" s="197"/>
      <c r="I19" s="197"/>
      <c r="J19" s="197"/>
      <c r="K19" s="352"/>
      <c r="L19" s="196"/>
      <c r="M19" s="196"/>
      <c r="N19" s="356"/>
    </row>
    <row r="20" spans="1:14">
      <c r="A20" s="3" t="s">
        <v>8</v>
      </c>
      <c r="B20" s="276">
        <v>4232200.1100000003</v>
      </c>
      <c r="C20" s="282">
        <v>0</v>
      </c>
      <c r="D20" s="276">
        <v>353138.77</v>
      </c>
      <c r="E20" s="282">
        <v>556880.17000000004</v>
      </c>
      <c r="F20" s="126">
        <v>0</v>
      </c>
      <c r="G20" s="126">
        <v>0</v>
      </c>
      <c r="H20" s="197"/>
      <c r="I20" s="197"/>
      <c r="J20" s="197"/>
      <c r="K20" s="352"/>
      <c r="L20" s="196"/>
      <c r="M20" s="196"/>
      <c r="N20" s="356"/>
    </row>
    <row r="21" spans="1:14">
      <c r="A21" s="3" t="s">
        <v>9</v>
      </c>
      <c r="B21" s="276">
        <v>6749604.1100000003</v>
      </c>
      <c r="C21" s="282">
        <v>0</v>
      </c>
      <c r="D21" s="276">
        <v>784298</v>
      </c>
      <c r="E21" s="282">
        <v>841923.96</v>
      </c>
      <c r="F21" s="126">
        <v>69304.11</v>
      </c>
      <c r="G21" s="126">
        <v>778873.8</v>
      </c>
      <c r="H21" s="197"/>
      <c r="I21" s="197"/>
      <c r="J21" s="197"/>
      <c r="K21" s="355"/>
      <c r="L21" s="196"/>
      <c r="M21" s="196"/>
      <c r="N21" s="356"/>
    </row>
    <row r="22" spans="1:14">
      <c r="A22" s="3" t="s">
        <v>10</v>
      </c>
      <c r="B22" s="276">
        <v>2287608</v>
      </c>
      <c r="C22" s="282">
        <v>0</v>
      </c>
      <c r="D22" s="276">
        <v>185015</v>
      </c>
      <c r="E22" s="282">
        <v>271317.41000000003</v>
      </c>
      <c r="F22" s="126">
        <v>0</v>
      </c>
      <c r="G22" s="126">
        <v>987653.68</v>
      </c>
      <c r="H22" s="197"/>
      <c r="I22" s="197"/>
      <c r="J22" s="197"/>
      <c r="K22" s="355"/>
      <c r="L22" s="196"/>
      <c r="M22" s="352"/>
      <c r="N22" s="356"/>
    </row>
    <row r="23" spans="1:14">
      <c r="A23" s="3"/>
      <c r="B23" s="276"/>
      <c r="C23" s="282"/>
      <c r="D23" s="276"/>
      <c r="E23" s="282"/>
      <c r="F23" s="126"/>
      <c r="G23" s="126"/>
      <c r="H23" s="197"/>
      <c r="I23" s="197"/>
      <c r="J23" s="197"/>
      <c r="K23" s="355"/>
      <c r="L23" s="196"/>
      <c r="M23" s="352"/>
      <c r="N23" s="356"/>
    </row>
    <row r="24" spans="1:14">
      <c r="A24" s="3" t="s">
        <v>11</v>
      </c>
      <c r="B24" s="276">
        <v>6118300.7599999998</v>
      </c>
      <c r="C24" s="282">
        <v>0</v>
      </c>
      <c r="D24" s="276">
        <v>774453</v>
      </c>
      <c r="E24" s="282">
        <v>841806.19000000006</v>
      </c>
      <c r="F24" s="126">
        <v>0</v>
      </c>
      <c r="G24" s="126">
        <v>9583.5400000000009</v>
      </c>
      <c r="H24" s="197"/>
      <c r="I24" s="197"/>
      <c r="J24" s="197"/>
      <c r="K24" s="355"/>
      <c r="L24" s="196"/>
      <c r="M24" s="352"/>
      <c r="N24" s="348"/>
    </row>
    <row r="25" spans="1:14">
      <c r="A25" s="3" t="s">
        <v>12</v>
      </c>
      <c r="B25" s="276">
        <v>1411228</v>
      </c>
      <c r="C25" s="282">
        <v>0</v>
      </c>
      <c r="D25" s="276">
        <v>118089</v>
      </c>
      <c r="E25" s="282">
        <v>284012.43</v>
      </c>
      <c r="F25" s="126">
        <v>0</v>
      </c>
      <c r="G25" s="126">
        <v>0</v>
      </c>
      <c r="H25" s="197"/>
      <c r="I25" s="197"/>
      <c r="J25" s="197"/>
      <c r="K25" s="355"/>
      <c r="L25" s="352"/>
      <c r="M25" s="352"/>
      <c r="N25" s="348"/>
    </row>
    <row r="26" spans="1:14">
      <c r="A26" s="3" t="s">
        <v>13</v>
      </c>
      <c r="B26" s="276">
        <v>8071949.2200000007</v>
      </c>
      <c r="C26" s="282">
        <v>234083.84</v>
      </c>
      <c r="D26" s="276">
        <v>1122067.4099999999</v>
      </c>
      <c r="E26" s="282">
        <v>1110365.3399999999</v>
      </c>
      <c r="F26" s="126">
        <v>62725.11</v>
      </c>
      <c r="G26" s="126">
        <v>391652.58</v>
      </c>
      <c r="H26" s="197"/>
      <c r="I26" s="197"/>
      <c r="J26" s="197"/>
      <c r="K26" s="355"/>
      <c r="L26" s="352"/>
      <c r="M26" s="352"/>
      <c r="N26" s="348"/>
    </row>
    <row r="27" spans="1:14">
      <c r="A27" s="3" t="s">
        <v>14</v>
      </c>
      <c r="B27" s="276">
        <v>7119234</v>
      </c>
      <c r="C27" s="282">
        <v>0</v>
      </c>
      <c r="D27" s="276">
        <v>1000363</v>
      </c>
      <c r="E27" s="282">
        <v>636593.27000000014</v>
      </c>
      <c r="F27" s="126">
        <v>81797.89</v>
      </c>
      <c r="G27" s="126">
        <v>135360</v>
      </c>
      <c r="H27" s="197"/>
      <c r="I27" s="197"/>
      <c r="J27" s="197"/>
      <c r="K27" s="355"/>
      <c r="L27" s="352"/>
      <c r="M27" s="352"/>
      <c r="N27" s="348"/>
    </row>
    <row r="28" spans="1:14">
      <c r="A28" s="3" t="s">
        <v>15</v>
      </c>
      <c r="B28" s="276">
        <v>0</v>
      </c>
      <c r="C28" s="282">
        <v>0</v>
      </c>
      <c r="D28" s="276">
        <v>863237</v>
      </c>
      <c r="E28" s="282">
        <v>127978.17</v>
      </c>
      <c r="F28" s="126">
        <v>0</v>
      </c>
      <c r="G28" s="126">
        <v>77778.600000000006</v>
      </c>
      <c r="H28" s="197"/>
      <c r="I28" s="197"/>
      <c r="J28" s="197"/>
      <c r="K28" s="351"/>
      <c r="L28" s="352"/>
      <c r="M28" s="352"/>
      <c r="N28" s="348"/>
    </row>
    <row r="29" spans="1:14">
      <c r="A29" s="3"/>
      <c r="B29" s="276"/>
      <c r="C29" s="282"/>
      <c r="D29" s="276"/>
      <c r="E29" s="282"/>
      <c r="F29" s="126"/>
      <c r="G29" s="126"/>
      <c r="H29" s="197"/>
      <c r="I29" s="197"/>
      <c r="J29" s="197"/>
      <c r="K29" s="351"/>
      <c r="L29" s="352"/>
      <c r="M29" s="352"/>
      <c r="N29" s="348"/>
    </row>
    <row r="30" spans="1:14">
      <c r="A30" s="3" t="s">
        <v>16</v>
      </c>
      <c r="B30" s="276">
        <v>38564790</v>
      </c>
      <c r="C30" s="282">
        <v>0</v>
      </c>
      <c r="D30" s="276">
        <v>3334916</v>
      </c>
      <c r="E30" s="282">
        <v>3643936.2800000003</v>
      </c>
      <c r="F30" s="126">
        <v>0</v>
      </c>
      <c r="G30" s="126">
        <v>2252336</v>
      </c>
      <c r="H30" s="197"/>
      <c r="I30" s="197"/>
      <c r="J30" s="197"/>
      <c r="K30" s="351"/>
      <c r="L30" s="352"/>
      <c r="M30" s="352"/>
      <c r="N30" s="348"/>
    </row>
    <row r="31" spans="1:14">
      <c r="A31" s="3" t="s">
        <v>17</v>
      </c>
      <c r="B31" s="276">
        <v>56694510.539999999</v>
      </c>
      <c r="C31" s="282">
        <v>0</v>
      </c>
      <c r="D31" s="276">
        <v>4005389</v>
      </c>
      <c r="E31" s="282">
        <v>4611988.1400000006</v>
      </c>
      <c r="F31" s="126">
        <v>65777.64</v>
      </c>
      <c r="G31" s="126">
        <v>47318.43</v>
      </c>
      <c r="H31" s="197"/>
      <c r="I31" s="197"/>
      <c r="J31" s="197"/>
      <c r="K31" s="351"/>
      <c r="L31" s="352"/>
      <c r="M31" s="352"/>
      <c r="N31" s="348"/>
    </row>
    <row r="32" spans="1:14" s="55" customFormat="1">
      <c r="A32" s="54" t="s">
        <v>18</v>
      </c>
      <c r="B32" s="276">
        <v>1094953.8600000001</v>
      </c>
      <c r="C32" s="282">
        <v>0</v>
      </c>
      <c r="D32" s="276">
        <v>0</v>
      </c>
      <c r="E32" s="282">
        <v>216301.33</v>
      </c>
      <c r="F32" s="126">
        <v>0</v>
      </c>
      <c r="G32" s="126">
        <v>0</v>
      </c>
      <c r="H32" s="197"/>
      <c r="I32" s="197"/>
      <c r="J32" s="197"/>
      <c r="K32" s="351"/>
      <c r="L32" s="352"/>
      <c r="M32" s="352"/>
      <c r="N32" s="348"/>
    </row>
    <row r="33" spans="1:14">
      <c r="A33" s="3" t="s">
        <v>19</v>
      </c>
      <c r="B33" s="276">
        <v>3615015.4000000004</v>
      </c>
      <c r="C33" s="282">
        <v>9505.36</v>
      </c>
      <c r="D33" s="276">
        <v>435355.19</v>
      </c>
      <c r="E33" s="282">
        <v>693028.66999999993</v>
      </c>
      <c r="F33" s="126">
        <v>69065.19</v>
      </c>
      <c r="G33" s="126">
        <v>2567953.0100000002</v>
      </c>
      <c r="H33" s="197"/>
      <c r="I33" s="197"/>
      <c r="J33" s="197"/>
      <c r="K33" s="351"/>
      <c r="L33" s="352"/>
      <c r="M33" s="352"/>
      <c r="N33" s="348"/>
    </row>
    <row r="34" spans="1:14">
      <c r="A34" s="3" t="s">
        <v>20</v>
      </c>
      <c r="B34" s="276">
        <v>1877014.49</v>
      </c>
      <c r="C34" s="282">
        <v>0</v>
      </c>
      <c r="D34" s="276">
        <v>128115.66</v>
      </c>
      <c r="E34" s="282">
        <v>207362.47</v>
      </c>
      <c r="F34" s="126">
        <v>16227.76</v>
      </c>
      <c r="G34" s="126">
        <v>0</v>
      </c>
      <c r="H34" s="197"/>
      <c r="I34" s="197"/>
      <c r="J34" s="197"/>
      <c r="K34" s="351"/>
      <c r="L34" s="352"/>
      <c r="M34" s="352"/>
      <c r="N34" s="348"/>
    </row>
    <row r="35" spans="1:14">
      <c r="A35" s="3"/>
      <c r="B35" s="276"/>
      <c r="C35" s="282"/>
      <c r="D35" s="276"/>
      <c r="E35" s="282"/>
      <c r="F35" s="126"/>
      <c r="G35" s="126"/>
      <c r="H35" s="197"/>
      <c r="I35" s="197"/>
      <c r="J35" s="197"/>
      <c r="K35" s="351"/>
      <c r="L35" s="352"/>
      <c r="M35" s="352"/>
      <c r="N35" s="348"/>
    </row>
    <row r="36" spans="1:14">
      <c r="A36" s="3" t="s">
        <v>21</v>
      </c>
      <c r="B36" s="276">
        <v>1192338.74</v>
      </c>
      <c r="C36" s="282">
        <v>0</v>
      </c>
      <c r="D36" s="276">
        <v>102147.61</v>
      </c>
      <c r="E36" s="282">
        <v>152326.79999999999</v>
      </c>
      <c r="F36" s="126">
        <v>0</v>
      </c>
      <c r="G36" s="126">
        <v>0</v>
      </c>
      <c r="H36" s="197"/>
      <c r="I36" s="197"/>
      <c r="J36" s="197"/>
      <c r="K36" s="351"/>
      <c r="L36" s="352"/>
      <c r="M36" s="352"/>
      <c r="N36" s="348"/>
    </row>
    <row r="37" spans="1:14">
      <c r="A37" s="3" t="s">
        <v>22</v>
      </c>
      <c r="B37" s="276">
        <v>8080648.3300000001</v>
      </c>
      <c r="C37" s="282">
        <v>0</v>
      </c>
      <c r="D37" s="276">
        <v>619114.13</v>
      </c>
      <c r="E37" s="282">
        <v>797280.12</v>
      </c>
      <c r="F37" s="126">
        <v>51447</v>
      </c>
      <c r="G37" s="126">
        <v>25728.47</v>
      </c>
      <c r="H37" s="197"/>
      <c r="I37" s="197"/>
      <c r="J37" s="197"/>
      <c r="K37" s="351"/>
      <c r="L37" s="352"/>
      <c r="M37" s="352"/>
      <c r="N37" s="348"/>
    </row>
    <row r="38" spans="1:14">
      <c r="A38" s="3" t="s">
        <v>23</v>
      </c>
      <c r="B38" s="276">
        <v>5785158.7199999997</v>
      </c>
      <c r="C38" s="282">
        <v>0</v>
      </c>
      <c r="D38" s="276">
        <v>435411.77</v>
      </c>
      <c r="E38" s="282">
        <v>374923.48</v>
      </c>
      <c r="F38" s="126">
        <v>88508.58</v>
      </c>
      <c r="G38" s="126">
        <v>0</v>
      </c>
      <c r="H38" s="197"/>
      <c r="I38" s="197"/>
      <c r="J38" s="197"/>
      <c r="K38" s="352"/>
      <c r="L38" s="352"/>
      <c r="M38" s="352"/>
      <c r="N38" s="348"/>
    </row>
    <row r="39" spans="1:14">
      <c r="A39" s="12" t="s">
        <v>24</v>
      </c>
      <c r="B39" s="278">
        <v>1783743.0999999999</v>
      </c>
      <c r="C39" s="306">
        <v>169361.1</v>
      </c>
      <c r="D39" s="278">
        <v>0</v>
      </c>
      <c r="E39" s="306">
        <v>542839.01</v>
      </c>
      <c r="F39" s="127">
        <v>39363.5</v>
      </c>
      <c r="G39" s="127">
        <v>0</v>
      </c>
      <c r="H39" s="197"/>
      <c r="I39" s="197"/>
      <c r="J39" s="197"/>
      <c r="K39" s="352"/>
      <c r="L39" s="352"/>
      <c r="M39" s="352"/>
      <c r="N39" s="348"/>
    </row>
    <row r="40" spans="1:14">
      <c r="A40" s="3"/>
      <c r="B40" s="3"/>
      <c r="C40" s="3"/>
      <c r="D40" s="220"/>
      <c r="E40" s="220"/>
      <c r="F40" s="34"/>
      <c r="G40" s="40"/>
      <c r="H40" s="40"/>
      <c r="I40" s="189"/>
      <c r="J40" s="219"/>
      <c r="K40" s="34"/>
    </row>
    <row r="41" spans="1:14">
      <c r="A41" s="3"/>
      <c r="F41" s="189"/>
      <c r="G41" s="189"/>
      <c r="H41" s="189"/>
      <c r="K41" s="348"/>
    </row>
    <row r="42" spans="1:14">
      <c r="A42" s="390"/>
      <c r="B42" s="348"/>
      <c r="C42" s="348"/>
      <c r="D42" s="352"/>
      <c r="E42" s="352"/>
      <c r="I42" s="352"/>
      <c r="J42" s="352"/>
      <c r="K42" s="348"/>
    </row>
    <row r="43" spans="1:14">
      <c r="A43" s="205"/>
      <c r="B43" s="348"/>
      <c r="C43" s="348"/>
      <c r="D43" s="352"/>
      <c r="E43" s="352"/>
      <c r="F43" s="352"/>
      <c r="G43" s="352"/>
      <c r="H43" s="352"/>
      <c r="I43" s="352"/>
      <c r="J43" s="352"/>
      <c r="K43" s="348"/>
    </row>
    <row r="44" spans="1:14">
      <c r="A44" s="205"/>
      <c r="B44" s="348"/>
      <c r="C44" s="348"/>
      <c r="D44" s="352"/>
      <c r="E44" s="352"/>
      <c r="F44" s="352"/>
      <c r="G44" s="352"/>
      <c r="H44" s="352"/>
      <c r="I44" s="352"/>
      <c r="J44" s="352"/>
      <c r="K44" s="348"/>
    </row>
    <row r="45" spans="1:14">
      <c r="A45" s="205"/>
      <c r="B45" s="348"/>
      <c r="C45" s="348"/>
      <c r="D45" s="352"/>
      <c r="E45" s="352"/>
      <c r="F45" s="352"/>
      <c r="G45" s="352"/>
      <c r="H45" s="352"/>
      <c r="I45" s="352"/>
      <c r="J45" s="352"/>
      <c r="K45" s="348"/>
    </row>
    <row r="46" spans="1:14">
      <c r="A46" s="205"/>
      <c r="B46" s="348"/>
      <c r="C46" s="348"/>
      <c r="D46" s="352"/>
      <c r="E46" s="352"/>
      <c r="F46" s="352"/>
      <c r="G46" s="352"/>
      <c r="H46" s="352"/>
      <c r="I46" s="352"/>
      <c r="J46" s="352"/>
      <c r="K46" s="348"/>
    </row>
    <row r="47" spans="1:14">
      <c r="A47" s="205"/>
      <c r="B47" s="348"/>
      <c r="C47" s="348"/>
      <c r="D47" s="352"/>
      <c r="E47" s="352"/>
      <c r="F47" s="352"/>
      <c r="G47" s="352"/>
      <c r="H47" s="352"/>
      <c r="I47" s="352"/>
      <c r="J47" s="352"/>
      <c r="K47" s="348"/>
    </row>
    <row r="48" spans="1:14">
      <c r="A48" s="205"/>
      <c r="B48" s="348"/>
      <c r="C48" s="348"/>
      <c r="D48" s="352"/>
      <c r="E48" s="352"/>
      <c r="F48" s="352"/>
      <c r="G48" s="352"/>
      <c r="H48" s="352"/>
      <c r="I48" s="352"/>
      <c r="J48" s="352"/>
      <c r="K48" s="348"/>
    </row>
    <row r="49" spans="1:11">
      <c r="A49" s="205"/>
      <c r="B49" s="348"/>
      <c r="C49" s="348"/>
      <c r="D49" s="352"/>
      <c r="E49" s="352"/>
      <c r="F49" s="352"/>
      <c r="G49" s="352"/>
      <c r="H49" s="352"/>
      <c r="I49" s="352"/>
      <c r="J49" s="352"/>
      <c r="K49" s="348"/>
    </row>
    <row r="50" spans="1:11">
      <c r="A50" s="205"/>
      <c r="B50" s="348"/>
      <c r="C50" s="348"/>
      <c r="D50" s="352"/>
      <c r="E50" s="352"/>
      <c r="F50" s="352"/>
      <c r="G50" s="352"/>
      <c r="H50" s="352"/>
      <c r="I50" s="352"/>
      <c r="J50" s="352"/>
      <c r="K50" s="348"/>
    </row>
    <row r="51" spans="1:11">
      <c r="A51" s="205"/>
      <c r="B51" s="348"/>
      <c r="C51" s="348"/>
      <c r="D51" s="352"/>
      <c r="E51" s="352"/>
      <c r="F51" s="352"/>
      <c r="G51" s="352"/>
      <c r="H51" s="352"/>
      <c r="I51" s="352"/>
      <c r="J51" s="352"/>
      <c r="K51" s="348"/>
    </row>
    <row r="52" spans="1:11">
      <c r="A52" s="205"/>
      <c r="B52" s="348"/>
      <c r="C52" s="348"/>
      <c r="D52" s="352"/>
      <c r="E52" s="352"/>
      <c r="F52" s="352"/>
      <c r="G52" s="352"/>
      <c r="H52" s="352"/>
      <c r="I52" s="352"/>
      <c r="J52" s="352"/>
      <c r="K52" s="348"/>
    </row>
    <row r="53" spans="1:11">
      <c r="A53" s="205"/>
      <c r="B53" s="348"/>
      <c r="C53" s="348"/>
      <c r="D53" s="352"/>
      <c r="E53" s="352"/>
      <c r="F53" s="352"/>
      <c r="G53" s="352"/>
      <c r="H53" s="352"/>
      <c r="I53" s="352"/>
      <c r="J53" s="352"/>
      <c r="K53" s="348"/>
    </row>
    <row r="54" spans="1:11">
      <c r="A54" s="205"/>
      <c r="B54" s="348"/>
      <c r="C54" s="348"/>
      <c r="D54" s="352"/>
      <c r="E54" s="352"/>
      <c r="F54" s="352"/>
      <c r="G54" s="352"/>
      <c r="H54" s="352"/>
      <c r="I54" s="352"/>
      <c r="J54" s="352"/>
      <c r="K54" s="348"/>
    </row>
    <row r="55" spans="1:11">
      <c r="A55" s="205"/>
      <c r="B55" s="348"/>
      <c r="C55" s="348"/>
      <c r="D55" s="352"/>
      <c r="E55" s="352"/>
      <c r="F55" s="352"/>
      <c r="G55" s="352"/>
      <c r="H55" s="352"/>
      <c r="I55" s="352"/>
      <c r="J55" s="352"/>
      <c r="K55" s="348"/>
    </row>
    <row r="56" spans="1:11">
      <c r="A56" s="205"/>
      <c r="B56" s="348"/>
      <c r="C56" s="348"/>
      <c r="D56" s="352"/>
      <c r="E56" s="352"/>
      <c r="F56" s="352"/>
      <c r="G56" s="352"/>
      <c r="H56" s="352"/>
      <c r="I56" s="352"/>
      <c r="J56" s="352"/>
      <c r="K56" s="348"/>
    </row>
    <row r="57" spans="1:11">
      <c r="A57" s="205"/>
      <c r="B57" s="348"/>
      <c r="C57" s="348"/>
      <c r="D57" s="352"/>
      <c r="E57" s="352"/>
      <c r="F57" s="352"/>
      <c r="G57" s="352"/>
      <c r="H57" s="352"/>
      <c r="I57" s="352"/>
      <c r="J57" s="352"/>
      <c r="K57" s="348"/>
    </row>
    <row r="58" spans="1:11">
      <c r="A58" s="205"/>
      <c r="B58" s="348"/>
      <c r="C58" s="348"/>
      <c r="D58" s="352"/>
      <c r="E58" s="352"/>
      <c r="F58" s="352"/>
      <c r="G58" s="352"/>
      <c r="H58" s="352"/>
      <c r="I58" s="352"/>
      <c r="J58" s="352"/>
      <c r="K58" s="348"/>
    </row>
    <row r="59" spans="1:11">
      <c r="A59" s="205"/>
      <c r="B59" s="348"/>
      <c r="C59" s="348"/>
      <c r="D59" s="352"/>
      <c r="E59" s="352"/>
      <c r="F59" s="352"/>
      <c r="G59" s="352"/>
      <c r="H59" s="352"/>
      <c r="I59" s="352"/>
      <c r="J59" s="352"/>
      <c r="K59" s="348"/>
    </row>
    <row r="60" spans="1:11">
      <c r="A60" s="205"/>
      <c r="B60" s="348"/>
      <c r="C60" s="348"/>
      <c r="D60" s="352"/>
      <c r="E60" s="352"/>
      <c r="F60" s="352"/>
      <c r="G60" s="352"/>
      <c r="H60" s="352"/>
      <c r="I60" s="352"/>
      <c r="J60" s="352"/>
      <c r="K60" s="348"/>
    </row>
    <row r="61" spans="1:11">
      <c r="A61" s="205"/>
      <c r="B61" s="348"/>
      <c r="C61" s="348"/>
      <c r="D61" s="352"/>
      <c r="E61" s="352"/>
      <c r="F61" s="352"/>
      <c r="G61" s="352"/>
      <c r="H61" s="352"/>
      <c r="I61" s="352"/>
      <c r="J61" s="352"/>
      <c r="K61" s="348"/>
    </row>
    <row r="62" spans="1:11">
      <c r="A62" s="205"/>
      <c r="B62" s="348"/>
      <c r="C62" s="348"/>
      <c r="D62" s="352"/>
      <c r="E62" s="352"/>
      <c r="F62" s="352"/>
      <c r="G62" s="352"/>
      <c r="H62" s="352"/>
      <c r="I62" s="352"/>
      <c r="J62" s="352"/>
      <c r="K62" s="348"/>
    </row>
    <row r="63" spans="1:11">
      <c r="A63" s="205"/>
      <c r="B63" s="348"/>
      <c r="C63" s="348"/>
      <c r="D63" s="352"/>
      <c r="E63" s="352"/>
      <c r="F63" s="352"/>
      <c r="G63" s="352"/>
      <c r="H63" s="352"/>
      <c r="I63" s="352"/>
      <c r="J63" s="352"/>
      <c r="K63" s="348"/>
    </row>
    <row r="64" spans="1:11">
      <c r="A64" s="205"/>
      <c r="B64" s="348"/>
      <c r="C64" s="348"/>
      <c r="D64" s="352"/>
      <c r="E64" s="352"/>
      <c r="F64" s="352"/>
      <c r="G64" s="352"/>
      <c r="H64" s="352"/>
      <c r="I64" s="352"/>
      <c r="J64" s="352"/>
      <c r="K64" s="348"/>
    </row>
    <row r="65" spans="1:11">
      <c r="A65" s="205"/>
      <c r="B65" s="348"/>
      <c r="C65" s="348"/>
      <c r="D65" s="352"/>
      <c r="E65" s="352"/>
      <c r="F65" s="352"/>
      <c r="G65" s="352"/>
      <c r="H65" s="352"/>
      <c r="I65" s="352"/>
      <c r="J65" s="352"/>
      <c r="K65" s="348"/>
    </row>
    <row r="66" spans="1:11">
      <c r="A66" s="205"/>
      <c r="B66" s="348"/>
      <c r="C66" s="348"/>
      <c r="D66" s="352"/>
      <c r="E66" s="352"/>
      <c r="F66" s="352"/>
      <c r="G66" s="352"/>
      <c r="H66" s="352"/>
      <c r="I66" s="352"/>
      <c r="J66" s="352"/>
      <c r="K66" s="348"/>
    </row>
    <row r="67" spans="1:11">
      <c r="A67" s="205"/>
      <c r="B67" s="348"/>
      <c r="C67" s="348"/>
      <c r="D67" s="352"/>
      <c r="E67" s="352"/>
      <c r="F67" s="352"/>
      <c r="G67" s="352"/>
      <c r="H67" s="352"/>
      <c r="I67" s="352"/>
      <c r="J67" s="352"/>
      <c r="K67" s="348"/>
    </row>
    <row r="68" spans="1:11">
      <c r="A68" s="205"/>
      <c r="B68" s="348"/>
      <c r="C68" s="348"/>
      <c r="D68" s="352"/>
      <c r="E68" s="352"/>
      <c r="F68" s="352"/>
      <c r="G68" s="352"/>
      <c r="H68" s="352"/>
      <c r="I68" s="352"/>
      <c r="J68" s="352"/>
      <c r="K68" s="348"/>
    </row>
    <row r="69" spans="1:11">
      <c r="A69" s="205"/>
      <c r="B69" s="348"/>
      <c r="C69" s="348"/>
      <c r="D69" s="352"/>
      <c r="E69" s="352"/>
      <c r="F69" s="352"/>
      <c r="G69" s="352"/>
      <c r="H69" s="352"/>
      <c r="I69" s="352"/>
      <c r="J69" s="352"/>
      <c r="K69" s="348"/>
    </row>
    <row r="71" spans="1:11">
      <c r="A71" s="3"/>
      <c r="B71" s="348"/>
      <c r="C71" s="348"/>
      <c r="D71" s="352"/>
      <c r="E71" s="352"/>
      <c r="F71" s="352"/>
      <c r="G71" s="352"/>
      <c r="H71" s="352"/>
      <c r="I71" s="352"/>
      <c r="J71" s="352"/>
      <c r="K71" s="348"/>
    </row>
    <row r="72" spans="1:11">
      <c r="A72" s="3"/>
      <c r="B72" s="348"/>
      <c r="C72" s="348"/>
      <c r="D72" s="352"/>
      <c r="E72" s="352"/>
      <c r="F72" s="352"/>
      <c r="G72" s="352"/>
      <c r="H72" s="352"/>
      <c r="I72" s="352"/>
      <c r="J72" s="352"/>
      <c r="K72" s="348"/>
    </row>
    <row r="73" spans="1:11">
      <c r="A73" s="3"/>
      <c r="B73" s="348"/>
      <c r="C73" s="348"/>
      <c r="D73" s="352"/>
      <c r="E73" s="352"/>
      <c r="F73" s="352"/>
      <c r="G73" s="352"/>
      <c r="H73" s="352"/>
      <c r="I73" s="352"/>
      <c r="J73" s="352"/>
      <c r="K73" s="348"/>
    </row>
    <row r="74" spans="1:11">
      <c r="A74" s="3"/>
      <c r="B74" s="348"/>
      <c r="C74" s="348"/>
      <c r="D74" s="352"/>
      <c r="E74" s="352"/>
      <c r="F74" s="352"/>
      <c r="G74" s="352"/>
      <c r="H74" s="352"/>
      <c r="I74" s="352"/>
      <c r="J74" s="352"/>
      <c r="K74" s="348"/>
    </row>
    <row r="75" spans="1:11">
      <c r="F75" s="352"/>
      <c r="G75" s="352"/>
      <c r="H75" s="352"/>
    </row>
    <row r="76" spans="1:11">
      <c r="A76" s="3"/>
      <c r="K76" s="348"/>
    </row>
    <row r="77" spans="1:11">
      <c r="A77" s="3"/>
      <c r="K77" s="348"/>
    </row>
    <row r="78" spans="1:11">
      <c r="A78" s="3"/>
      <c r="K78" s="348"/>
    </row>
    <row r="79" spans="1:11">
      <c r="K79" s="348"/>
    </row>
    <row r="80" spans="1:11">
      <c r="A80" s="3"/>
      <c r="B80" s="40"/>
      <c r="C80" s="40"/>
      <c r="D80" s="197"/>
      <c r="E80" s="197"/>
      <c r="I80" s="352"/>
      <c r="J80" s="348"/>
    </row>
    <row r="81" spans="1:11">
      <c r="A81" s="3"/>
      <c r="B81" s="40"/>
      <c r="C81" s="40"/>
      <c r="D81" s="197"/>
      <c r="E81" s="197"/>
      <c r="F81" s="351"/>
      <c r="G81" s="351"/>
      <c r="H81" s="352"/>
      <c r="I81" s="352"/>
      <c r="J81" s="348"/>
      <c r="K81" s="348"/>
    </row>
    <row r="82" spans="1:11">
      <c r="A82" s="3"/>
      <c r="B82" s="40"/>
      <c r="C82" s="40"/>
      <c r="D82" s="197"/>
      <c r="E82" s="197"/>
      <c r="F82" s="351"/>
      <c r="G82" s="351"/>
      <c r="H82" s="352"/>
      <c r="I82" s="352"/>
      <c r="J82" s="348"/>
      <c r="K82" s="348"/>
    </row>
    <row r="83" spans="1:11">
      <c r="A83" s="3"/>
      <c r="B83" s="40"/>
      <c r="C83" s="40"/>
      <c r="D83" s="197"/>
      <c r="E83" s="197"/>
      <c r="F83" s="352"/>
      <c r="G83" s="352"/>
      <c r="H83" s="352"/>
      <c r="I83" s="352"/>
      <c r="J83" s="348"/>
      <c r="K83" s="348"/>
    </row>
    <row r="84" spans="1:11">
      <c r="A84" s="3"/>
      <c r="B84" s="40"/>
      <c r="C84" s="40"/>
      <c r="D84" s="197"/>
      <c r="F84" s="352"/>
      <c r="G84" s="352"/>
      <c r="H84" s="352"/>
      <c r="I84" s="352"/>
      <c r="J84" s="348"/>
    </row>
    <row r="85" spans="1:11">
      <c r="E85" s="197"/>
      <c r="H85" s="352"/>
    </row>
    <row r="86" spans="1:11">
      <c r="A86" s="3"/>
      <c r="B86" s="3"/>
      <c r="C86" s="3"/>
      <c r="D86" s="191"/>
      <c r="E86" s="354"/>
      <c r="F86" s="352"/>
      <c r="G86" s="352"/>
    </row>
    <row r="87" spans="1:11">
      <c r="A87" s="3"/>
      <c r="B87" s="3"/>
      <c r="C87" s="3"/>
      <c r="D87" s="191"/>
      <c r="E87" s="354"/>
      <c r="F87" s="352"/>
      <c r="G87" s="352"/>
      <c r="H87" s="352"/>
    </row>
    <row r="88" spans="1:11">
      <c r="A88" s="3"/>
      <c r="B88" s="3"/>
      <c r="C88" s="3"/>
      <c r="D88" s="191"/>
      <c r="E88" s="354"/>
      <c r="F88" s="352"/>
      <c r="G88" s="352"/>
      <c r="H88" s="352"/>
    </row>
    <row r="89" spans="1:11">
      <c r="A89" s="3"/>
      <c r="B89" s="3"/>
      <c r="C89" s="3"/>
      <c r="D89" s="191"/>
      <c r="E89" s="354"/>
      <c r="F89" s="352"/>
      <c r="G89" s="352"/>
      <c r="H89" s="352"/>
    </row>
    <row r="90" spans="1:11">
      <c r="A90" s="3"/>
      <c r="B90" s="3"/>
      <c r="C90" s="3"/>
      <c r="D90" s="191"/>
      <c r="F90" s="352"/>
      <c r="G90" s="352"/>
      <c r="H90" s="352"/>
    </row>
    <row r="91" spans="1:11">
      <c r="A91" s="3"/>
      <c r="B91" s="3"/>
      <c r="C91" s="3"/>
      <c r="D91" s="191"/>
      <c r="E91" s="191"/>
    </row>
    <row r="92" spans="1:11">
      <c r="A92" s="3"/>
      <c r="B92" s="3"/>
      <c r="C92" s="3"/>
      <c r="D92" s="191"/>
      <c r="E92" s="191"/>
      <c r="F92" s="352"/>
      <c r="G92" s="352"/>
    </row>
    <row r="93" spans="1:11">
      <c r="A93" s="3"/>
      <c r="B93" s="3"/>
      <c r="C93" s="3"/>
      <c r="D93" s="191"/>
      <c r="E93" s="191"/>
      <c r="F93" s="352"/>
      <c r="G93" s="352"/>
    </row>
    <row r="94" spans="1:11">
      <c r="A94" s="3"/>
      <c r="B94" s="3"/>
      <c r="C94" s="3"/>
      <c r="D94" s="191"/>
      <c r="E94" s="191"/>
      <c r="F94" s="352"/>
      <c r="G94" s="352"/>
    </row>
    <row r="95" spans="1:11">
      <c r="A95" s="3"/>
      <c r="B95" s="3"/>
      <c r="C95" s="3"/>
      <c r="D95" s="191"/>
      <c r="E95" s="191"/>
      <c r="F95" s="352"/>
      <c r="G95" s="352"/>
    </row>
    <row r="96" spans="1:11">
      <c r="A96" s="3"/>
      <c r="B96" s="3"/>
      <c r="C96" s="3"/>
      <c r="D96" s="191"/>
      <c r="E96" s="191"/>
    </row>
    <row r="97" spans="1:6">
      <c r="A97" s="3"/>
      <c r="B97" s="3"/>
      <c r="C97" s="3"/>
      <c r="D97" s="191"/>
      <c r="E97" s="191"/>
      <c r="F97" s="189"/>
    </row>
    <row r="98" spans="1:6">
      <c r="A98" s="3"/>
      <c r="B98" s="3"/>
      <c r="C98" s="3"/>
      <c r="D98" s="191"/>
      <c r="E98" s="191"/>
      <c r="F98" s="189"/>
    </row>
    <row r="99" spans="1:6">
      <c r="A99" s="3"/>
      <c r="B99" s="3"/>
      <c r="C99" s="3"/>
      <c r="D99" s="191"/>
      <c r="E99" s="191"/>
      <c r="F99" s="189"/>
    </row>
    <row r="100" spans="1:6">
      <c r="A100" s="3"/>
      <c r="B100" s="3"/>
      <c r="C100" s="3"/>
      <c r="D100" s="191"/>
      <c r="E100" s="191"/>
      <c r="F100" s="189"/>
    </row>
    <row r="101" spans="1:6">
      <c r="A101" s="3"/>
      <c r="B101" s="3"/>
      <c r="C101" s="3"/>
      <c r="D101" s="191"/>
      <c r="E101" s="191"/>
      <c r="F101" s="260"/>
    </row>
    <row r="102" spans="1:6">
      <c r="A102" s="3"/>
      <c r="B102" s="3"/>
      <c r="C102" s="3"/>
      <c r="D102" s="191"/>
      <c r="E102" s="191"/>
    </row>
    <row r="103" spans="1:6">
      <c r="A103" s="3"/>
      <c r="B103" s="3"/>
      <c r="C103" s="3"/>
      <c r="D103" s="191"/>
      <c r="E103" s="191"/>
    </row>
    <row r="104" spans="1:6">
      <c r="A104" s="3"/>
      <c r="B104" s="3"/>
      <c r="C104" s="3"/>
      <c r="D104" s="191"/>
      <c r="E104" s="191"/>
    </row>
    <row r="105" spans="1:6">
      <c r="E105" s="191"/>
    </row>
    <row r="106" spans="1:6">
      <c r="E106" s="191"/>
    </row>
    <row r="107" spans="1:6">
      <c r="E107" s="191"/>
    </row>
    <row r="108" spans="1:6">
      <c r="E108" s="191"/>
    </row>
    <row r="109" spans="1:6">
      <c r="E109" s="191"/>
    </row>
  </sheetData>
  <mergeCells count="7">
    <mergeCell ref="F6:F9"/>
    <mergeCell ref="A3:G3"/>
    <mergeCell ref="A1:G1"/>
    <mergeCell ref="C6:C9"/>
    <mergeCell ref="E5:E9"/>
    <mergeCell ref="B5:D5"/>
    <mergeCell ref="G7:G9"/>
  </mergeCells>
  <phoneticPr fontId="0" type="noConversion"/>
  <printOptions horizontalCentered="1"/>
  <pageMargins left="0.59" right="0.56000000000000005" top="0.83" bottom="1" header="0.67" footer="0.5"/>
  <pageSetup scale="98"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zoomScaleNormal="100" workbookViewId="0">
      <selection activeCell="A3" sqref="A3:I3"/>
    </sheetView>
  </sheetViews>
  <sheetFormatPr defaultRowHeight="12.75"/>
  <cols>
    <col min="1" max="1" width="17.28515625" customWidth="1"/>
    <col min="2" max="2" width="11.28515625" customWidth="1"/>
    <col min="3" max="3" width="10" customWidth="1"/>
    <col min="4" max="4" width="12.42578125" style="214" customWidth="1"/>
    <col min="5" max="5" width="13.7109375" style="214" customWidth="1"/>
    <col min="6" max="6" width="13.42578125" style="214" customWidth="1"/>
    <col min="7" max="7" width="11.28515625" style="214" customWidth="1"/>
    <col min="8" max="8" width="13.140625" style="214" customWidth="1"/>
    <col min="9" max="9" width="12.140625" style="214" customWidth="1"/>
    <col min="10" max="10" width="14.5703125" style="214" customWidth="1"/>
    <col min="11" max="11" width="14" customWidth="1"/>
    <col min="12" max="12" width="11.140625" bestFit="1" customWidth="1"/>
    <col min="13" max="13" width="16.140625" bestFit="1" customWidth="1"/>
    <col min="14" max="14" width="24" customWidth="1"/>
    <col min="15" max="15" width="16.42578125" customWidth="1"/>
    <col min="18" max="18" width="10.28515625" bestFit="1" customWidth="1"/>
  </cols>
  <sheetData>
    <row r="1" spans="1:17">
      <c r="A1" s="476" t="s">
        <v>109</v>
      </c>
      <c r="B1" s="476"/>
      <c r="C1" s="476"/>
      <c r="D1" s="476"/>
      <c r="E1" s="476"/>
      <c r="F1" s="476"/>
      <c r="G1" s="476"/>
      <c r="H1" s="476"/>
      <c r="I1" s="476"/>
      <c r="J1" s="273"/>
    </row>
    <row r="2" spans="1:17">
      <c r="A2" s="3"/>
      <c r="B2" s="3"/>
      <c r="C2" s="3"/>
    </row>
    <row r="3" spans="1:17">
      <c r="A3" s="480" t="s">
        <v>238</v>
      </c>
      <c r="B3" s="480"/>
      <c r="C3" s="480"/>
      <c r="D3" s="480"/>
      <c r="E3" s="480"/>
      <c r="F3" s="480"/>
      <c r="G3" s="480"/>
      <c r="H3" s="480"/>
      <c r="I3" s="480"/>
      <c r="J3" s="273"/>
    </row>
    <row r="4" spans="1:17" ht="13.5" thickBot="1">
      <c r="A4" s="11"/>
      <c r="B4" s="11"/>
      <c r="C4" s="11"/>
      <c r="D4" s="210"/>
      <c r="E4" s="210"/>
      <c r="F4" s="191"/>
      <c r="G4" s="191"/>
      <c r="H4" s="191"/>
      <c r="I4" s="11"/>
      <c r="J4" s="191"/>
    </row>
    <row r="5" spans="1:17" ht="13.5" thickTop="1">
      <c r="A5" s="3"/>
      <c r="B5" s="499" t="s">
        <v>138</v>
      </c>
      <c r="C5" s="490" t="s">
        <v>167</v>
      </c>
      <c r="D5" s="191"/>
      <c r="E5" s="503" t="s">
        <v>58</v>
      </c>
      <c r="F5" s="503"/>
      <c r="G5" s="503"/>
      <c r="H5" s="503"/>
      <c r="I5" s="191"/>
      <c r="J5"/>
    </row>
    <row r="6" spans="1:17" ht="15" customHeight="1">
      <c r="A6" s="3"/>
      <c r="B6" s="500"/>
      <c r="C6" s="467"/>
      <c r="D6" s="485" t="s">
        <v>168</v>
      </c>
      <c r="E6" s="412"/>
      <c r="F6" s="191"/>
      <c r="G6" s="191"/>
      <c r="H6" s="207" t="s">
        <v>126</v>
      </c>
      <c r="I6" s="207" t="s">
        <v>32</v>
      </c>
      <c r="J6"/>
    </row>
    <row r="7" spans="1:17" ht="12.75" customHeight="1">
      <c r="A7" s="3" t="s">
        <v>67</v>
      </c>
      <c r="B7" s="500"/>
      <c r="C7" s="502"/>
      <c r="D7" s="450"/>
      <c r="E7" s="191"/>
      <c r="F7" s="207"/>
      <c r="G7" s="504" t="s">
        <v>207</v>
      </c>
      <c r="H7" s="207" t="s">
        <v>110</v>
      </c>
      <c r="I7" s="207" t="s">
        <v>48</v>
      </c>
      <c r="J7"/>
    </row>
    <row r="8" spans="1:17">
      <c r="A8" s="3" t="s">
        <v>30</v>
      </c>
      <c r="B8" s="500"/>
      <c r="C8" s="502"/>
      <c r="D8" s="450"/>
      <c r="E8" s="215" t="s">
        <v>125</v>
      </c>
      <c r="F8" s="207" t="s">
        <v>125</v>
      </c>
      <c r="G8" s="467"/>
      <c r="H8" s="207" t="s">
        <v>29</v>
      </c>
      <c r="I8" s="207" t="s">
        <v>47</v>
      </c>
      <c r="J8"/>
    </row>
    <row r="9" spans="1:17" ht="13.5" thickBot="1">
      <c r="A9" s="7" t="s">
        <v>121</v>
      </c>
      <c r="B9" s="501"/>
      <c r="C9" s="468"/>
      <c r="D9" s="451"/>
      <c r="E9" s="216" t="s">
        <v>130</v>
      </c>
      <c r="F9" s="209" t="s">
        <v>50</v>
      </c>
      <c r="G9" s="468"/>
      <c r="H9" s="209" t="s">
        <v>111</v>
      </c>
      <c r="I9" s="216" t="s">
        <v>56</v>
      </c>
      <c r="J9"/>
    </row>
    <row r="10" spans="1:17" s="268" customFormat="1">
      <c r="A10" s="265" t="s">
        <v>0</v>
      </c>
      <c r="B10" s="217">
        <f>SUM(B12:B39)</f>
        <v>97412</v>
      </c>
      <c r="C10" s="217">
        <f>SUM(C12:C39)</f>
        <v>13435.789999999999</v>
      </c>
      <c r="D10" s="406">
        <f t="shared" ref="D10:H10" si="0">SUM(D12:D39)</f>
        <v>25261216.370000001</v>
      </c>
      <c r="E10" s="406">
        <f t="shared" si="0"/>
        <v>179643596.52999997</v>
      </c>
      <c r="F10" s="217">
        <f t="shared" si="0"/>
        <v>5422852.3199999994</v>
      </c>
      <c r="G10" s="217">
        <f t="shared" si="0"/>
        <v>4630422.3499999987</v>
      </c>
      <c r="H10" s="217">
        <f t="shared" si="0"/>
        <v>1035404.78</v>
      </c>
      <c r="I10" s="217">
        <f>SUM(I12:I39)</f>
        <v>57530923.589999989</v>
      </c>
    </row>
    <row r="11" spans="1:17">
      <c r="A11" s="3"/>
      <c r="B11" s="54"/>
      <c r="C11" s="54"/>
      <c r="D11" s="218"/>
      <c r="E11" s="3"/>
      <c r="F11" s="3"/>
      <c r="G11" s="3"/>
      <c r="H11" s="3"/>
      <c r="I11" s="212" t="s">
        <v>208</v>
      </c>
      <c r="J11"/>
    </row>
    <row r="12" spans="1:17">
      <c r="A12" s="191" t="s">
        <v>1</v>
      </c>
      <c r="B12" s="126">
        <v>0</v>
      </c>
      <c r="C12" s="126">
        <v>0</v>
      </c>
      <c r="D12" s="126">
        <v>0</v>
      </c>
      <c r="E12" s="126">
        <v>2284359.5100000002</v>
      </c>
      <c r="F12" s="126">
        <v>109120.86</v>
      </c>
      <c r="G12" s="126">
        <v>88032.99</v>
      </c>
      <c r="H12" s="126">
        <v>0</v>
      </c>
      <c r="I12" s="126">
        <v>1640450.7000000002</v>
      </c>
      <c r="J12" s="351"/>
      <c r="L12" s="351"/>
      <c r="M12" s="193"/>
      <c r="N12" s="193"/>
      <c r="O12" s="193"/>
      <c r="P12" s="193"/>
      <c r="Q12" s="351"/>
    </row>
    <row r="13" spans="1:17">
      <c r="A13" s="191" t="s">
        <v>2</v>
      </c>
      <c r="B13" s="126">
        <v>0</v>
      </c>
      <c r="C13" s="126">
        <v>1714.12</v>
      </c>
      <c r="D13" s="126">
        <v>0</v>
      </c>
      <c r="E13" s="126">
        <v>16673283.500000002</v>
      </c>
      <c r="F13" s="126">
        <v>500225.94</v>
      </c>
      <c r="G13" s="126">
        <v>722638</v>
      </c>
      <c r="H13" s="126">
        <v>0</v>
      </c>
      <c r="I13" s="126">
        <v>3703003.3299999991</v>
      </c>
      <c r="J13" s="352"/>
      <c r="L13" s="352"/>
      <c r="M13" s="214"/>
      <c r="N13" s="214"/>
      <c r="O13" s="214"/>
      <c r="P13" s="214"/>
      <c r="Q13" s="352"/>
    </row>
    <row r="14" spans="1:17" s="23" customFormat="1">
      <c r="A14" s="32" t="s">
        <v>3</v>
      </c>
      <c r="B14" s="126">
        <v>0</v>
      </c>
      <c r="C14" s="126">
        <v>0</v>
      </c>
      <c r="D14" s="126">
        <v>5461131.4100000001</v>
      </c>
      <c r="E14" s="126">
        <v>21119824.550000001</v>
      </c>
      <c r="F14" s="126">
        <v>958661.35000000009</v>
      </c>
      <c r="G14" s="126">
        <v>0</v>
      </c>
      <c r="H14" s="126">
        <v>0</v>
      </c>
      <c r="I14" s="126">
        <v>5561911.1399999997</v>
      </c>
      <c r="J14" s="352"/>
      <c r="L14" s="352"/>
      <c r="M14" s="214"/>
      <c r="N14" s="214"/>
      <c r="O14" s="214"/>
      <c r="P14" s="214"/>
      <c r="Q14" s="352"/>
    </row>
    <row r="15" spans="1:17">
      <c r="A15" s="191" t="s">
        <v>4</v>
      </c>
      <c r="B15" s="126">
        <v>0</v>
      </c>
      <c r="C15" s="126">
        <v>0</v>
      </c>
      <c r="D15" s="126">
        <v>9349845.3800000008</v>
      </c>
      <c r="E15" s="126">
        <v>23943049.240000002</v>
      </c>
      <c r="F15" s="126">
        <v>805307.95000000007</v>
      </c>
      <c r="G15" s="126">
        <v>1044269.6799999999</v>
      </c>
      <c r="H15" s="126">
        <v>0</v>
      </c>
      <c r="I15" s="126">
        <v>2846193.37</v>
      </c>
      <c r="J15" s="351"/>
      <c r="L15" s="352"/>
      <c r="M15" s="193"/>
      <c r="N15" s="193"/>
      <c r="O15" s="193"/>
      <c r="P15" s="193"/>
      <c r="Q15" s="352"/>
    </row>
    <row r="16" spans="1:17">
      <c r="A16" s="191" t="s">
        <v>5</v>
      </c>
      <c r="B16" s="126">
        <v>0</v>
      </c>
      <c r="C16" s="126">
        <v>0</v>
      </c>
      <c r="D16" s="126">
        <v>0</v>
      </c>
      <c r="E16" s="126">
        <v>3370215.4799999995</v>
      </c>
      <c r="F16" s="126">
        <v>80491.010000000009</v>
      </c>
      <c r="G16" s="126">
        <v>115636.38</v>
      </c>
      <c r="H16" s="126">
        <v>0</v>
      </c>
      <c r="I16" s="126">
        <v>2978062.42</v>
      </c>
      <c r="J16" s="352"/>
      <c r="L16" s="351"/>
      <c r="M16" s="214"/>
      <c r="N16" s="214"/>
      <c r="O16" s="214"/>
      <c r="P16" s="214"/>
      <c r="Q16" s="352"/>
    </row>
    <row r="17" spans="1:17">
      <c r="A17" s="193"/>
      <c r="B17" s="126"/>
      <c r="C17" s="126"/>
      <c r="D17" s="126"/>
      <c r="E17" s="126"/>
      <c r="F17" s="126"/>
      <c r="G17" s="126"/>
      <c r="H17" s="126"/>
      <c r="I17" s="126"/>
      <c r="J17" s="352"/>
      <c r="L17" s="351"/>
      <c r="M17" s="214"/>
      <c r="N17" s="214"/>
      <c r="O17" s="214"/>
      <c r="P17" s="214"/>
      <c r="Q17" s="352"/>
    </row>
    <row r="18" spans="1:17">
      <c r="A18" s="191" t="s">
        <v>6</v>
      </c>
      <c r="B18" s="126">
        <v>0</v>
      </c>
      <c r="C18" s="126">
        <v>843</v>
      </c>
      <c r="D18" s="126">
        <v>726878.74</v>
      </c>
      <c r="E18" s="126">
        <v>1303300.29</v>
      </c>
      <c r="F18" s="126">
        <v>54252.43</v>
      </c>
      <c r="G18" s="126">
        <v>37855</v>
      </c>
      <c r="H18" s="126">
        <v>0</v>
      </c>
      <c r="I18" s="126">
        <v>945958.94</v>
      </c>
      <c r="J18" s="352"/>
      <c r="L18" s="352"/>
      <c r="M18" s="214"/>
      <c r="N18" s="214"/>
      <c r="O18" s="214"/>
      <c r="P18" s="214"/>
      <c r="Q18" s="352"/>
    </row>
    <row r="19" spans="1:17">
      <c r="A19" s="191" t="s">
        <v>7</v>
      </c>
      <c r="B19" s="126">
        <v>0</v>
      </c>
      <c r="C19" s="126">
        <v>3953.28</v>
      </c>
      <c r="D19" s="126">
        <v>0</v>
      </c>
      <c r="E19" s="126">
        <v>5294037.13</v>
      </c>
      <c r="F19" s="126">
        <v>197388.45</v>
      </c>
      <c r="G19" s="126">
        <v>177954</v>
      </c>
      <c r="H19" s="126">
        <v>0</v>
      </c>
      <c r="I19" s="126">
        <v>1736972.9899999995</v>
      </c>
      <c r="J19" s="352"/>
      <c r="L19" s="352"/>
      <c r="M19" s="214"/>
      <c r="N19" s="214"/>
      <c r="O19" s="214"/>
      <c r="P19" s="214"/>
      <c r="Q19" s="352"/>
    </row>
    <row r="20" spans="1:17">
      <c r="A20" s="191" t="s">
        <v>8</v>
      </c>
      <c r="B20" s="126">
        <v>0</v>
      </c>
      <c r="C20" s="126">
        <v>0</v>
      </c>
      <c r="D20" s="126">
        <v>1465671.45</v>
      </c>
      <c r="E20" s="126">
        <v>3487457.61</v>
      </c>
      <c r="F20" s="126">
        <v>112536</v>
      </c>
      <c r="G20" s="126">
        <v>110383</v>
      </c>
      <c r="H20" s="126">
        <v>0</v>
      </c>
      <c r="I20" s="126">
        <v>22629.39</v>
      </c>
      <c r="J20" s="352"/>
      <c r="L20" s="352"/>
      <c r="M20" s="214"/>
      <c r="N20" s="214"/>
      <c r="O20" s="214"/>
      <c r="P20" s="214"/>
      <c r="Q20" s="352"/>
    </row>
    <row r="21" spans="1:17">
      <c r="A21" s="191" t="s">
        <v>9</v>
      </c>
      <c r="B21" s="126">
        <v>0</v>
      </c>
      <c r="C21" s="126">
        <v>0</v>
      </c>
      <c r="D21" s="126">
        <v>0</v>
      </c>
      <c r="E21" s="126">
        <v>4832890.41</v>
      </c>
      <c r="F21" s="126">
        <v>65320.11</v>
      </c>
      <c r="G21" s="126">
        <v>144205.00999999998</v>
      </c>
      <c r="H21" s="126">
        <v>0</v>
      </c>
      <c r="I21" s="126">
        <v>1861077.6700000002</v>
      </c>
      <c r="J21" s="352"/>
      <c r="L21" s="352"/>
      <c r="M21" s="214"/>
      <c r="N21" s="214"/>
      <c r="O21" s="214"/>
      <c r="P21" s="214"/>
      <c r="Q21" s="352"/>
    </row>
    <row r="22" spans="1:17">
      <c r="A22" s="191" t="s">
        <v>10</v>
      </c>
      <c r="B22" s="126">
        <v>0</v>
      </c>
      <c r="C22" s="126">
        <v>0</v>
      </c>
      <c r="D22" s="126">
        <v>0</v>
      </c>
      <c r="E22" s="126">
        <v>1106653.3700000001</v>
      </c>
      <c r="F22" s="126">
        <v>34695.42</v>
      </c>
      <c r="G22" s="126">
        <v>37095.520000000004</v>
      </c>
      <c r="H22" s="126">
        <v>0</v>
      </c>
      <c r="I22" s="126">
        <v>1230127.2899999996</v>
      </c>
      <c r="J22" s="352"/>
      <c r="L22" s="352"/>
      <c r="M22" s="214"/>
      <c r="N22" s="214"/>
      <c r="O22" s="214"/>
      <c r="P22" s="214"/>
      <c r="Q22" s="352"/>
    </row>
    <row r="23" spans="1:17">
      <c r="A23" s="191"/>
      <c r="B23" s="126"/>
      <c r="C23" s="126"/>
      <c r="D23" s="126"/>
      <c r="E23" s="126"/>
      <c r="F23" s="126"/>
      <c r="G23" s="126"/>
      <c r="H23" s="126"/>
      <c r="I23" s="126"/>
      <c r="L23" s="214"/>
      <c r="M23" s="214"/>
      <c r="N23" s="214"/>
      <c r="O23" s="214"/>
      <c r="P23" s="214"/>
      <c r="Q23" s="352"/>
    </row>
    <row r="24" spans="1:17">
      <c r="A24" s="191" t="s">
        <v>11</v>
      </c>
      <c r="B24" s="126">
        <v>588</v>
      </c>
      <c r="C24" s="126">
        <v>0</v>
      </c>
      <c r="D24" s="126">
        <v>0</v>
      </c>
      <c r="E24" s="126">
        <v>7650004.6699999999</v>
      </c>
      <c r="F24" s="126">
        <v>139355.73000000001</v>
      </c>
      <c r="G24" s="126">
        <v>0</v>
      </c>
      <c r="H24" s="126">
        <v>0</v>
      </c>
      <c r="I24" s="126">
        <v>1678967.94</v>
      </c>
      <c r="J24" s="352"/>
      <c r="L24" s="352"/>
      <c r="M24" s="214"/>
      <c r="N24" s="214"/>
      <c r="O24" s="214"/>
      <c r="P24" s="214"/>
      <c r="Q24" s="352"/>
    </row>
    <row r="25" spans="1:17">
      <c r="A25" s="191" t="s">
        <v>12</v>
      </c>
      <c r="B25" s="126">
        <v>0</v>
      </c>
      <c r="C25" s="126">
        <v>0</v>
      </c>
      <c r="D25" s="126">
        <v>423926.45</v>
      </c>
      <c r="E25" s="126">
        <v>960800.84999999986</v>
      </c>
      <c r="F25" s="126">
        <v>43327.98</v>
      </c>
      <c r="G25" s="126">
        <v>36354.15</v>
      </c>
      <c r="H25" s="126">
        <v>0</v>
      </c>
      <c r="I25" s="126">
        <v>411766.79000000004</v>
      </c>
      <c r="J25" s="352"/>
      <c r="L25" s="352"/>
      <c r="M25" s="214"/>
      <c r="N25" s="214"/>
      <c r="O25" s="214"/>
      <c r="P25" s="214"/>
      <c r="Q25" s="351"/>
    </row>
    <row r="26" spans="1:17">
      <c r="A26" s="191" t="s">
        <v>13</v>
      </c>
      <c r="B26" s="126">
        <v>2450</v>
      </c>
      <c r="C26" s="126">
        <v>0</v>
      </c>
      <c r="D26" s="126">
        <v>0</v>
      </c>
      <c r="E26" s="126">
        <v>8141514.6799999997</v>
      </c>
      <c r="F26" s="126">
        <v>233081.38</v>
      </c>
      <c r="G26" s="126">
        <v>398161.93999999994</v>
      </c>
      <c r="H26" s="126">
        <v>0</v>
      </c>
      <c r="I26" s="126">
        <v>4978951.84</v>
      </c>
      <c r="J26" s="352"/>
      <c r="L26" s="352"/>
      <c r="M26" s="214"/>
      <c r="N26" s="214"/>
      <c r="O26" s="214"/>
      <c r="P26" s="214"/>
      <c r="Q26" s="351"/>
    </row>
    <row r="27" spans="1:17">
      <c r="A27" s="191" t="s">
        <v>14</v>
      </c>
      <c r="B27" s="126">
        <v>0</v>
      </c>
      <c r="C27" s="126">
        <v>0</v>
      </c>
      <c r="D27" s="126">
        <v>0</v>
      </c>
      <c r="E27" s="126">
        <v>9585188.790000001</v>
      </c>
      <c r="F27" s="126">
        <v>204910.31</v>
      </c>
      <c r="G27" s="126">
        <v>340097.38</v>
      </c>
      <c r="H27" s="126">
        <v>0</v>
      </c>
      <c r="I27" s="126">
        <v>1791162.0799999998</v>
      </c>
      <c r="J27" s="352"/>
      <c r="L27" s="352"/>
      <c r="M27" s="214"/>
      <c r="N27" s="214"/>
      <c r="O27" s="214"/>
      <c r="P27" s="214"/>
      <c r="Q27" s="351"/>
    </row>
    <row r="28" spans="1:17">
      <c r="A28" s="191" t="s">
        <v>15</v>
      </c>
      <c r="B28" s="126">
        <v>0</v>
      </c>
      <c r="C28" s="126">
        <v>0</v>
      </c>
      <c r="D28" s="126">
        <v>273329.89</v>
      </c>
      <c r="E28" s="126">
        <v>492627.66000000003</v>
      </c>
      <c r="F28" s="126">
        <v>19635.23</v>
      </c>
      <c r="G28" s="126">
        <v>11084.64</v>
      </c>
      <c r="H28" s="126">
        <v>0</v>
      </c>
      <c r="I28" s="126">
        <v>7185.75</v>
      </c>
      <c r="J28" s="352"/>
      <c r="L28" s="352"/>
      <c r="M28" s="214"/>
      <c r="N28" s="214"/>
      <c r="O28" s="214"/>
      <c r="P28" s="214"/>
      <c r="Q28" s="352"/>
    </row>
    <row r="29" spans="1:17">
      <c r="A29" s="191"/>
      <c r="B29" s="126"/>
      <c r="C29" s="126"/>
      <c r="D29" s="126"/>
      <c r="E29" s="126"/>
      <c r="F29" s="126"/>
      <c r="G29" s="126"/>
      <c r="H29" s="126"/>
      <c r="I29" s="126"/>
      <c r="L29" s="214"/>
      <c r="M29" s="214"/>
      <c r="N29" s="214"/>
      <c r="O29" s="214"/>
      <c r="P29" s="214"/>
      <c r="Q29" s="352"/>
    </row>
    <row r="30" spans="1:17">
      <c r="A30" s="191" t="s">
        <v>16</v>
      </c>
      <c r="B30" s="126">
        <v>92806</v>
      </c>
      <c r="C30" s="126">
        <v>0</v>
      </c>
      <c r="D30" s="126">
        <v>5160546</v>
      </c>
      <c r="E30" s="126">
        <v>27606347.980000004</v>
      </c>
      <c r="F30" s="126">
        <v>770214.64</v>
      </c>
      <c r="G30" s="126">
        <v>0</v>
      </c>
      <c r="H30" s="126">
        <v>0</v>
      </c>
      <c r="I30" s="126">
        <v>5821832.9700000007</v>
      </c>
      <c r="J30" s="352"/>
      <c r="L30" s="352"/>
      <c r="M30" s="214"/>
      <c r="N30" s="214"/>
      <c r="O30" s="214"/>
      <c r="P30" s="214"/>
      <c r="Q30" s="352"/>
    </row>
    <row r="31" spans="1:17">
      <c r="A31" s="191" t="s">
        <v>17</v>
      </c>
      <c r="B31" s="126">
        <v>0</v>
      </c>
      <c r="C31" s="126">
        <v>2761.14</v>
      </c>
      <c r="D31" s="126">
        <v>0</v>
      </c>
      <c r="E31" s="126">
        <v>25377251.700000003</v>
      </c>
      <c r="F31" s="126">
        <v>643752.28999999992</v>
      </c>
      <c r="G31" s="126">
        <v>851809.21</v>
      </c>
      <c r="H31" s="126">
        <v>980157.96</v>
      </c>
      <c r="I31" s="126">
        <v>11675569.74</v>
      </c>
      <c r="J31" s="352"/>
      <c r="L31" s="352"/>
      <c r="M31" s="214"/>
      <c r="N31" s="214"/>
      <c r="O31" s="214"/>
      <c r="P31" s="214"/>
      <c r="Q31" s="352"/>
    </row>
    <row r="32" spans="1:17" s="55" customFormat="1">
      <c r="A32" s="220" t="s">
        <v>18</v>
      </c>
      <c r="B32" s="126">
        <v>0</v>
      </c>
      <c r="C32" s="126">
        <v>0</v>
      </c>
      <c r="D32" s="126">
        <v>0</v>
      </c>
      <c r="E32" s="126">
        <v>1531710.85</v>
      </c>
      <c r="F32" s="126">
        <v>35308.660000000003</v>
      </c>
      <c r="G32" s="126">
        <v>40782.639999999999</v>
      </c>
      <c r="H32" s="126">
        <v>27830.26</v>
      </c>
      <c r="I32" s="126">
        <v>448863.98</v>
      </c>
      <c r="J32" s="352"/>
      <c r="L32" s="352"/>
      <c r="M32" s="214"/>
      <c r="N32" s="214"/>
      <c r="O32" s="214"/>
      <c r="P32" s="214"/>
      <c r="Q32" s="352"/>
    </row>
    <row r="33" spans="1:17">
      <c r="A33" s="191" t="s">
        <v>19</v>
      </c>
      <c r="B33" s="126">
        <v>0</v>
      </c>
      <c r="C33" s="126">
        <v>0</v>
      </c>
      <c r="D33" s="126">
        <v>0</v>
      </c>
      <c r="E33" s="126">
        <v>3603694.45</v>
      </c>
      <c r="F33" s="126">
        <v>119523.21</v>
      </c>
      <c r="G33" s="126">
        <v>97273.55</v>
      </c>
      <c r="H33" s="126">
        <v>0</v>
      </c>
      <c r="I33" s="126">
        <v>3662023.6599999997</v>
      </c>
      <c r="J33" s="352"/>
      <c r="L33" s="352"/>
      <c r="M33" s="214"/>
      <c r="N33" s="214"/>
      <c r="O33" s="214"/>
      <c r="P33" s="214"/>
      <c r="Q33" s="352"/>
    </row>
    <row r="34" spans="1:17">
      <c r="A34" s="191" t="s">
        <v>20</v>
      </c>
      <c r="B34" s="126">
        <v>0</v>
      </c>
      <c r="C34" s="126">
        <v>0</v>
      </c>
      <c r="D34" s="126">
        <v>352952.01999999996</v>
      </c>
      <c r="E34" s="126">
        <v>747754.65000000014</v>
      </c>
      <c r="F34" s="126">
        <v>28379.809999999998</v>
      </c>
      <c r="G34" s="126">
        <v>19388.259999999998</v>
      </c>
      <c r="H34" s="126">
        <v>7621.56</v>
      </c>
      <c r="I34" s="126">
        <v>968278.90999999992</v>
      </c>
      <c r="J34" s="352"/>
      <c r="L34" s="352"/>
      <c r="M34" s="214"/>
      <c r="N34" s="214"/>
      <c r="O34" s="214"/>
      <c r="P34" s="352"/>
      <c r="Q34" s="352"/>
    </row>
    <row r="35" spans="1:17">
      <c r="A35" s="191"/>
      <c r="B35" s="126"/>
      <c r="C35" s="126"/>
      <c r="D35" s="126"/>
      <c r="E35" s="126"/>
      <c r="F35" s="126"/>
      <c r="G35" s="126"/>
      <c r="H35" s="126"/>
      <c r="I35" s="126"/>
      <c r="J35" s="352"/>
      <c r="L35" s="352"/>
      <c r="M35" s="214"/>
      <c r="N35" s="214"/>
      <c r="O35" s="214"/>
      <c r="P35" s="352"/>
      <c r="Q35" s="352"/>
    </row>
    <row r="36" spans="1:17">
      <c r="A36" s="191" t="s">
        <v>21</v>
      </c>
      <c r="B36" s="126">
        <v>0</v>
      </c>
      <c r="C36" s="126">
        <v>0</v>
      </c>
      <c r="D36" s="126">
        <v>0</v>
      </c>
      <c r="E36" s="126">
        <v>1125795.01</v>
      </c>
      <c r="F36" s="126">
        <v>24294</v>
      </c>
      <c r="G36" s="126">
        <v>44090.270000000004</v>
      </c>
      <c r="H36" s="126">
        <v>19795</v>
      </c>
      <c r="I36" s="126">
        <v>605700.66</v>
      </c>
      <c r="J36" s="352"/>
      <c r="L36" s="352"/>
      <c r="M36" s="214"/>
      <c r="N36" s="214"/>
      <c r="O36" s="214"/>
      <c r="P36" s="214"/>
      <c r="Q36" s="352"/>
    </row>
    <row r="37" spans="1:17">
      <c r="A37" s="191" t="s">
        <v>22</v>
      </c>
      <c r="B37" s="126">
        <v>1568</v>
      </c>
      <c r="C37" s="126">
        <v>0</v>
      </c>
      <c r="D37" s="126">
        <v>1249667.55</v>
      </c>
      <c r="E37" s="126">
        <v>4664790.92</v>
      </c>
      <c r="F37" s="126">
        <v>121494.89</v>
      </c>
      <c r="G37" s="126">
        <v>155038.35</v>
      </c>
      <c r="H37" s="126">
        <v>0</v>
      </c>
      <c r="I37" s="126">
        <v>731029.08</v>
      </c>
      <c r="J37" s="352"/>
      <c r="L37" s="352"/>
      <c r="M37" s="214"/>
      <c r="N37" s="214"/>
      <c r="O37" s="214"/>
      <c r="P37" s="214"/>
      <c r="Q37" s="352"/>
    </row>
    <row r="38" spans="1:17">
      <c r="A38" s="191" t="s">
        <v>23</v>
      </c>
      <c r="B38" s="126">
        <v>0</v>
      </c>
      <c r="C38" s="126">
        <v>308.25</v>
      </c>
      <c r="D38" s="126">
        <v>0</v>
      </c>
      <c r="E38" s="126">
        <v>3033380.3099999996</v>
      </c>
      <c r="F38" s="126">
        <v>63580.49</v>
      </c>
      <c r="G38" s="126">
        <v>105197</v>
      </c>
      <c r="H38" s="126">
        <v>0</v>
      </c>
      <c r="I38" s="126">
        <v>1821517.1700000004</v>
      </c>
      <c r="J38" s="352"/>
      <c r="L38" s="352"/>
      <c r="M38" s="214"/>
      <c r="N38" s="214"/>
      <c r="O38" s="214"/>
      <c r="P38" s="214"/>
      <c r="Q38" s="352"/>
    </row>
    <row r="39" spans="1:17">
      <c r="A39" s="269" t="s">
        <v>24</v>
      </c>
      <c r="B39" s="127">
        <v>0</v>
      </c>
      <c r="C39" s="127">
        <v>3856</v>
      </c>
      <c r="D39" s="127">
        <v>797267.48</v>
      </c>
      <c r="E39" s="127">
        <v>1707662.9200000002</v>
      </c>
      <c r="F39" s="127">
        <v>57994.18</v>
      </c>
      <c r="G39" s="127">
        <v>53075.38</v>
      </c>
      <c r="H39" s="127">
        <v>0</v>
      </c>
      <c r="I39" s="127">
        <v>401685.77999999997</v>
      </c>
      <c r="J39" s="352"/>
      <c r="L39" s="352"/>
      <c r="M39" s="214"/>
      <c r="N39" s="214"/>
      <c r="O39" s="214"/>
      <c r="P39" s="214"/>
      <c r="Q39" s="352"/>
    </row>
    <row r="40" spans="1:17">
      <c r="A40" s="3"/>
      <c r="B40" s="3"/>
      <c r="C40" s="3"/>
      <c r="D40" s="189"/>
      <c r="E40" s="189"/>
      <c r="F40" s="189"/>
      <c r="G40" s="189"/>
      <c r="H40" s="189"/>
      <c r="I40" s="189"/>
      <c r="J40" s="189"/>
    </row>
    <row r="41" spans="1:17">
      <c r="A41" s="3"/>
      <c r="B41" s="40"/>
      <c r="C41" s="40"/>
      <c r="D41" s="351"/>
      <c r="E41" s="351"/>
      <c r="F41" s="193"/>
      <c r="G41" s="193"/>
      <c r="H41" s="193"/>
      <c r="I41" s="193"/>
      <c r="J41" s="193"/>
    </row>
    <row r="42" spans="1:17">
      <c r="A42" s="390"/>
      <c r="B42" s="348"/>
      <c r="C42" s="348"/>
      <c r="D42" s="352"/>
      <c r="E42" s="352"/>
      <c r="F42" s="352"/>
      <c r="G42" s="352"/>
      <c r="H42" s="352"/>
      <c r="I42" s="352"/>
      <c r="J42" s="352"/>
      <c r="N42" s="23"/>
    </row>
    <row r="43" spans="1:17">
      <c r="A43" s="205"/>
      <c r="B43" s="348"/>
      <c r="C43" s="348"/>
      <c r="D43" s="352"/>
      <c r="E43" s="353"/>
      <c r="F43" s="352"/>
      <c r="G43" s="352"/>
      <c r="H43" s="352"/>
      <c r="I43" s="352"/>
      <c r="J43" s="352"/>
      <c r="L43" s="348"/>
      <c r="O43" s="348"/>
    </row>
    <row r="44" spans="1:17">
      <c r="A44" s="205"/>
      <c r="B44" s="348"/>
      <c r="C44" s="348"/>
      <c r="D44" s="352"/>
      <c r="E44" s="352"/>
      <c r="F44" s="352"/>
      <c r="G44" s="352"/>
      <c r="H44" s="352"/>
      <c r="I44" s="352"/>
      <c r="J44" s="352"/>
      <c r="K44" s="348"/>
      <c r="L44" s="348"/>
      <c r="O44" s="348"/>
    </row>
    <row r="45" spans="1:17">
      <c r="A45" s="205"/>
      <c r="B45" s="348"/>
      <c r="C45" s="348"/>
      <c r="D45" s="352"/>
      <c r="E45" s="352"/>
      <c r="F45" s="352"/>
      <c r="G45" s="352"/>
      <c r="H45" s="352"/>
      <c r="I45" s="352"/>
      <c r="J45" s="352"/>
      <c r="K45" s="348"/>
      <c r="L45" s="348"/>
    </row>
    <row r="46" spans="1:17">
      <c r="A46" s="205"/>
      <c r="B46" s="348"/>
      <c r="C46" s="348"/>
      <c r="D46" s="352"/>
      <c r="E46" s="352"/>
      <c r="F46" s="352"/>
      <c r="G46" s="352"/>
      <c r="H46" s="352"/>
      <c r="I46" s="352"/>
      <c r="J46" s="352"/>
      <c r="K46" s="348"/>
      <c r="L46" s="348"/>
      <c r="O46" s="348"/>
    </row>
    <row r="47" spans="1:17">
      <c r="A47" s="205"/>
      <c r="B47" s="348"/>
      <c r="C47" s="348"/>
      <c r="D47" s="352"/>
      <c r="E47" s="352"/>
      <c r="F47" s="352"/>
      <c r="G47" s="352"/>
      <c r="H47" s="352"/>
      <c r="I47" s="352"/>
      <c r="J47" s="352"/>
      <c r="L47" s="348"/>
      <c r="O47" s="348"/>
      <c r="P47" s="348"/>
    </row>
    <row r="48" spans="1:17">
      <c r="A48" s="205"/>
      <c r="B48" s="348"/>
      <c r="C48" s="348"/>
      <c r="D48" s="352"/>
      <c r="E48" s="352"/>
      <c r="F48" s="352"/>
      <c r="G48" s="352"/>
      <c r="H48" s="352"/>
      <c r="I48" s="352"/>
      <c r="J48" s="352"/>
      <c r="L48" s="348"/>
      <c r="O48" s="348"/>
      <c r="P48" s="348"/>
    </row>
    <row r="49" spans="1:16">
      <c r="A49" s="205"/>
      <c r="B49" s="348"/>
      <c r="C49" s="348"/>
      <c r="D49" s="352"/>
      <c r="E49" s="352"/>
      <c r="F49" s="352"/>
      <c r="G49" s="352"/>
      <c r="H49" s="352"/>
      <c r="I49" s="352"/>
      <c r="J49" s="352"/>
      <c r="L49" s="348"/>
      <c r="O49" s="348"/>
      <c r="P49" s="348"/>
    </row>
    <row r="50" spans="1:16">
      <c r="A50" s="205"/>
      <c r="B50" s="348"/>
      <c r="C50" s="348"/>
      <c r="D50" s="352"/>
      <c r="E50" s="352"/>
      <c r="F50" s="352"/>
      <c r="G50" s="352"/>
      <c r="H50" s="352"/>
      <c r="I50" s="352"/>
      <c r="J50" s="352"/>
      <c r="L50" s="348"/>
      <c r="M50" s="23"/>
      <c r="N50" s="23"/>
      <c r="O50" s="353"/>
      <c r="P50" s="23"/>
    </row>
    <row r="51" spans="1:16">
      <c r="A51" s="205"/>
      <c r="B51" s="348"/>
      <c r="C51" s="348"/>
      <c r="D51" s="352"/>
      <c r="E51" s="352"/>
      <c r="F51" s="352"/>
      <c r="G51" s="352"/>
      <c r="H51" s="352"/>
      <c r="I51" s="352"/>
      <c r="J51" s="352"/>
      <c r="L51" s="348"/>
      <c r="M51" s="23"/>
      <c r="N51" s="23"/>
      <c r="O51" s="353"/>
      <c r="P51" s="23"/>
    </row>
    <row r="52" spans="1:16">
      <c r="A52" s="205"/>
      <c r="B52" s="348"/>
      <c r="C52" s="348"/>
      <c r="D52" s="352"/>
      <c r="E52" s="352"/>
      <c r="F52" s="352"/>
      <c r="G52" s="352"/>
      <c r="H52" s="352"/>
      <c r="I52" s="352"/>
      <c r="J52" s="352"/>
      <c r="L52" s="353"/>
      <c r="O52" s="348"/>
    </row>
    <row r="53" spans="1:16">
      <c r="A53" s="205"/>
      <c r="B53" s="348"/>
      <c r="C53" s="348"/>
      <c r="D53" s="352"/>
      <c r="E53" s="352"/>
      <c r="F53" s="352"/>
      <c r="G53" s="352"/>
      <c r="H53" s="352"/>
      <c r="I53" s="352"/>
      <c r="J53" s="352"/>
      <c r="K53" s="348"/>
      <c r="L53" s="348"/>
      <c r="O53" s="348"/>
    </row>
    <row r="54" spans="1:16">
      <c r="A54" s="205"/>
      <c r="B54" s="348"/>
      <c r="C54" s="348"/>
      <c r="D54" s="352"/>
      <c r="E54" s="352"/>
      <c r="F54" s="352"/>
      <c r="G54" s="352"/>
      <c r="H54" s="352"/>
      <c r="I54" s="352"/>
      <c r="J54" s="352"/>
      <c r="K54" s="348"/>
      <c r="L54" s="348"/>
      <c r="O54" s="348"/>
    </row>
    <row r="55" spans="1:16">
      <c r="A55" s="205"/>
      <c r="B55" s="348"/>
      <c r="C55" s="348"/>
      <c r="D55" s="352"/>
      <c r="E55" s="352"/>
      <c r="F55" s="352"/>
      <c r="G55" s="352"/>
      <c r="H55" s="352"/>
      <c r="I55" s="352"/>
      <c r="J55" s="352"/>
      <c r="K55" s="348"/>
      <c r="L55" s="348"/>
      <c r="O55" s="348"/>
    </row>
    <row r="56" spans="1:16">
      <c r="A56" s="205"/>
      <c r="B56" s="348"/>
      <c r="C56" s="348"/>
      <c r="D56" s="352"/>
      <c r="E56" s="352"/>
      <c r="F56" s="352"/>
      <c r="G56" s="352"/>
      <c r="H56" s="352"/>
      <c r="I56" s="352"/>
      <c r="J56" s="352"/>
      <c r="K56" s="348"/>
      <c r="L56" s="348"/>
      <c r="O56" s="348"/>
    </row>
    <row r="57" spans="1:16">
      <c r="A57" s="205"/>
      <c r="B57" s="348"/>
      <c r="C57" s="348"/>
      <c r="D57" s="352"/>
      <c r="E57" s="352"/>
      <c r="F57" s="352"/>
      <c r="G57" s="352"/>
      <c r="H57" s="352"/>
      <c r="I57" s="352"/>
      <c r="J57" s="352"/>
      <c r="K57" s="348"/>
      <c r="L57" s="348"/>
      <c r="O57" s="348"/>
    </row>
    <row r="58" spans="1:16">
      <c r="A58" s="205"/>
      <c r="B58" s="348"/>
      <c r="C58" s="348"/>
      <c r="D58" s="352"/>
      <c r="E58" s="352"/>
      <c r="F58" s="352"/>
      <c r="G58" s="352"/>
      <c r="H58" s="352"/>
      <c r="I58" s="352"/>
      <c r="J58" s="352"/>
      <c r="K58" s="348"/>
      <c r="L58" s="348"/>
      <c r="O58" s="348"/>
    </row>
    <row r="59" spans="1:16">
      <c r="A59" s="205"/>
      <c r="B59" s="348"/>
      <c r="C59" s="348"/>
      <c r="D59" s="352"/>
      <c r="E59" s="352"/>
      <c r="F59" s="352"/>
      <c r="G59" s="352"/>
      <c r="H59" s="352"/>
      <c r="I59" s="352"/>
      <c r="J59" s="352"/>
      <c r="K59" s="348"/>
      <c r="L59" s="348"/>
      <c r="O59" s="348"/>
    </row>
    <row r="60" spans="1:16">
      <c r="A60" s="205"/>
      <c r="B60" s="348"/>
      <c r="C60" s="348"/>
      <c r="D60" s="352"/>
      <c r="E60" s="352"/>
      <c r="F60" s="352"/>
      <c r="G60" s="352"/>
      <c r="H60" s="352"/>
      <c r="I60" s="352"/>
      <c r="J60" s="352"/>
      <c r="K60" s="348"/>
      <c r="L60" s="348"/>
      <c r="O60" s="348"/>
    </row>
    <row r="61" spans="1:16">
      <c r="A61" s="205"/>
      <c r="B61" s="348"/>
      <c r="C61" s="348"/>
      <c r="D61" s="352"/>
      <c r="E61" s="352"/>
      <c r="F61" s="352"/>
      <c r="G61" s="352"/>
      <c r="H61" s="352"/>
      <c r="I61" s="352"/>
      <c r="J61" s="352"/>
      <c r="K61" s="348"/>
      <c r="L61" s="348"/>
      <c r="O61" s="348"/>
    </row>
    <row r="62" spans="1:16">
      <c r="A62" s="205"/>
      <c r="B62" s="348"/>
      <c r="C62" s="348"/>
      <c r="D62" s="352"/>
      <c r="E62" s="352"/>
      <c r="F62" s="352"/>
      <c r="G62" s="352"/>
      <c r="H62" s="352"/>
      <c r="I62" s="352"/>
      <c r="J62" s="352"/>
      <c r="K62" s="348"/>
      <c r="L62" s="348"/>
      <c r="O62" s="348"/>
    </row>
    <row r="63" spans="1:16">
      <c r="A63" s="205"/>
      <c r="B63" s="348"/>
      <c r="C63" s="348"/>
      <c r="D63" s="352"/>
      <c r="E63" s="352"/>
      <c r="F63" s="352"/>
      <c r="G63" s="352"/>
      <c r="H63" s="352"/>
      <c r="I63" s="352"/>
      <c r="J63" s="352"/>
      <c r="K63" s="348"/>
      <c r="L63" s="348"/>
      <c r="O63" s="348"/>
    </row>
    <row r="64" spans="1:16">
      <c r="A64" s="205"/>
      <c r="B64" s="348"/>
      <c r="C64" s="348"/>
      <c r="D64" s="352"/>
      <c r="E64" s="352"/>
      <c r="F64" s="352"/>
      <c r="G64" s="352"/>
      <c r="H64" s="352"/>
      <c r="I64" s="352"/>
      <c r="J64" s="352"/>
      <c r="K64" s="348"/>
      <c r="L64" s="348"/>
      <c r="O64" s="348"/>
    </row>
    <row r="65" spans="1:16">
      <c r="A65" s="205"/>
      <c r="B65" s="348"/>
      <c r="C65" s="348"/>
      <c r="D65" s="352"/>
      <c r="E65" s="352"/>
      <c r="F65" s="352"/>
      <c r="G65" s="352"/>
      <c r="H65" s="352"/>
      <c r="I65" s="352"/>
      <c r="J65" s="352"/>
      <c r="K65" s="348"/>
      <c r="L65" s="348"/>
      <c r="O65" s="348"/>
    </row>
    <row r="66" spans="1:16">
      <c r="A66" s="205"/>
      <c r="B66" s="348"/>
      <c r="C66" s="348"/>
      <c r="D66" s="352"/>
      <c r="E66" s="352"/>
      <c r="F66" s="352"/>
      <c r="G66" s="352"/>
      <c r="H66" s="352"/>
      <c r="I66" s="352"/>
      <c r="J66" s="352"/>
      <c r="K66" s="348"/>
      <c r="L66" s="348"/>
      <c r="O66" s="348"/>
    </row>
    <row r="67" spans="1:16">
      <c r="A67" s="205"/>
      <c r="B67" s="348"/>
      <c r="C67" s="348"/>
      <c r="D67" s="352"/>
      <c r="E67" s="352"/>
      <c r="F67" s="352"/>
      <c r="G67" s="352"/>
      <c r="H67" s="352"/>
      <c r="I67" s="352"/>
      <c r="J67" s="352"/>
      <c r="K67" s="348"/>
      <c r="L67" s="348"/>
      <c r="O67" s="348"/>
    </row>
    <row r="68" spans="1:16">
      <c r="A68" s="205"/>
      <c r="B68" s="348"/>
      <c r="C68" s="348"/>
      <c r="D68" s="352"/>
      <c r="E68" s="352"/>
      <c r="F68" s="352"/>
      <c r="G68" s="352"/>
      <c r="H68" s="352"/>
      <c r="I68" s="352"/>
      <c r="J68" s="352"/>
      <c r="K68" s="348"/>
      <c r="L68" s="348"/>
      <c r="O68" s="348"/>
    </row>
    <row r="69" spans="1:16">
      <c r="A69" s="205"/>
      <c r="B69" s="348"/>
      <c r="C69" s="348"/>
      <c r="D69" s="352"/>
      <c r="E69" s="352"/>
      <c r="F69" s="352"/>
      <c r="G69" s="352"/>
      <c r="H69" s="352"/>
      <c r="I69" s="352"/>
      <c r="J69" s="352"/>
      <c r="K69" s="348"/>
      <c r="L69" s="348"/>
      <c r="O69" s="348"/>
    </row>
    <row r="70" spans="1:16">
      <c r="A70" s="205"/>
      <c r="B70" s="348"/>
      <c r="C70" s="348"/>
      <c r="D70" s="352"/>
      <c r="E70" s="352"/>
      <c r="F70" s="352"/>
      <c r="G70" s="352"/>
      <c r="H70" s="352"/>
      <c r="I70" s="352"/>
      <c r="J70" s="352"/>
      <c r="K70" s="348"/>
      <c r="L70" s="348"/>
      <c r="O70" s="348"/>
    </row>
    <row r="71" spans="1:16">
      <c r="A71" s="205"/>
      <c r="B71" s="348"/>
      <c r="C71" s="348"/>
      <c r="D71" s="352"/>
      <c r="E71" s="352"/>
      <c r="F71" s="352"/>
      <c r="G71" s="352"/>
      <c r="H71" s="352"/>
      <c r="I71" s="352"/>
      <c r="J71" s="352"/>
      <c r="K71" s="348"/>
      <c r="L71" s="348"/>
      <c r="O71" s="348"/>
    </row>
    <row r="72" spans="1:16">
      <c r="A72" s="205"/>
      <c r="B72" s="348"/>
      <c r="C72" s="348"/>
      <c r="D72" s="352"/>
      <c r="E72" s="352"/>
      <c r="F72" s="352"/>
      <c r="G72" s="352"/>
      <c r="H72" s="352"/>
      <c r="I72" s="352"/>
      <c r="J72" s="352"/>
      <c r="K72" s="348"/>
      <c r="L72" s="348"/>
      <c r="O72" s="348"/>
    </row>
    <row r="73" spans="1:16">
      <c r="A73" s="205"/>
      <c r="B73" s="348"/>
      <c r="C73" s="348"/>
      <c r="D73" s="352"/>
      <c r="E73" s="352"/>
      <c r="F73" s="352"/>
      <c r="G73" s="352"/>
      <c r="H73" s="352"/>
      <c r="I73" s="352"/>
      <c r="J73" s="352"/>
      <c r="K73" s="348"/>
      <c r="L73" s="348"/>
      <c r="O73" s="348"/>
    </row>
    <row r="75" spans="1:16">
      <c r="A75" s="3"/>
      <c r="B75" s="348"/>
      <c r="C75" s="348"/>
      <c r="D75" s="352"/>
      <c r="E75" s="352"/>
      <c r="F75" s="352"/>
      <c r="G75" s="352"/>
      <c r="H75" s="352"/>
      <c r="I75" s="352"/>
      <c r="J75" s="352"/>
      <c r="K75" s="348"/>
      <c r="L75" s="348"/>
      <c r="O75" s="348"/>
    </row>
    <row r="76" spans="1:16">
      <c r="A76" s="3"/>
      <c r="B76" s="348"/>
      <c r="C76" s="348"/>
      <c r="D76" s="352"/>
      <c r="E76" s="352"/>
      <c r="F76" s="352"/>
      <c r="G76" s="352"/>
      <c r="H76" s="352"/>
      <c r="I76" s="352"/>
      <c r="J76" s="352"/>
      <c r="K76" s="348"/>
      <c r="L76" s="348"/>
      <c r="O76" s="348"/>
    </row>
    <row r="77" spans="1:16">
      <c r="A77" s="3"/>
      <c r="B77" s="348"/>
      <c r="C77" s="348"/>
      <c r="D77" s="352"/>
      <c r="E77" s="352"/>
      <c r="F77" s="352"/>
      <c r="G77" s="352"/>
      <c r="H77" s="352"/>
      <c r="I77" s="352"/>
      <c r="J77" s="352"/>
      <c r="K77" s="348"/>
      <c r="L77" s="348"/>
      <c r="M77" s="55"/>
      <c r="O77" s="348"/>
      <c r="P77" s="55"/>
    </row>
    <row r="78" spans="1:16">
      <c r="A78" s="3"/>
      <c r="B78" s="348"/>
      <c r="C78" s="348"/>
      <c r="D78" s="352"/>
      <c r="E78" s="352"/>
      <c r="F78" s="352"/>
      <c r="G78" s="352"/>
      <c r="H78" s="352"/>
      <c r="I78" s="352"/>
      <c r="J78" s="352"/>
      <c r="K78" s="348"/>
      <c r="L78" s="348"/>
      <c r="O78" s="348"/>
    </row>
    <row r="80" spans="1:16">
      <c r="A80" s="3"/>
      <c r="K80" s="348"/>
      <c r="L80" s="348"/>
    </row>
    <row r="81" spans="1:15">
      <c r="A81" s="3"/>
      <c r="K81" s="348"/>
      <c r="L81" s="348"/>
      <c r="N81" s="23"/>
    </row>
    <row r="82" spans="1:15">
      <c r="A82" s="3"/>
      <c r="K82" s="348"/>
      <c r="L82" s="376"/>
      <c r="O82" s="348"/>
    </row>
    <row r="83" spans="1:15">
      <c r="A83" s="3"/>
      <c r="K83" s="348"/>
      <c r="L83" s="348"/>
    </row>
    <row r="84" spans="1:15">
      <c r="K84" s="348"/>
      <c r="L84" s="348"/>
    </row>
    <row r="85" spans="1:15">
      <c r="A85" s="3"/>
      <c r="B85" s="40"/>
      <c r="C85" s="40"/>
      <c r="D85" s="352"/>
      <c r="E85" s="352"/>
      <c r="J85" s="352"/>
      <c r="K85" s="348"/>
    </row>
    <row r="86" spans="1:15">
      <c r="A86" s="3"/>
      <c r="B86" s="40"/>
      <c r="C86" s="40"/>
      <c r="D86" s="352"/>
      <c r="E86" s="352"/>
      <c r="J86" s="352"/>
      <c r="K86" s="348"/>
    </row>
    <row r="87" spans="1:15">
      <c r="A87" s="3"/>
      <c r="B87" s="40"/>
      <c r="C87" s="40"/>
      <c r="D87" s="352"/>
      <c r="E87" s="352"/>
      <c r="J87" s="352"/>
      <c r="K87" s="348"/>
    </row>
    <row r="88" spans="1:15">
      <c r="E88" s="352"/>
      <c r="J88" s="352"/>
      <c r="K88" s="348"/>
    </row>
    <row r="89" spans="1:15">
      <c r="A89" s="3"/>
      <c r="B89" s="3"/>
      <c r="C89" s="3"/>
      <c r="E89" s="352"/>
    </row>
    <row r="90" spans="1:15">
      <c r="A90" s="3"/>
      <c r="B90" s="3"/>
      <c r="C90" s="3"/>
      <c r="J90" s="352"/>
      <c r="K90" s="348"/>
    </row>
    <row r="91" spans="1:15">
      <c r="A91" s="3"/>
      <c r="B91" s="3"/>
      <c r="C91" s="3"/>
      <c r="E91" s="352"/>
      <c r="J91" s="352"/>
      <c r="K91" s="348"/>
    </row>
    <row r="92" spans="1:15">
      <c r="A92" s="3"/>
      <c r="B92" s="3"/>
      <c r="C92" s="3"/>
      <c r="E92" s="352"/>
      <c r="J92" s="352"/>
      <c r="K92" s="348"/>
    </row>
    <row r="93" spans="1:15">
      <c r="A93" s="3"/>
      <c r="B93" s="3"/>
      <c r="C93" s="3"/>
      <c r="E93" s="352"/>
      <c r="J93" s="352"/>
      <c r="K93" s="348"/>
    </row>
    <row r="94" spans="1:15">
      <c r="A94" s="3"/>
      <c r="B94" s="3"/>
      <c r="C94" s="3"/>
    </row>
    <row r="95" spans="1:15">
      <c r="A95" s="3"/>
      <c r="B95" s="3"/>
      <c r="C95" s="3"/>
      <c r="J95" s="352"/>
    </row>
    <row r="96" spans="1:15">
      <c r="J96" s="352"/>
    </row>
    <row r="97" spans="10:10">
      <c r="J97" s="352"/>
    </row>
    <row r="98" spans="10:10">
      <c r="J98" s="352"/>
    </row>
    <row r="100" spans="10:10">
      <c r="J100" s="352"/>
    </row>
    <row r="101" spans="10:10">
      <c r="J101" s="352"/>
    </row>
    <row r="102" spans="10:10">
      <c r="J102" s="352"/>
    </row>
    <row r="103" spans="10:10">
      <c r="J103" s="352"/>
    </row>
    <row r="105" spans="10:10">
      <c r="J105" s="352"/>
    </row>
    <row r="106" spans="10:10">
      <c r="J106" s="352"/>
    </row>
    <row r="107" spans="10:10">
      <c r="J107" s="352"/>
    </row>
    <row r="108" spans="10:10">
      <c r="J108" s="352"/>
    </row>
  </sheetData>
  <mergeCells count="7">
    <mergeCell ref="A1:I1"/>
    <mergeCell ref="A3:I3"/>
    <mergeCell ref="B5:B9"/>
    <mergeCell ref="C5:C9"/>
    <mergeCell ref="D6:D9"/>
    <mergeCell ref="E5:H5"/>
    <mergeCell ref="G7:G9"/>
  </mergeCells>
  <phoneticPr fontId="0" type="noConversion"/>
  <printOptions horizontalCentered="1"/>
  <pageMargins left="0.59" right="0.56000000000000005" top="0.83" bottom="1" header="0.67" footer="0.5"/>
  <pageSetup scale="98"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"/>
  <sheetViews>
    <sheetView topLeftCell="A13" zoomScaleNormal="100" workbookViewId="0">
      <selection sqref="A1:L1"/>
    </sheetView>
  </sheetViews>
  <sheetFormatPr defaultColWidth="11.42578125" defaultRowHeight="12.75"/>
  <cols>
    <col min="1" max="1" width="17.85546875" style="24" customWidth="1"/>
    <col min="2" max="2" width="11.28515625" style="177" bestFit="1" customWidth="1"/>
    <col min="3" max="3" width="16.42578125" style="177" bestFit="1" customWidth="1"/>
    <col min="4" max="4" width="13.28515625" style="177" customWidth="1"/>
    <col min="5" max="6" width="14.5703125" style="177" customWidth="1"/>
    <col min="7" max="7" width="15.7109375" style="177" customWidth="1"/>
    <col min="8" max="8" width="13.85546875" style="177" customWidth="1"/>
    <col min="9" max="9" width="14.7109375" style="177" customWidth="1"/>
    <col min="10" max="10" width="11.85546875" style="177" customWidth="1"/>
    <col min="11" max="11" width="14.5703125" style="177" customWidth="1"/>
    <col min="12" max="12" width="10.28515625" style="177" customWidth="1"/>
    <col min="13" max="13" width="11.42578125" style="24"/>
    <col min="14" max="14" width="12" style="24" bestFit="1" customWidth="1"/>
    <col min="15" max="16384" width="11.42578125" style="24"/>
  </cols>
  <sheetData>
    <row r="1" spans="1:14">
      <c r="A1" s="420" t="s">
        <v>83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</row>
    <row r="2" spans="1:14">
      <c r="A2" s="22"/>
      <c r="B2" s="221"/>
      <c r="C2" s="221"/>
      <c r="D2" s="221"/>
      <c r="E2" s="221"/>
      <c r="F2" s="221"/>
      <c r="G2" s="221"/>
      <c r="H2" s="221"/>
      <c r="I2" s="221"/>
      <c r="J2" s="231"/>
      <c r="K2" s="231"/>
      <c r="L2" s="221"/>
    </row>
    <row r="3" spans="1:14">
      <c r="A3" s="480" t="s">
        <v>239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</row>
    <row r="4" spans="1:14" ht="13.5" thickBot="1">
      <c r="A4" s="47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</row>
    <row r="5" spans="1:14" ht="15" customHeight="1" thickTop="1">
      <c r="A5" s="505" t="s">
        <v>150</v>
      </c>
      <c r="B5" s="508" t="s">
        <v>226</v>
      </c>
      <c r="C5" s="508" t="s">
        <v>245</v>
      </c>
      <c r="D5" s="512" t="s">
        <v>152</v>
      </c>
      <c r="E5" s="508" t="s">
        <v>229</v>
      </c>
      <c r="F5" s="508" t="s">
        <v>246</v>
      </c>
      <c r="G5" s="506" t="s">
        <v>84</v>
      </c>
      <c r="H5" s="506"/>
      <c r="I5" s="506"/>
      <c r="J5" s="506"/>
      <c r="K5" s="506"/>
      <c r="L5" s="506"/>
    </row>
    <row r="6" spans="1:14" ht="12.75" customHeight="1">
      <c r="A6" s="502"/>
      <c r="B6" s="509"/>
      <c r="C6" s="457"/>
      <c r="D6" s="457"/>
      <c r="E6" s="509"/>
      <c r="F6" s="509"/>
      <c r="G6" s="507" t="s">
        <v>153</v>
      </c>
      <c r="H6" s="511" t="s">
        <v>187</v>
      </c>
      <c r="I6" s="507" t="s">
        <v>184</v>
      </c>
      <c r="J6" s="507" t="s">
        <v>170</v>
      </c>
      <c r="K6" s="507" t="s">
        <v>149</v>
      </c>
      <c r="L6" s="507" t="s">
        <v>151</v>
      </c>
    </row>
    <row r="7" spans="1:14">
      <c r="A7" s="502"/>
      <c r="B7" s="509"/>
      <c r="C7" s="457"/>
      <c r="D7" s="457"/>
      <c r="E7" s="509"/>
      <c r="F7" s="509"/>
      <c r="G7" s="457"/>
      <c r="H7" s="509"/>
      <c r="I7" s="448"/>
      <c r="J7" s="448"/>
      <c r="K7" s="457"/>
      <c r="L7" s="457"/>
    </row>
    <row r="8" spans="1:14">
      <c r="A8" s="502"/>
      <c r="B8" s="509"/>
      <c r="C8" s="457"/>
      <c r="D8" s="457"/>
      <c r="E8" s="509"/>
      <c r="F8" s="509"/>
      <c r="G8" s="457"/>
      <c r="H8" s="509"/>
      <c r="I8" s="448"/>
      <c r="J8" s="448"/>
      <c r="K8" s="457"/>
      <c r="L8" s="457"/>
    </row>
    <row r="9" spans="1:14" ht="13.5" thickBot="1">
      <c r="A9" s="468"/>
      <c r="B9" s="510"/>
      <c r="C9" s="449"/>
      <c r="D9" s="449"/>
      <c r="E9" s="510"/>
      <c r="F9" s="510"/>
      <c r="G9" s="449"/>
      <c r="H9" s="510"/>
      <c r="I9" s="449"/>
      <c r="J9" s="449"/>
      <c r="K9" s="449"/>
      <c r="L9" s="449"/>
    </row>
    <row r="10" spans="1:14">
      <c r="A10" s="32" t="s">
        <v>0</v>
      </c>
      <c r="B10" s="213">
        <f>SUM(B12:B39)</f>
        <v>845861.25</v>
      </c>
      <c r="C10" s="224">
        <f>SUM(C12:C39)</f>
        <v>414264698616</v>
      </c>
      <c r="D10" s="225">
        <f>+C10/B10</f>
        <v>489754.907930822</v>
      </c>
      <c r="E10" s="224">
        <f>SUM(E12:E39)</f>
        <v>5890577745</v>
      </c>
      <c r="F10" s="224">
        <f>SUM(F12:F39)+1</f>
        <v>2945297728</v>
      </c>
      <c r="G10" s="224">
        <f>SUM(G12:G39)</f>
        <v>2945280018</v>
      </c>
      <c r="H10" s="224">
        <f>SUM(H12:H39)</f>
        <v>883586662</v>
      </c>
      <c r="I10" s="224">
        <f>SUM(I12:I39)</f>
        <v>2961988396</v>
      </c>
      <c r="J10" s="232">
        <f>SUM(J12:J39)</f>
        <v>136898081</v>
      </c>
      <c r="K10" s="224">
        <f>SUM(K12:K39)</f>
        <v>3098886477</v>
      </c>
      <c r="L10" s="224">
        <f>K10/B10</f>
        <v>3663.5872337218425</v>
      </c>
    </row>
    <row r="11" spans="1:14">
      <c r="A11" s="23"/>
      <c r="B11" s="205"/>
      <c r="C11" s="205"/>
      <c r="D11" s="226"/>
      <c r="E11" s="205"/>
      <c r="F11" s="228"/>
      <c r="G11" s="205"/>
      <c r="H11" s="205"/>
      <c r="I11" s="205"/>
      <c r="J11" s="233"/>
      <c r="K11" s="205"/>
      <c r="L11" s="255"/>
    </row>
    <row r="12" spans="1:14">
      <c r="A12" s="23" t="s">
        <v>1</v>
      </c>
      <c r="B12" s="295">
        <v>8284.75</v>
      </c>
      <c r="C12" s="173">
        <v>2493839439</v>
      </c>
      <c r="D12" s="297">
        <v>301015.6539424847</v>
      </c>
      <c r="E12" s="125">
        <v>57694999</v>
      </c>
      <c r="F12" s="173">
        <v>17730450</v>
      </c>
      <c r="G12" s="173">
        <v>39964549</v>
      </c>
      <c r="H12" s="293">
        <v>8654250</v>
      </c>
      <c r="I12" s="293">
        <v>39964549</v>
      </c>
      <c r="J12" s="125">
        <v>0</v>
      </c>
      <c r="K12" s="125">
        <v>39964549</v>
      </c>
      <c r="L12" s="189">
        <v>4823.8690364826944</v>
      </c>
      <c r="N12" s="382"/>
    </row>
    <row r="13" spans="1:14">
      <c r="A13" s="23" t="s">
        <v>2</v>
      </c>
      <c r="B13" s="295">
        <v>78051.5</v>
      </c>
      <c r="C13" s="173">
        <v>47063452267</v>
      </c>
      <c r="D13" s="297">
        <v>602979.4721049564</v>
      </c>
      <c r="E13" s="125">
        <v>543550646</v>
      </c>
      <c r="F13" s="173">
        <v>334607027</v>
      </c>
      <c r="G13" s="173">
        <v>208943619</v>
      </c>
      <c r="H13" s="293">
        <v>81532597</v>
      </c>
      <c r="I13" s="293">
        <v>208943619</v>
      </c>
      <c r="J13" s="125">
        <v>9783912</v>
      </c>
      <c r="K13" s="125">
        <v>218727531</v>
      </c>
      <c r="L13" s="189">
        <v>2802.3488465948762</v>
      </c>
      <c r="N13" s="382"/>
    </row>
    <row r="14" spans="1:14">
      <c r="A14" s="23" t="s">
        <v>3</v>
      </c>
      <c r="B14" s="295">
        <v>77583</v>
      </c>
      <c r="C14" s="173">
        <v>23583716710</v>
      </c>
      <c r="D14" s="297">
        <v>303980.46878826548</v>
      </c>
      <c r="E14" s="125">
        <v>540288012</v>
      </c>
      <c r="F14" s="173">
        <v>167673151</v>
      </c>
      <c r="G14" s="173">
        <v>372614861</v>
      </c>
      <c r="H14" s="293">
        <v>81043202</v>
      </c>
      <c r="I14" s="293">
        <v>372614861</v>
      </c>
      <c r="J14" s="125">
        <v>22692097</v>
      </c>
      <c r="K14" s="125">
        <v>395306958</v>
      </c>
      <c r="L14" s="189">
        <v>5095.2780634932915</v>
      </c>
      <c r="N14" s="382"/>
    </row>
    <row r="15" spans="1:14">
      <c r="A15" s="23" t="s">
        <v>4</v>
      </c>
      <c r="B15" s="295">
        <v>107104</v>
      </c>
      <c r="C15" s="173">
        <v>51057173870</v>
      </c>
      <c r="D15" s="297">
        <v>476706.50834702718</v>
      </c>
      <c r="E15" s="125">
        <v>745872256</v>
      </c>
      <c r="F15" s="173">
        <v>363001189</v>
      </c>
      <c r="G15" s="173">
        <v>382871067</v>
      </c>
      <c r="H15" s="293">
        <v>111880838</v>
      </c>
      <c r="I15" s="293">
        <v>382871067</v>
      </c>
      <c r="J15" s="125">
        <v>5966978</v>
      </c>
      <c r="K15" s="125">
        <v>388838045</v>
      </c>
      <c r="L15" s="189">
        <v>3630.4717377502243</v>
      </c>
      <c r="N15" s="382"/>
    </row>
    <row r="16" spans="1:14">
      <c r="A16" s="23" t="s">
        <v>5</v>
      </c>
      <c r="B16" s="295">
        <v>15569.25</v>
      </c>
      <c r="C16" s="173">
        <v>7322962131</v>
      </c>
      <c r="D16" s="297">
        <v>470347.77725323953</v>
      </c>
      <c r="E16" s="125">
        <v>108424257</v>
      </c>
      <c r="F16" s="173">
        <v>52064064</v>
      </c>
      <c r="G16" s="173">
        <v>56360193</v>
      </c>
      <c r="H16" s="293">
        <v>16263639</v>
      </c>
      <c r="I16" s="293">
        <v>56360193</v>
      </c>
      <c r="J16" s="125">
        <v>2276909</v>
      </c>
      <c r="K16" s="125">
        <v>58637102</v>
      </c>
      <c r="L16" s="189">
        <v>3766.2123737495385</v>
      </c>
      <c r="N16" s="382"/>
    </row>
    <row r="17" spans="1:14">
      <c r="A17" s="23"/>
      <c r="B17" s="295"/>
      <c r="C17" s="173"/>
      <c r="D17" s="297"/>
      <c r="E17" s="125"/>
      <c r="F17" s="173"/>
      <c r="G17" s="173"/>
      <c r="H17" s="293"/>
      <c r="I17" s="293"/>
      <c r="J17" s="125"/>
      <c r="K17" s="125"/>
      <c r="L17" s="189"/>
      <c r="N17" s="382"/>
    </row>
    <row r="18" spans="1:14">
      <c r="A18" s="23" t="s">
        <v>6</v>
      </c>
      <c r="B18" s="295">
        <v>5303</v>
      </c>
      <c r="C18" s="173">
        <v>1491941040</v>
      </c>
      <c r="D18" s="297">
        <v>281339.06090891949</v>
      </c>
      <c r="E18" s="125">
        <v>36930092</v>
      </c>
      <c r="F18" s="173">
        <v>10607253</v>
      </c>
      <c r="G18" s="173">
        <v>26322839</v>
      </c>
      <c r="H18" s="293">
        <v>5539514</v>
      </c>
      <c r="I18" s="293">
        <v>26322839</v>
      </c>
      <c r="J18" s="125">
        <v>0</v>
      </c>
      <c r="K18" s="125">
        <v>26322839</v>
      </c>
      <c r="L18" s="189">
        <v>4963.7637186498205</v>
      </c>
      <c r="N18" s="382"/>
    </row>
    <row r="19" spans="1:14">
      <c r="A19" s="23" t="s">
        <v>7</v>
      </c>
      <c r="B19" s="295">
        <v>25162.5</v>
      </c>
      <c r="C19" s="173">
        <v>11807305522</v>
      </c>
      <c r="D19" s="297">
        <v>469242.14692498755</v>
      </c>
      <c r="E19" s="125">
        <v>175231650</v>
      </c>
      <c r="F19" s="173">
        <v>83946400</v>
      </c>
      <c r="G19" s="173">
        <v>91285250</v>
      </c>
      <c r="H19" s="293">
        <v>26284748</v>
      </c>
      <c r="I19" s="293">
        <v>91285250</v>
      </c>
      <c r="J19" s="125">
        <v>2453243</v>
      </c>
      <c r="K19" s="125">
        <v>93738493</v>
      </c>
      <c r="L19" s="189">
        <v>3725.3251068057625</v>
      </c>
      <c r="N19" s="382"/>
    </row>
    <row r="20" spans="1:14">
      <c r="A20" s="23" t="s">
        <v>8</v>
      </c>
      <c r="B20" s="295">
        <v>15094.75</v>
      </c>
      <c r="C20" s="173">
        <v>5777971100</v>
      </c>
      <c r="D20" s="297">
        <v>382780.17853889597</v>
      </c>
      <c r="E20" s="125">
        <v>105119839</v>
      </c>
      <c r="F20" s="173">
        <v>41079641</v>
      </c>
      <c r="G20" s="173">
        <v>64040198</v>
      </c>
      <c r="H20" s="293">
        <v>15767976</v>
      </c>
      <c r="I20" s="293">
        <v>64040198</v>
      </c>
      <c r="J20" s="125">
        <v>0</v>
      </c>
      <c r="K20" s="125">
        <v>64040198</v>
      </c>
      <c r="L20" s="189">
        <v>4242.5477732324152</v>
      </c>
      <c r="N20" s="382"/>
    </row>
    <row r="21" spans="1:14">
      <c r="A21" s="23" t="s">
        <v>9</v>
      </c>
      <c r="B21" s="295">
        <v>25470.75</v>
      </c>
      <c r="C21" s="173">
        <v>9956551011</v>
      </c>
      <c r="D21" s="297">
        <v>390901.36768646387</v>
      </c>
      <c r="E21" s="125">
        <v>177378303</v>
      </c>
      <c r="F21" s="173">
        <v>70788091</v>
      </c>
      <c r="G21" s="173">
        <v>106590212</v>
      </c>
      <c r="H21" s="293">
        <v>26606745</v>
      </c>
      <c r="I21" s="293">
        <v>106590212</v>
      </c>
      <c r="J21" s="125">
        <v>3547566</v>
      </c>
      <c r="K21" s="125">
        <v>110137778</v>
      </c>
      <c r="L21" s="189">
        <v>4324.0885329250223</v>
      </c>
      <c r="N21" s="382"/>
    </row>
    <row r="22" spans="1:14">
      <c r="A22" s="23" t="s">
        <v>10</v>
      </c>
      <c r="B22" s="295">
        <v>4501.25</v>
      </c>
      <c r="C22" s="173">
        <v>1585359469</v>
      </c>
      <c r="D22" s="297">
        <v>352204.26970286033</v>
      </c>
      <c r="E22" s="125">
        <v>31346705</v>
      </c>
      <c r="F22" s="173">
        <v>11271430</v>
      </c>
      <c r="G22" s="173">
        <v>20075275</v>
      </c>
      <c r="H22" s="293">
        <v>4702006</v>
      </c>
      <c r="I22" s="293">
        <v>20075275</v>
      </c>
      <c r="J22" s="125">
        <v>0</v>
      </c>
      <c r="K22" s="125">
        <v>20075275</v>
      </c>
      <c r="L22" s="189">
        <v>4459.9333518467092</v>
      </c>
      <c r="N22" s="382"/>
    </row>
    <row r="23" spans="1:14">
      <c r="A23" s="23"/>
      <c r="B23" s="295"/>
      <c r="C23" s="173"/>
      <c r="D23" s="297"/>
      <c r="E23" s="125"/>
      <c r="F23" s="173"/>
      <c r="G23" s="173"/>
      <c r="H23" s="293"/>
      <c r="I23" s="293"/>
      <c r="J23" s="125"/>
      <c r="K23" s="125"/>
      <c r="L23" s="189"/>
      <c r="N23" s="382"/>
    </row>
    <row r="24" spans="1:14">
      <c r="A24" s="23" t="s">
        <v>11</v>
      </c>
      <c r="B24" s="295">
        <v>39391.25</v>
      </c>
      <c r="C24" s="173">
        <v>16890491436</v>
      </c>
      <c r="D24" s="297">
        <v>428787.90178021771</v>
      </c>
      <c r="E24" s="125">
        <v>274320665</v>
      </c>
      <c r="F24" s="173">
        <v>120086327</v>
      </c>
      <c r="G24" s="173">
        <v>154234338</v>
      </c>
      <c r="H24" s="293">
        <v>41148100</v>
      </c>
      <c r="I24" s="293">
        <v>154234338</v>
      </c>
      <c r="J24" s="125">
        <v>6583696</v>
      </c>
      <c r="K24" s="125">
        <v>160818034</v>
      </c>
      <c r="L24" s="189">
        <v>4082.5826547773936</v>
      </c>
      <c r="N24" s="382"/>
    </row>
    <row r="25" spans="1:14">
      <c r="A25" s="23" t="s">
        <v>12</v>
      </c>
      <c r="B25" s="295">
        <v>3682</v>
      </c>
      <c r="C25" s="173">
        <v>2270959811</v>
      </c>
      <c r="D25" s="297">
        <v>616773.44133623026</v>
      </c>
      <c r="E25" s="125">
        <v>25641448</v>
      </c>
      <c r="F25" s="173">
        <v>16145843</v>
      </c>
      <c r="G25" s="173">
        <v>9495605</v>
      </c>
      <c r="H25" s="293">
        <v>3846217</v>
      </c>
      <c r="I25" s="293">
        <v>9495605</v>
      </c>
      <c r="J25" s="125">
        <v>0</v>
      </c>
      <c r="K25" s="125">
        <v>9495605</v>
      </c>
      <c r="L25" s="189">
        <v>2578.9258555133079</v>
      </c>
      <c r="N25" s="382"/>
    </row>
    <row r="26" spans="1:14">
      <c r="A26" s="23" t="s">
        <v>13</v>
      </c>
      <c r="B26" s="295">
        <v>36634.5</v>
      </c>
      <c r="C26" s="173">
        <v>16839113592</v>
      </c>
      <c r="D26" s="297">
        <v>459651.79249068501</v>
      </c>
      <c r="E26" s="125">
        <v>255122658</v>
      </c>
      <c r="F26" s="173">
        <v>119721046</v>
      </c>
      <c r="G26" s="173">
        <v>135401612</v>
      </c>
      <c r="H26" s="293">
        <v>38268399</v>
      </c>
      <c r="I26" s="293">
        <v>135401612</v>
      </c>
      <c r="J26" s="125">
        <v>0</v>
      </c>
      <c r="K26" s="125">
        <v>135401612</v>
      </c>
      <c r="L26" s="189">
        <v>3696.0136483369502</v>
      </c>
      <c r="N26" s="382"/>
    </row>
    <row r="27" spans="1:14">
      <c r="A27" s="23" t="s">
        <v>14</v>
      </c>
      <c r="B27" s="295">
        <v>53535.75</v>
      </c>
      <c r="C27" s="173">
        <v>29555202330</v>
      </c>
      <c r="D27" s="297">
        <v>552064.78530701448</v>
      </c>
      <c r="E27" s="125">
        <v>372822963</v>
      </c>
      <c r="F27" s="173">
        <v>210128622</v>
      </c>
      <c r="G27" s="173">
        <v>162694341</v>
      </c>
      <c r="H27" s="293">
        <v>55923444</v>
      </c>
      <c r="I27" s="293">
        <v>162694341</v>
      </c>
      <c r="J27" s="125">
        <v>5592344</v>
      </c>
      <c r="K27" s="125">
        <v>168286685</v>
      </c>
      <c r="L27" s="189">
        <v>3143.4449876951385</v>
      </c>
      <c r="N27" s="382"/>
    </row>
    <row r="28" spans="1:14">
      <c r="A28" s="23" t="s">
        <v>15</v>
      </c>
      <c r="B28" s="295">
        <v>1911</v>
      </c>
      <c r="C28" s="173">
        <v>1545566072</v>
      </c>
      <c r="D28" s="297">
        <v>808773.45473574044</v>
      </c>
      <c r="E28" s="125">
        <v>13308204</v>
      </c>
      <c r="F28" s="173">
        <v>10988511</v>
      </c>
      <c r="G28" s="173">
        <v>2319693</v>
      </c>
      <c r="H28" s="293">
        <v>1996231</v>
      </c>
      <c r="I28" s="293">
        <v>2319693</v>
      </c>
      <c r="J28" s="125">
        <v>133082</v>
      </c>
      <c r="K28" s="125">
        <v>2452775</v>
      </c>
      <c r="L28" s="189">
        <v>1283.5034013605443</v>
      </c>
      <c r="N28" s="382"/>
    </row>
    <row r="29" spans="1:14">
      <c r="A29" s="23"/>
      <c r="B29" s="295"/>
      <c r="C29" s="173"/>
      <c r="D29" s="297"/>
      <c r="E29" s="125"/>
      <c r="F29" s="173"/>
      <c r="G29" s="173"/>
      <c r="H29" s="293"/>
      <c r="I29" s="293"/>
      <c r="J29" s="125"/>
      <c r="K29" s="125"/>
      <c r="L29" s="189"/>
      <c r="N29" s="382"/>
    </row>
    <row r="30" spans="1:14">
      <c r="A30" s="23" t="s">
        <v>16</v>
      </c>
      <c r="B30" s="295">
        <v>151944.75</v>
      </c>
      <c r="C30" s="173">
        <v>103044634422</v>
      </c>
      <c r="D30" s="297">
        <v>678171.73296214582</v>
      </c>
      <c r="E30" s="125">
        <v>1058143239</v>
      </c>
      <c r="F30" s="173">
        <v>732616437</v>
      </c>
      <c r="G30" s="173">
        <v>325526802</v>
      </c>
      <c r="H30" s="293">
        <v>158721486</v>
      </c>
      <c r="I30" s="293">
        <v>325526802</v>
      </c>
      <c r="J30" s="125">
        <v>35976870</v>
      </c>
      <c r="K30" s="125">
        <v>361503672</v>
      </c>
      <c r="L30" s="189">
        <v>2379.1784316338667</v>
      </c>
      <c r="N30" s="382"/>
    </row>
    <row r="31" spans="1:14">
      <c r="A31" s="23" t="s">
        <v>17</v>
      </c>
      <c r="B31" s="295">
        <v>122905.75</v>
      </c>
      <c r="C31" s="173">
        <v>46960803799</v>
      </c>
      <c r="D31" s="297">
        <v>382087.93159799278</v>
      </c>
      <c r="E31" s="125">
        <v>855915643</v>
      </c>
      <c r="F31" s="173">
        <v>333877227</v>
      </c>
      <c r="G31" s="173">
        <v>522038416</v>
      </c>
      <c r="H31" s="293">
        <v>128387346</v>
      </c>
      <c r="I31" s="293">
        <v>522038416</v>
      </c>
      <c r="J31" s="125">
        <v>41083951</v>
      </c>
      <c r="K31" s="125">
        <v>563122367</v>
      </c>
      <c r="L31" s="189">
        <v>4581.7414319509053</v>
      </c>
      <c r="N31" s="382"/>
    </row>
    <row r="32" spans="1:14">
      <c r="A32" s="23" t="s">
        <v>18</v>
      </c>
      <c r="B32" s="295">
        <v>7461.25</v>
      </c>
      <c r="C32" s="173">
        <v>4247282121</v>
      </c>
      <c r="D32" s="297">
        <v>569245.38395041041</v>
      </c>
      <c r="E32" s="125">
        <v>51960145</v>
      </c>
      <c r="F32" s="173">
        <v>30196902</v>
      </c>
      <c r="G32" s="173">
        <v>21763243</v>
      </c>
      <c r="H32" s="293">
        <v>7794022</v>
      </c>
      <c r="I32" s="293">
        <v>21763243</v>
      </c>
      <c r="J32" s="125">
        <v>571562</v>
      </c>
      <c r="K32" s="125">
        <v>22334805</v>
      </c>
      <c r="L32" s="189">
        <v>2993.4401072206401</v>
      </c>
      <c r="N32" s="382"/>
    </row>
    <row r="33" spans="1:14">
      <c r="A33" s="23" t="s">
        <v>19</v>
      </c>
      <c r="B33" s="295">
        <v>16935</v>
      </c>
      <c r="C33" s="173">
        <v>7381291268</v>
      </c>
      <c r="D33" s="297">
        <v>435860.1280188958</v>
      </c>
      <c r="E33" s="125">
        <v>117935340</v>
      </c>
      <c r="F33" s="173">
        <v>52478767</v>
      </c>
      <c r="G33" s="173">
        <v>65456573</v>
      </c>
      <c r="H33" s="293">
        <v>17690301</v>
      </c>
      <c r="I33" s="293">
        <v>65456573</v>
      </c>
      <c r="J33" s="125">
        <v>235871</v>
      </c>
      <c r="K33" s="125">
        <v>65692444</v>
      </c>
      <c r="L33" s="189">
        <v>3879.0932388544434</v>
      </c>
      <c r="N33" s="382"/>
    </row>
    <row r="34" spans="1:14">
      <c r="A34" s="23" t="s">
        <v>20</v>
      </c>
      <c r="B34" s="295">
        <v>2711.5</v>
      </c>
      <c r="C34" s="173">
        <v>791916181</v>
      </c>
      <c r="D34" s="297">
        <v>292058.33708279551</v>
      </c>
      <c r="E34" s="125">
        <v>18882886</v>
      </c>
      <c r="F34" s="173">
        <v>5630286</v>
      </c>
      <c r="G34" s="173">
        <v>13252600</v>
      </c>
      <c r="H34" s="293">
        <v>2832433</v>
      </c>
      <c r="I34" s="293">
        <v>13252600</v>
      </c>
      <c r="J34" s="125">
        <v>0</v>
      </c>
      <c r="K34" s="125">
        <v>13252600</v>
      </c>
      <c r="L34" s="189">
        <v>4887.5530149363822</v>
      </c>
      <c r="N34" s="382"/>
    </row>
    <row r="35" spans="1:14">
      <c r="A35" s="23"/>
      <c r="B35" s="295"/>
      <c r="C35" s="173"/>
      <c r="D35" s="297"/>
      <c r="E35" s="125"/>
      <c r="F35" s="173"/>
      <c r="G35" s="173"/>
      <c r="H35" s="293"/>
      <c r="I35" s="293"/>
      <c r="J35" s="125"/>
      <c r="K35" s="125"/>
      <c r="L35" s="189"/>
      <c r="N35" s="382"/>
    </row>
    <row r="36" spans="1:14">
      <c r="A36" s="23" t="s">
        <v>21</v>
      </c>
      <c r="B36" s="295">
        <v>4400.5</v>
      </c>
      <c r="C36" s="173">
        <v>4279586254</v>
      </c>
      <c r="D36" s="297">
        <v>972522.72559936368</v>
      </c>
      <c r="E36" s="125">
        <v>30645082</v>
      </c>
      <c r="F36" s="173">
        <v>30426574</v>
      </c>
      <c r="G36" s="173">
        <v>218508</v>
      </c>
      <c r="H36" s="293">
        <v>4596762</v>
      </c>
      <c r="I36" s="293">
        <v>4596762</v>
      </c>
      <c r="J36" s="125">
        <v>0</v>
      </c>
      <c r="K36" s="125">
        <v>4596762</v>
      </c>
      <c r="L36" s="189">
        <v>1044.5999318259289</v>
      </c>
      <c r="N36" s="382"/>
    </row>
    <row r="37" spans="1:14">
      <c r="A37" s="23" t="s">
        <v>22</v>
      </c>
      <c r="B37" s="295">
        <v>21705.25</v>
      </c>
      <c r="C37" s="173">
        <v>7490052214</v>
      </c>
      <c r="D37" s="297">
        <v>345080.20935027237</v>
      </c>
      <c r="E37" s="125">
        <v>151155361</v>
      </c>
      <c r="F37" s="173">
        <v>53252024</v>
      </c>
      <c r="G37" s="173">
        <v>97903337</v>
      </c>
      <c r="H37" s="293">
        <v>22673304</v>
      </c>
      <c r="I37" s="293">
        <v>97903337</v>
      </c>
      <c r="J37" s="125">
        <v>0</v>
      </c>
      <c r="K37" s="125">
        <v>97903337</v>
      </c>
      <c r="L37" s="189">
        <v>4510.5832459888734</v>
      </c>
      <c r="N37" s="382"/>
    </row>
    <row r="38" spans="1:14">
      <c r="A38" s="23" t="s">
        <v>23</v>
      </c>
      <c r="B38" s="295">
        <v>14259</v>
      </c>
      <c r="C38" s="173">
        <v>3882135176</v>
      </c>
      <c r="D38" s="297">
        <v>272258.58587558736</v>
      </c>
      <c r="E38" s="125">
        <v>99299676</v>
      </c>
      <c r="F38" s="173">
        <v>27600816</v>
      </c>
      <c r="G38" s="173">
        <v>71698860</v>
      </c>
      <c r="H38" s="293">
        <v>14894951</v>
      </c>
      <c r="I38" s="293">
        <v>71698860</v>
      </c>
      <c r="J38" s="125">
        <v>0</v>
      </c>
      <c r="K38" s="125">
        <v>71698860</v>
      </c>
      <c r="L38" s="189">
        <v>5028.323164317273</v>
      </c>
      <c r="N38" s="382"/>
    </row>
    <row r="39" spans="1:14">
      <c r="A39" s="23" t="s">
        <v>24</v>
      </c>
      <c r="B39" s="295">
        <v>6259</v>
      </c>
      <c r="C39" s="173">
        <v>6945391381</v>
      </c>
      <c r="D39" s="297">
        <v>1109664.7037865473</v>
      </c>
      <c r="E39" s="125">
        <v>43587676</v>
      </c>
      <c r="F39" s="174">
        <v>49379649</v>
      </c>
      <c r="G39" s="398">
        <v>-5791973</v>
      </c>
      <c r="H39" s="174">
        <v>6538151</v>
      </c>
      <c r="I39" s="174">
        <v>6538151</v>
      </c>
      <c r="J39" s="296">
        <v>0</v>
      </c>
      <c r="K39" s="125">
        <v>6538151</v>
      </c>
      <c r="L39" s="189">
        <v>1044.5999360920275</v>
      </c>
      <c r="N39" s="382"/>
    </row>
    <row r="40" spans="1:14">
      <c r="A40" s="26" t="s">
        <v>209</v>
      </c>
      <c r="B40" s="223"/>
      <c r="C40" s="223"/>
      <c r="D40" s="223"/>
      <c r="E40" s="223"/>
      <c r="F40" s="229"/>
      <c r="G40" s="229"/>
      <c r="H40" s="229"/>
      <c r="J40" s="223"/>
      <c r="K40" s="223"/>
      <c r="L40" s="223"/>
    </row>
    <row r="41" spans="1:14">
      <c r="A41" s="23"/>
      <c r="B41" s="205"/>
      <c r="C41" s="219"/>
      <c r="D41" s="219"/>
      <c r="E41" s="219"/>
      <c r="F41" s="219"/>
      <c r="G41" s="219"/>
      <c r="H41" s="219"/>
      <c r="J41" s="219"/>
      <c r="K41" s="219"/>
      <c r="L41" s="219"/>
    </row>
    <row r="42" spans="1:14">
      <c r="A42" s="23" t="s">
        <v>181</v>
      </c>
      <c r="B42" s="205"/>
      <c r="C42" s="205"/>
      <c r="D42" s="205"/>
      <c r="E42" s="205"/>
      <c r="F42" s="205"/>
      <c r="G42" s="205"/>
      <c r="H42" s="205"/>
      <c r="I42" s="229"/>
      <c r="J42" s="205"/>
      <c r="K42" s="205"/>
      <c r="L42" s="205"/>
    </row>
    <row r="43" spans="1:14">
      <c r="A43" s="23"/>
      <c r="B43" s="205"/>
      <c r="C43" s="205"/>
      <c r="D43" s="205"/>
      <c r="E43" s="205"/>
      <c r="F43" s="386"/>
      <c r="G43" s="385"/>
      <c r="H43" s="386"/>
      <c r="I43" s="229"/>
      <c r="J43" s="205"/>
      <c r="K43" s="205"/>
      <c r="L43" s="205"/>
    </row>
    <row r="44" spans="1:14">
      <c r="A44" s="23" t="s">
        <v>243</v>
      </c>
      <c r="B44" s="205"/>
      <c r="C44" s="205"/>
      <c r="D44" s="205"/>
      <c r="E44" s="205"/>
      <c r="F44" s="205"/>
      <c r="G44" s="205"/>
      <c r="H44" s="205"/>
      <c r="I44" s="230"/>
      <c r="J44" s="205"/>
      <c r="K44" s="205"/>
      <c r="L44" s="205"/>
    </row>
    <row r="45" spans="1:14">
      <c r="A45" s="23"/>
      <c r="B45" s="205"/>
      <c r="C45" s="205"/>
      <c r="D45" s="205"/>
      <c r="E45" s="357"/>
      <c r="F45" s="359"/>
      <c r="G45" s="205"/>
      <c r="H45" s="205"/>
      <c r="I45" s="205"/>
      <c r="J45" s="205"/>
      <c r="K45" s="205"/>
      <c r="L45" s="205"/>
    </row>
    <row r="46" spans="1:14">
      <c r="A46" s="23"/>
      <c r="B46" s="384"/>
      <c r="C46" s="205"/>
      <c r="D46" s="205"/>
      <c r="E46" s="205"/>
      <c r="F46" s="196"/>
      <c r="G46" s="205"/>
      <c r="H46" s="205"/>
      <c r="I46" s="205"/>
      <c r="J46" s="205"/>
      <c r="K46" s="205"/>
    </row>
    <row r="47" spans="1:14">
      <c r="A47" s="23"/>
      <c r="B47" s="384"/>
      <c r="C47" s="205"/>
      <c r="D47" s="205"/>
      <c r="E47" s="205"/>
      <c r="F47" s="196"/>
      <c r="G47" s="205"/>
      <c r="H47" s="205"/>
      <c r="I47" s="205"/>
      <c r="J47" s="205"/>
      <c r="K47" s="205"/>
    </row>
    <row r="48" spans="1:14">
      <c r="A48" s="23"/>
      <c r="B48" s="384"/>
      <c r="C48" s="205"/>
      <c r="D48" s="205"/>
      <c r="E48" s="205"/>
      <c r="F48" s="196"/>
      <c r="G48" s="205"/>
      <c r="H48" s="205"/>
      <c r="I48" s="205"/>
      <c r="J48" s="205"/>
      <c r="K48" s="205"/>
    </row>
    <row r="49" spans="1:12">
      <c r="A49" s="23"/>
      <c r="B49" s="384"/>
      <c r="K49" s="205"/>
      <c r="L49" s="24"/>
    </row>
    <row r="50" spans="1:12">
      <c r="A50" s="23"/>
      <c r="B50" s="384"/>
      <c r="K50" s="205"/>
      <c r="L50" s="24"/>
    </row>
    <row r="51" spans="1:12">
      <c r="A51" s="23"/>
      <c r="B51" s="384"/>
      <c r="K51" s="205"/>
      <c r="L51" s="24"/>
    </row>
    <row r="52" spans="1:12">
      <c r="A52" s="23"/>
      <c r="B52" s="384"/>
      <c r="C52" s="205"/>
      <c r="D52" s="205"/>
      <c r="E52" s="205"/>
      <c r="F52" s="196"/>
      <c r="G52" s="205"/>
      <c r="H52" s="205"/>
      <c r="I52" s="205"/>
      <c r="J52" s="205"/>
      <c r="K52" s="205"/>
      <c r="L52" s="24"/>
    </row>
    <row r="53" spans="1:12">
      <c r="A53" s="23"/>
      <c r="B53" s="384"/>
      <c r="C53" s="205"/>
      <c r="D53" s="205"/>
      <c r="E53" s="205"/>
      <c r="F53" s="196"/>
      <c r="G53" s="205"/>
      <c r="H53" s="205"/>
      <c r="I53" s="205"/>
      <c r="J53" s="205"/>
      <c r="K53" s="205"/>
      <c r="L53" s="24"/>
    </row>
    <row r="54" spans="1:12">
      <c r="A54" s="23"/>
      <c r="B54" s="384"/>
      <c r="C54" s="205"/>
      <c r="D54" s="205"/>
      <c r="E54" s="205"/>
      <c r="F54" s="196"/>
      <c r="G54" s="205"/>
      <c r="H54" s="205"/>
      <c r="I54" s="205"/>
      <c r="J54" s="205"/>
      <c r="K54" s="205"/>
      <c r="L54" s="24"/>
    </row>
    <row r="55" spans="1:12">
      <c r="A55" s="23"/>
      <c r="B55" s="384"/>
      <c r="C55" s="205"/>
      <c r="D55" s="205"/>
      <c r="E55" s="205"/>
      <c r="F55" s="196"/>
      <c r="G55" s="205"/>
      <c r="H55" s="205"/>
      <c r="I55" s="205"/>
      <c r="J55" s="205"/>
      <c r="K55" s="205"/>
      <c r="L55" s="24"/>
    </row>
    <row r="56" spans="1:12">
      <c r="A56" s="23"/>
      <c r="B56" s="384"/>
      <c r="C56" s="205"/>
      <c r="D56" s="205"/>
      <c r="E56" s="205"/>
      <c r="F56" s="196"/>
      <c r="G56" s="205"/>
      <c r="H56" s="205"/>
      <c r="I56" s="205"/>
      <c r="J56" s="205"/>
      <c r="K56" s="205"/>
      <c r="L56" s="24"/>
    </row>
    <row r="57" spans="1:12">
      <c r="A57" s="23"/>
      <c r="B57" s="384"/>
      <c r="C57" s="205"/>
      <c r="D57" s="205"/>
      <c r="E57" s="205"/>
      <c r="F57" s="196"/>
      <c r="G57" s="205"/>
      <c r="H57" s="205"/>
      <c r="I57" s="205"/>
      <c r="J57" s="205"/>
      <c r="K57" s="205"/>
      <c r="L57" s="24"/>
    </row>
    <row r="58" spans="1:12">
      <c r="A58" s="23"/>
      <c r="B58" s="384"/>
      <c r="C58" s="205"/>
      <c r="D58" s="205"/>
      <c r="E58" s="205"/>
      <c r="F58" s="196"/>
      <c r="G58" s="205"/>
      <c r="H58" s="205"/>
      <c r="I58" s="205"/>
      <c r="J58" s="205"/>
      <c r="K58" s="205"/>
      <c r="L58" s="24"/>
    </row>
    <row r="59" spans="1:12">
      <c r="A59" s="23"/>
      <c r="B59" s="384"/>
      <c r="C59" s="205"/>
      <c r="D59" s="205"/>
      <c r="E59" s="205"/>
      <c r="F59" s="196"/>
      <c r="G59" s="205"/>
      <c r="H59" s="205"/>
      <c r="I59" s="205"/>
      <c r="J59" s="205"/>
      <c r="K59" s="205"/>
      <c r="L59" s="24"/>
    </row>
    <row r="60" spans="1:12">
      <c r="A60" s="23"/>
      <c r="B60" s="384"/>
      <c r="C60" s="205"/>
      <c r="D60" s="205"/>
      <c r="E60" s="205"/>
      <c r="F60" s="196"/>
      <c r="G60" s="205"/>
      <c r="H60" s="205"/>
      <c r="I60" s="205"/>
      <c r="J60" s="205"/>
      <c r="K60" s="205"/>
      <c r="L60" s="24"/>
    </row>
    <row r="61" spans="1:12">
      <c r="A61" s="23"/>
      <c r="B61" s="384"/>
      <c r="C61" s="205"/>
      <c r="D61" s="205"/>
      <c r="E61" s="205"/>
      <c r="F61" s="196"/>
      <c r="G61" s="205"/>
      <c r="H61" s="205"/>
      <c r="I61" s="205"/>
      <c r="J61" s="205"/>
      <c r="K61" s="205"/>
      <c r="L61" s="24"/>
    </row>
    <row r="62" spans="1:12">
      <c r="A62" s="23"/>
      <c r="B62" s="384"/>
      <c r="C62" s="205"/>
      <c r="D62" s="205"/>
      <c r="E62" s="205"/>
      <c r="F62" s="196"/>
      <c r="G62" s="205"/>
      <c r="H62" s="205"/>
      <c r="I62" s="205"/>
      <c r="J62" s="205"/>
      <c r="K62" s="205"/>
      <c r="L62" s="24"/>
    </row>
    <row r="63" spans="1:12">
      <c r="A63" s="23"/>
      <c r="B63" s="384"/>
      <c r="C63" s="205"/>
      <c r="D63" s="205"/>
      <c r="E63" s="205"/>
      <c r="F63" s="196"/>
      <c r="G63" s="205"/>
      <c r="H63" s="205"/>
      <c r="I63" s="205"/>
      <c r="J63" s="205"/>
      <c r="K63" s="205"/>
      <c r="L63" s="24"/>
    </row>
    <row r="64" spans="1:12">
      <c r="A64" s="23"/>
      <c r="B64" s="384"/>
      <c r="C64" s="205"/>
      <c r="D64" s="178"/>
      <c r="E64" s="205"/>
      <c r="F64" s="196"/>
      <c r="G64" s="205"/>
      <c r="H64" s="205"/>
      <c r="I64" s="205"/>
      <c r="J64" s="205"/>
      <c r="K64" s="205"/>
      <c r="L64" s="24"/>
    </row>
    <row r="65" spans="1:12">
      <c r="A65" s="23"/>
      <c r="B65" s="384"/>
      <c r="C65" s="205"/>
      <c r="D65" s="178"/>
      <c r="E65" s="205"/>
      <c r="F65" s="196"/>
      <c r="G65" s="205"/>
      <c r="H65" s="205"/>
      <c r="I65" s="205"/>
      <c r="J65" s="205"/>
      <c r="K65" s="205"/>
      <c r="L65" s="24"/>
    </row>
    <row r="66" spans="1:12">
      <c r="B66" s="384"/>
      <c r="C66" s="178"/>
      <c r="D66" s="178"/>
      <c r="E66" s="178"/>
      <c r="F66" s="358"/>
      <c r="G66" s="178"/>
      <c r="H66" s="178"/>
      <c r="I66" s="178"/>
      <c r="J66" s="178"/>
      <c r="K66" s="178"/>
      <c r="L66" s="24"/>
    </row>
    <row r="67" spans="1:12">
      <c r="B67" s="384"/>
      <c r="C67" s="178"/>
      <c r="D67" s="178"/>
      <c r="E67" s="178"/>
      <c r="F67" s="358"/>
      <c r="G67" s="178"/>
      <c r="H67" s="178"/>
      <c r="I67" s="178"/>
      <c r="J67" s="178"/>
      <c r="K67" s="178"/>
      <c r="L67" s="24"/>
    </row>
    <row r="68" spans="1:12">
      <c r="B68" s="384"/>
      <c r="C68" s="178"/>
      <c r="D68" s="178"/>
      <c r="E68" s="178"/>
      <c r="F68" s="178"/>
      <c r="G68" s="178"/>
      <c r="H68" s="178"/>
      <c r="I68" s="178"/>
      <c r="J68" s="178"/>
      <c r="K68" s="178"/>
      <c r="L68" s="24"/>
    </row>
    <row r="69" spans="1:12">
      <c r="B69" s="384"/>
      <c r="C69" s="178"/>
      <c r="D69" s="178"/>
      <c r="E69" s="178"/>
      <c r="F69" s="178"/>
      <c r="G69" s="178"/>
      <c r="H69" s="178"/>
      <c r="I69" s="178"/>
      <c r="J69" s="178"/>
      <c r="K69" s="178"/>
      <c r="L69" s="24"/>
    </row>
    <row r="70" spans="1:12">
      <c r="B70" s="384"/>
      <c r="C70" s="178"/>
      <c r="D70" s="178"/>
      <c r="E70" s="178"/>
      <c r="F70" s="178"/>
      <c r="G70" s="178"/>
      <c r="H70" s="178"/>
      <c r="I70" s="178"/>
      <c r="J70" s="178"/>
      <c r="K70" s="178"/>
      <c r="L70" s="24"/>
    </row>
    <row r="71" spans="1:12">
      <c r="B71" s="384"/>
      <c r="C71" s="178"/>
      <c r="D71" s="178"/>
      <c r="E71" s="178"/>
      <c r="F71" s="178"/>
      <c r="G71" s="178"/>
      <c r="H71" s="178"/>
      <c r="I71" s="178"/>
      <c r="J71" s="178"/>
      <c r="K71" s="178"/>
      <c r="L71" s="24"/>
    </row>
    <row r="72" spans="1:12">
      <c r="B72" s="384"/>
      <c r="C72" s="178"/>
      <c r="D72" s="178"/>
      <c r="E72" s="178"/>
      <c r="F72" s="178"/>
      <c r="G72" s="178"/>
      <c r="H72" s="178"/>
      <c r="I72" s="178"/>
      <c r="J72" s="178"/>
      <c r="K72" s="178"/>
      <c r="L72" s="24"/>
    </row>
    <row r="73" spans="1:12">
      <c r="B73" s="384"/>
      <c r="C73" s="178"/>
      <c r="D73" s="178"/>
      <c r="E73" s="178"/>
      <c r="F73" s="178"/>
      <c r="G73" s="178"/>
      <c r="H73" s="178"/>
      <c r="I73" s="178"/>
      <c r="J73" s="178"/>
      <c r="K73" s="178"/>
      <c r="L73" s="24"/>
    </row>
    <row r="74" spans="1:12"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</row>
    <row r="75" spans="1:12"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</row>
    <row r="76" spans="1:12"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</row>
    <row r="77" spans="1:12"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</row>
    <row r="78" spans="1:12"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</row>
    <row r="79" spans="1:12"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</row>
    <row r="80" spans="1:12"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</row>
    <row r="81" spans="2:12"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</row>
    <row r="82" spans="2:12"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</row>
    <row r="83" spans="2:12"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</row>
    <row r="84" spans="2:12"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</row>
    <row r="85" spans="2:12"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</row>
    <row r="86" spans="2:12">
      <c r="B86" s="178"/>
      <c r="C86" s="178"/>
      <c r="D86" s="178"/>
      <c r="E86" s="178"/>
      <c r="F86" s="178"/>
      <c r="G86" s="178"/>
      <c r="H86" s="178"/>
      <c r="I86" s="178"/>
      <c r="J86" s="178"/>
      <c r="K86" s="178"/>
      <c r="L86" s="178"/>
    </row>
    <row r="87" spans="2:12"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</row>
    <row r="88" spans="2:12"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</row>
    <row r="89" spans="2:12"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</row>
    <row r="90" spans="2:12"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</row>
    <row r="91" spans="2:12">
      <c r="B91" s="178"/>
      <c r="C91" s="178"/>
      <c r="D91" s="178"/>
      <c r="E91" s="178"/>
      <c r="F91" s="178"/>
      <c r="G91" s="178"/>
      <c r="H91" s="178"/>
      <c r="I91" s="178"/>
      <c r="J91" s="178"/>
      <c r="K91" s="178"/>
      <c r="L91" s="178"/>
    </row>
    <row r="92" spans="2:12"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</row>
    <row r="93" spans="2:12">
      <c r="B93" s="178"/>
      <c r="C93" s="178"/>
      <c r="D93" s="178"/>
      <c r="E93" s="178"/>
      <c r="F93" s="178"/>
      <c r="G93" s="178"/>
      <c r="H93" s="178"/>
      <c r="I93" s="178"/>
      <c r="J93" s="178"/>
      <c r="K93" s="178"/>
      <c r="L93" s="178"/>
    </row>
    <row r="94" spans="2:12"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</row>
    <row r="95" spans="2:12"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</row>
    <row r="96" spans="2:12"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</row>
    <row r="97" spans="2:12">
      <c r="B97" s="178"/>
      <c r="C97" s="178"/>
      <c r="E97" s="178"/>
      <c r="F97" s="178"/>
      <c r="G97" s="178"/>
      <c r="H97" s="178"/>
      <c r="I97" s="178"/>
      <c r="J97" s="178"/>
      <c r="K97" s="178"/>
      <c r="L97" s="178"/>
    </row>
    <row r="98" spans="2:12">
      <c r="B98" s="178"/>
      <c r="C98" s="178"/>
      <c r="E98" s="178"/>
      <c r="F98" s="178"/>
      <c r="G98" s="178"/>
      <c r="H98" s="178"/>
      <c r="I98" s="178"/>
      <c r="J98" s="178"/>
      <c r="K98" s="178"/>
      <c r="L98" s="178"/>
    </row>
    <row r="99" spans="2:12">
      <c r="B99" s="178"/>
      <c r="C99" s="178"/>
      <c r="E99" s="178"/>
      <c r="F99" s="178"/>
      <c r="G99" s="178"/>
      <c r="H99" s="178"/>
      <c r="I99" s="178"/>
      <c r="J99" s="178"/>
      <c r="K99" s="178"/>
      <c r="L99" s="178"/>
    </row>
  </sheetData>
  <mergeCells count="15">
    <mergeCell ref="A1:L1"/>
    <mergeCell ref="A3:L3"/>
    <mergeCell ref="A5:A9"/>
    <mergeCell ref="G5:L5"/>
    <mergeCell ref="J6:J9"/>
    <mergeCell ref="E5:E9"/>
    <mergeCell ref="F5:F9"/>
    <mergeCell ref="G6:G9"/>
    <mergeCell ref="H6:H9"/>
    <mergeCell ref="I6:I9"/>
    <mergeCell ref="K6:K9"/>
    <mergeCell ref="L6:L9"/>
    <mergeCell ref="D5:D9"/>
    <mergeCell ref="C5:C9"/>
    <mergeCell ref="B5:B9"/>
  </mergeCells>
  <phoneticPr fontId="0" type="noConversion"/>
  <printOptions horizontalCentered="1"/>
  <pageMargins left="0.59" right="0.56000000000000005" top="0.83" bottom="1" header="0.67" footer="0.5"/>
  <pageSetup scale="75"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topLeftCell="A10" zoomScaleNormal="100" workbookViewId="0">
      <selection sqref="A1:L1"/>
    </sheetView>
  </sheetViews>
  <sheetFormatPr defaultColWidth="11.42578125" defaultRowHeight="12.75"/>
  <cols>
    <col min="1" max="1" width="21.5703125" style="24" customWidth="1"/>
    <col min="2" max="2" width="11.42578125" style="24" customWidth="1"/>
    <col min="3" max="3" width="15.28515625" style="24" customWidth="1"/>
    <col min="4" max="4" width="11.42578125" style="177" customWidth="1"/>
    <col min="5" max="5" width="14.28515625" style="24" customWidth="1"/>
    <col min="6" max="6" width="15.7109375" style="24" customWidth="1"/>
    <col min="7" max="7" width="14.42578125" style="24" bestFit="1" customWidth="1"/>
    <col min="8" max="8" width="13.7109375" style="24" customWidth="1"/>
    <col min="9" max="9" width="15.28515625" style="24" customWidth="1"/>
    <col min="10" max="11" width="11.42578125" style="24" customWidth="1"/>
    <col min="12" max="12" width="14.5703125" style="24" customWidth="1"/>
    <col min="13" max="16384" width="11.42578125" style="24"/>
  </cols>
  <sheetData>
    <row r="1" spans="1:13">
      <c r="A1" s="420" t="s">
        <v>86</v>
      </c>
      <c r="B1" s="420"/>
      <c r="C1" s="420"/>
      <c r="D1" s="420"/>
      <c r="E1" s="420"/>
      <c r="F1" s="420"/>
      <c r="G1" s="420"/>
      <c r="H1" s="420"/>
      <c r="I1" s="420"/>
      <c r="J1" s="23"/>
      <c r="K1" s="23"/>
      <c r="L1" s="23"/>
      <c r="M1" s="23"/>
    </row>
    <row r="2" spans="1:13">
      <c r="A2" s="22"/>
      <c r="B2" s="22"/>
      <c r="C2" s="22"/>
      <c r="D2" s="176"/>
      <c r="E2" s="22"/>
      <c r="F2" s="22"/>
      <c r="G2" s="22"/>
      <c r="H2" s="22"/>
      <c r="I2" s="22"/>
      <c r="J2" s="23"/>
      <c r="K2" s="23"/>
      <c r="L2" s="23"/>
      <c r="M2" s="23"/>
    </row>
    <row r="3" spans="1:13">
      <c r="A3" s="420" t="s">
        <v>240</v>
      </c>
      <c r="B3" s="420"/>
      <c r="C3" s="420"/>
      <c r="D3" s="420"/>
      <c r="E3" s="420"/>
      <c r="F3" s="420"/>
      <c r="G3" s="420"/>
      <c r="H3" s="420"/>
      <c r="I3" s="420"/>
      <c r="J3" s="23"/>
      <c r="K3" s="23"/>
      <c r="L3" s="23"/>
      <c r="M3" s="23"/>
    </row>
    <row r="4" spans="1:13">
      <c r="A4" s="22"/>
      <c r="B4" s="22"/>
      <c r="C4" s="22"/>
      <c r="D4" s="176"/>
      <c r="E4" s="22"/>
      <c r="F4" s="22"/>
      <c r="G4" s="22"/>
      <c r="H4" s="22"/>
      <c r="I4" s="22"/>
      <c r="J4" s="23"/>
      <c r="K4" s="23"/>
      <c r="L4" s="23"/>
      <c r="M4" s="23"/>
    </row>
    <row r="5" spans="1:13" ht="13.5" thickBot="1">
      <c r="A5" s="47"/>
      <c r="B5" s="47"/>
      <c r="C5" s="47"/>
      <c r="D5" s="143"/>
      <c r="E5" s="47"/>
      <c r="F5" s="47"/>
      <c r="G5" s="47"/>
      <c r="H5" s="47"/>
      <c r="I5" s="47"/>
      <c r="J5" s="23"/>
      <c r="K5" s="23"/>
      <c r="L5" s="23"/>
      <c r="M5" s="23"/>
    </row>
    <row r="6" spans="1:13" ht="27" customHeight="1" thickTop="1">
      <c r="A6" s="23"/>
      <c r="B6" s="513" t="s">
        <v>220</v>
      </c>
      <c r="C6" s="513" t="s">
        <v>244</v>
      </c>
      <c r="D6" s="518" t="s">
        <v>155</v>
      </c>
      <c r="E6" s="516" t="s">
        <v>154</v>
      </c>
      <c r="F6" s="513" t="s">
        <v>247</v>
      </c>
      <c r="G6" s="513" t="s">
        <v>156</v>
      </c>
      <c r="H6" s="516" t="s">
        <v>172</v>
      </c>
      <c r="I6" s="516" t="s">
        <v>157</v>
      </c>
      <c r="J6" s="23"/>
      <c r="K6" s="23"/>
      <c r="L6" s="23"/>
      <c r="M6" s="23"/>
    </row>
    <row r="7" spans="1:13">
      <c r="A7" s="34" t="s">
        <v>67</v>
      </c>
      <c r="B7" s="514"/>
      <c r="C7" s="514"/>
      <c r="D7" s="431"/>
      <c r="E7" s="517"/>
      <c r="F7" s="514"/>
      <c r="G7" s="514"/>
      <c r="H7" s="471"/>
      <c r="I7" s="517"/>
      <c r="J7" s="23"/>
      <c r="K7" s="23"/>
      <c r="L7" s="23"/>
      <c r="M7" s="23"/>
    </row>
    <row r="8" spans="1:13">
      <c r="A8" s="32" t="s">
        <v>30</v>
      </c>
      <c r="B8" s="514"/>
      <c r="C8" s="514"/>
      <c r="D8" s="519"/>
      <c r="E8" s="471"/>
      <c r="F8" s="514"/>
      <c r="G8" s="520"/>
      <c r="H8" s="471"/>
      <c r="I8" s="517"/>
      <c r="J8" s="23"/>
      <c r="K8" s="23"/>
      <c r="L8" s="23"/>
      <c r="M8" s="23"/>
    </row>
    <row r="9" spans="1:13" ht="13.5" thickBot="1">
      <c r="A9" s="52" t="s">
        <v>121</v>
      </c>
      <c r="B9" s="515"/>
      <c r="C9" s="49" t="s">
        <v>87</v>
      </c>
      <c r="D9" s="147" t="s">
        <v>88</v>
      </c>
      <c r="E9" s="62" t="s">
        <v>171</v>
      </c>
      <c r="F9" s="515"/>
      <c r="G9" s="49" t="s">
        <v>188</v>
      </c>
      <c r="H9" s="452"/>
      <c r="I9" s="452"/>
      <c r="J9" s="23"/>
      <c r="K9" s="23"/>
      <c r="L9" s="23"/>
      <c r="M9" s="23"/>
    </row>
    <row r="10" spans="1:13">
      <c r="A10" s="32" t="s">
        <v>0</v>
      </c>
      <c r="B10" s="50">
        <f>SUM(B12:B39)</f>
        <v>372197</v>
      </c>
      <c r="C10" s="51">
        <f>SUM(C12:C39)</f>
        <v>1257281466</v>
      </c>
      <c r="D10" s="51">
        <f>table9!D10</f>
        <v>489754.907930822</v>
      </c>
      <c r="E10" s="51">
        <f>SUM(E12:E39)</f>
        <v>1481276086</v>
      </c>
      <c r="F10" s="51">
        <f>SUM(F12:F39)+1</f>
        <v>1257281517</v>
      </c>
      <c r="G10" s="51">
        <f>SUM(G12:G39)-1</f>
        <v>1005825170</v>
      </c>
      <c r="H10" s="51">
        <f>SUM(H12:H39)-1</f>
        <v>51864783</v>
      </c>
      <c r="I10" s="51">
        <f>SUM(I12:I39)</f>
        <v>1309146300</v>
      </c>
      <c r="J10" s="23"/>
      <c r="K10" s="23"/>
      <c r="L10" s="23"/>
      <c r="M10" s="23"/>
    </row>
    <row r="11" spans="1:13">
      <c r="A11" s="23"/>
      <c r="B11" s="25"/>
      <c r="C11" s="25"/>
      <c r="D11" s="173"/>
      <c r="E11" s="25"/>
      <c r="F11" s="25"/>
      <c r="G11" s="25"/>
      <c r="H11" s="25"/>
      <c r="I11" s="25"/>
      <c r="J11" s="23"/>
      <c r="K11" s="23"/>
      <c r="L11" s="23"/>
      <c r="M11" s="23"/>
    </row>
    <row r="12" spans="1:13">
      <c r="A12" s="23" t="s">
        <v>1</v>
      </c>
      <c r="B12" s="25">
        <v>4639</v>
      </c>
      <c r="C12" s="25">
        <v>15670542</v>
      </c>
      <c r="D12" s="297">
        <v>301016</v>
      </c>
      <c r="E12" s="25">
        <v>25496073</v>
      </c>
      <c r="F12" s="25">
        <v>21640626</v>
      </c>
      <c r="G12" s="25">
        <v>12536434</v>
      </c>
      <c r="H12" s="50">
        <v>0</v>
      </c>
      <c r="I12" s="25">
        <v>21640626</v>
      </c>
      <c r="J12" s="29"/>
      <c r="K12" s="23"/>
      <c r="L12" s="25"/>
      <c r="M12" s="23"/>
    </row>
    <row r="13" spans="1:13">
      <c r="A13" s="187" t="s">
        <v>2</v>
      </c>
      <c r="B13" s="25">
        <v>25463</v>
      </c>
      <c r="C13" s="25">
        <v>86014014</v>
      </c>
      <c r="D13" s="297">
        <v>602979</v>
      </c>
      <c r="E13" s="25">
        <v>69862786</v>
      </c>
      <c r="F13" s="25">
        <v>59298324</v>
      </c>
      <c r="G13" s="25">
        <v>68811211</v>
      </c>
      <c r="H13" s="50">
        <v>9512887</v>
      </c>
      <c r="I13" s="25">
        <v>68811211</v>
      </c>
      <c r="J13" s="23"/>
      <c r="K13" s="23"/>
      <c r="L13" s="25"/>
      <c r="M13" s="23"/>
    </row>
    <row r="14" spans="1:13">
      <c r="A14" s="23" t="s">
        <v>3</v>
      </c>
      <c r="B14" s="25">
        <v>67193</v>
      </c>
      <c r="C14" s="25">
        <v>226977954</v>
      </c>
      <c r="D14" s="297">
        <v>303980</v>
      </c>
      <c r="E14" s="25">
        <v>365693747</v>
      </c>
      <c r="F14" s="25">
        <v>310394526</v>
      </c>
      <c r="G14" s="25">
        <v>181582363</v>
      </c>
      <c r="H14" s="50">
        <v>0</v>
      </c>
      <c r="I14" s="25">
        <v>310394526</v>
      </c>
      <c r="J14" s="23"/>
      <c r="K14" s="23"/>
      <c r="L14" s="25"/>
      <c r="M14" s="23"/>
    </row>
    <row r="15" spans="1:13">
      <c r="A15" s="23" t="s">
        <v>4</v>
      </c>
      <c r="B15" s="25">
        <v>49641</v>
      </c>
      <c r="C15" s="25">
        <v>167687298</v>
      </c>
      <c r="D15" s="297">
        <v>476707</v>
      </c>
      <c r="E15" s="25">
        <v>172277087</v>
      </c>
      <c r="F15" s="25">
        <v>146225811</v>
      </c>
      <c r="G15" s="25">
        <v>134149838</v>
      </c>
      <c r="H15" s="50">
        <v>0</v>
      </c>
      <c r="I15" s="25">
        <v>146225811</v>
      </c>
      <c r="J15" s="23"/>
      <c r="K15" s="23"/>
      <c r="L15" s="25"/>
      <c r="M15" s="23"/>
    </row>
    <row r="16" spans="1:13">
      <c r="A16" s="23" t="s">
        <v>5</v>
      </c>
      <c r="B16" s="25">
        <v>3473</v>
      </c>
      <c r="C16" s="25">
        <v>11731794</v>
      </c>
      <c r="D16" s="297">
        <v>470348</v>
      </c>
      <c r="E16" s="25">
        <v>12215858</v>
      </c>
      <c r="F16" s="25">
        <v>10368609</v>
      </c>
      <c r="G16" s="25">
        <v>9385435</v>
      </c>
      <c r="H16" s="50">
        <v>0</v>
      </c>
      <c r="I16" s="25">
        <v>10368609</v>
      </c>
      <c r="J16" s="23"/>
      <c r="K16" s="23"/>
      <c r="L16" s="25"/>
      <c r="M16" s="23"/>
    </row>
    <row r="17" spans="1:13">
      <c r="A17" s="23"/>
      <c r="B17" s="25"/>
      <c r="C17" s="25"/>
      <c r="D17" s="297"/>
      <c r="E17" s="25"/>
      <c r="F17" s="25"/>
      <c r="G17" s="25"/>
      <c r="H17" s="50"/>
      <c r="I17" s="25"/>
      <c r="J17" s="23"/>
      <c r="K17" s="23"/>
      <c r="L17" s="25"/>
      <c r="M17" s="23"/>
    </row>
    <row r="18" spans="1:13">
      <c r="A18" s="23" t="s">
        <v>6</v>
      </c>
      <c r="B18" s="25">
        <v>2909</v>
      </c>
      <c r="C18" s="25">
        <v>9826602</v>
      </c>
      <c r="D18" s="297">
        <v>281339</v>
      </c>
      <c r="E18" s="25">
        <v>17106153</v>
      </c>
      <c r="F18" s="25">
        <v>14519407</v>
      </c>
      <c r="G18" s="25">
        <v>7861282</v>
      </c>
      <c r="H18" s="50">
        <v>0</v>
      </c>
      <c r="I18" s="25">
        <v>14519407</v>
      </c>
      <c r="J18" s="23"/>
      <c r="K18" s="23"/>
      <c r="L18" s="25"/>
      <c r="M18" s="23"/>
    </row>
    <row r="19" spans="1:13">
      <c r="A19" s="23" t="s">
        <v>7</v>
      </c>
      <c r="B19" s="25">
        <v>4832</v>
      </c>
      <c r="C19" s="25">
        <v>16322496</v>
      </c>
      <c r="D19" s="297">
        <v>469242</v>
      </c>
      <c r="E19" s="25">
        <v>17036037</v>
      </c>
      <c r="F19" s="25">
        <v>14459893</v>
      </c>
      <c r="G19" s="25">
        <v>13057997</v>
      </c>
      <c r="H19" s="50">
        <v>0</v>
      </c>
      <c r="I19" s="25">
        <v>14459893</v>
      </c>
      <c r="J19" s="23"/>
      <c r="K19" s="23"/>
      <c r="L19" s="25"/>
      <c r="M19" s="23"/>
    </row>
    <row r="20" spans="1:13">
      <c r="A20" s="23" t="s">
        <v>8</v>
      </c>
      <c r="B20" s="25">
        <v>6612</v>
      </c>
      <c r="C20" s="25">
        <v>22335336</v>
      </c>
      <c r="D20" s="297">
        <v>382780</v>
      </c>
      <c r="E20" s="25">
        <v>28577360</v>
      </c>
      <c r="F20" s="25">
        <v>24255969</v>
      </c>
      <c r="G20" s="25">
        <v>17868269</v>
      </c>
      <c r="H20" s="50">
        <v>0</v>
      </c>
      <c r="I20" s="25">
        <v>24255969</v>
      </c>
      <c r="J20" s="23"/>
      <c r="K20" s="23"/>
      <c r="L20" s="25"/>
      <c r="M20" s="23"/>
    </row>
    <row r="21" spans="1:13">
      <c r="A21" s="23" t="s">
        <v>9</v>
      </c>
      <c r="B21" s="25">
        <v>8899</v>
      </c>
      <c r="C21" s="25">
        <v>30060822</v>
      </c>
      <c r="D21" s="297">
        <v>390901</v>
      </c>
      <c r="E21" s="25">
        <v>37662831</v>
      </c>
      <c r="F21" s="25">
        <v>31967559</v>
      </c>
      <c r="G21" s="25">
        <v>24048658</v>
      </c>
      <c r="H21" s="50">
        <v>0</v>
      </c>
      <c r="I21" s="25">
        <v>31967559</v>
      </c>
      <c r="J21" s="23"/>
      <c r="K21" s="23"/>
      <c r="L21" s="25"/>
      <c r="M21" s="23"/>
    </row>
    <row r="22" spans="1:13">
      <c r="A22" s="23" t="s">
        <v>10</v>
      </c>
      <c r="B22" s="25">
        <v>3027</v>
      </c>
      <c r="C22" s="25">
        <v>10225206</v>
      </c>
      <c r="D22" s="297">
        <v>352204</v>
      </c>
      <c r="E22" s="25">
        <v>14218595</v>
      </c>
      <c r="F22" s="25">
        <v>12068497</v>
      </c>
      <c r="G22" s="25">
        <v>8180165</v>
      </c>
      <c r="H22" s="50">
        <v>0</v>
      </c>
      <c r="I22" s="25">
        <v>12068497</v>
      </c>
      <c r="J22" s="23"/>
      <c r="K22" s="23"/>
      <c r="L22" s="25"/>
      <c r="M22" s="23"/>
    </row>
    <row r="23" spans="1:13">
      <c r="A23" s="23"/>
      <c r="B23" s="25"/>
      <c r="C23" s="25"/>
      <c r="D23" s="297"/>
      <c r="E23" s="25"/>
      <c r="F23" s="25"/>
      <c r="G23" s="25"/>
      <c r="H23" s="50"/>
      <c r="I23" s="25"/>
      <c r="J23" s="23"/>
      <c r="K23" s="23"/>
      <c r="L23" s="25"/>
      <c r="M23" s="23"/>
    </row>
    <row r="24" spans="1:13">
      <c r="A24" s="23" t="s">
        <v>11</v>
      </c>
      <c r="B24" s="25">
        <v>10206</v>
      </c>
      <c r="C24" s="25">
        <v>34475868</v>
      </c>
      <c r="D24" s="297">
        <v>428788</v>
      </c>
      <c r="E24" s="25">
        <v>39377802</v>
      </c>
      <c r="F24" s="25">
        <v>33423197</v>
      </c>
      <c r="G24" s="25">
        <v>27580694</v>
      </c>
      <c r="H24" s="50">
        <v>0</v>
      </c>
      <c r="I24" s="25">
        <v>33423197</v>
      </c>
      <c r="J24" s="23"/>
      <c r="K24" s="23"/>
      <c r="L24" s="25"/>
      <c r="M24" s="23"/>
    </row>
    <row r="25" spans="1:13">
      <c r="A25" s="23" t="s">
        <v>12</v>
      </c>
      <c r="B25" s="25">
        <v>1693</v>
      </c>
      <c r="C25" s="25">
        <v>5718954</v>
      </c>
      <c r="D25" s="297">
        <v>616773</v>
      </c>
      <c r="E25" s="25">
        <v>4541195</v>
      </c>
      <c r="F25" s="25">
        <v>3854488</v>
      </c>
      <c r="G25" s="25">
        <v>4575163</v>
      </c>
      <c r="H25" s="50">
        <v>720675</v>
      </c>
      <c r="I25" s="25">
        <v>4575163</v>
      </c>
      <c r="J25" s="23"/>
      <c r="K25" s="23"/>
      <c r="L25" s="25"/>
      <c r="M25" s="23"/>
    </row>
    <row r="26" spans="1:13">
      <c r="A26" s="23" t="s">
        <v>13</v>
      </c>
      <c r="B26" s="25">
        <v>11088</v>
      </c>
      <c r="C26" s="25">
        <v>37455264</v>
      </c>
      <c r="D26" s="297">
        <v>459652</v>
      </c>
      <c r="E26" s="25">
        <v>39908240</v>
      </c>
      <c r="F26" s="25">
        <v>33873424</v>
      </c>
      <c r="G26" s="25">
        <v>29964211</v>
      </c>
      <c r="H26" s="50">
        <v>0</v>
      </c>
      <c r="I26" s="25">
        <v>33873424</v>
      </c>
      <c r="J26" s="23"/>
      <c r="K26" s="23"/>
      <c r="L26" s="25"/>
      <c r="M26" s="23"/>
    </row>
    <row r="27" spans="1:13">
      <c r="A27" s="23" t="s">
        <v>14</v>
      </c>
      <c r="B27" s="25">
        <v>11192</v>
      </c>
      <c r="C27" s="25">
        <v>37806576</v>
      </c>
      <c r="D27" s="297">
        <v>552065</v>
      </c>
      <c r="E27" s="25">
        <v>33539455</v>
      </c>
      <c r="F27" s="25">
        <v>28467709</v>
      </c>
      <c r="G27" s="25">
        <v>30245261</v>
      </c>
      <c r="H27" s="50">
        <v>1777552</v>
      </c>
      <c r="I27" s="25">
        <v>30245261</v>
      </c>
      <c r="J27" s="23"/>
      <c r="K27" s="23"/>
      <c r="L27" s="25"/>
      <c r="M27" s="23"/>
    </row>
    <row r="28" spans="1:13">
      <c r="A28" s="23" t="s">
        <v>15</v>
      </c>
      <c r="B28" s="25">
        <v>996</v>
      </c>
      <c r="C28" s="25">
        <v>3364488</v>
      </c>
      <c r="D28" s="297">
        <v>808773</v>
      </c>
      <c r="E28" s="25">
        <v>2037376</v>
      </c>
      <c r="F28" s="25">
        <v>1729290</v>
      </c>
      <c r="G28" s="25">
        <v>2691590</v>
      </c>
      <c r="H28" s="50">
        <v>962300</v>
      </c>
      <c r="I28" s="25">
        <v>2691590</v>
      </c>
      <c r="J28" s="23"/>
      <c r="K28" s="23"/>
      <c r="L28" s="25"/>
      <c r="M28" s="23"/>
    </row>
    <row r="29" spans="1:13">
      <c r="A29" s="23"/>
      <c r="B29" s="25"/>
      <c r="C29" s="25"/>
      <c r="D29" s="297"/>
      <c r="E29" s="25"/>
      <c r="F29" s="25"/>
      <c r="G29" s="25"/>
      <c r="H29" s="50"/>
      <c r="I29" s="25"/>
      <c r="J29" s="23"/>
      <c r="K29" s="23"/>
      <c r="L29" s="25"/>
      <c r="M29" s="23"/>
    </row>
    <row r="30" spans="1:13">
      <c r="A30" s="23" t="s">
        <v>16</v>
      </c>
      <c r="B30" s="25">
        <v>50923</v>
      </c>
      <c r="C30" s="25">
        <v>172017894</v>
      </c>
      <c r="D30" s="297">
        <v>678172</v>
      </c>
      <c r="E30" s="25">
        <v>124226047</v>
      </c>
      <c r="F30" s="25">
        <v>105440920</v>
      </c>
      <c r="G30" s="25">
        <v>137614315</v>
      </c>
      <c r="H30" s="50">
        <v>32173395</v>
      </c>
      <c r="I30" s="25">
        <v>137614315</v>
      </c>
      <c r="J30" s="23"/>
      <c r="K30" s="23"/>
      <c r="L30" s="25"/>
      <c r="M30" s="23"/>
    </row>
    <row r="31" spans="1:13">
      <c r="A31" s="23" t="s">
        <v>17</v>
      </c>
      <c r="B31" s="25">
        <v>76798</v>
      </c>
      <c r="C31" s="25">
        <v>259423644</v>
      </c>
      <c r="D31" s="297">
        <v>382088</v>
      </c>
      <c r="E31" s="25">
        <v>332525566</v>
      </c>
      <c r="F31" s="25">
        <v>282241948</v>
      </c>
      <c r="G31" s="25">
        <v>207538915</v>
      </c>
      <c r="H31" s="50">
        <v>0</v>
      </c>
      <c r="I31" s="25">
        <v>282241948</v>
      </c>
      <c r="J31" s="23"/>
      <c r="K31" s="23"/>
      <c r="L31" s="25"/>
      <c r="M31" s="23"/>
    </row>
    <row r="32" spans="1:13">
      <c r="A32" s="23" t="s">
        <v>18</v>
      </c>
      <c r="B32" s="25">
        <v>1896</v>
      </c>
      <c r="C32" s="25">
        <v>6404688</v>
      </c>
      <c r="D32" s="297">
        <v>569245</v>
      </c>
      <c r="E32" s="25">
        <v>5510331</v>
      </c>
      <c r="F32" s="25">
        <v>4677074</v>
      </c>
      <c r="G32" s="25">
        <v>5123750</v>
      </c>
      <c r="H32" s="50">
        <v>446676</v>
      </c>
      <c r="I32" s="25">
        <v>5123750</v>
      </c>
      <c r="J32" s="23"/>
      <c r="K32" s="23"/>
      <c r="L32" s="25"/>
      <c r="M32" s="23"/>
    </row>
    <row r="33" spans="1:13">
      <c r="A33" s="23" t="s">
        <v>19</v>
      </c>
      <c r="B33" s="25">
        <v>5332</v>
      </c>
      <c r="C33" s="25">
        <v>18011496</v>
      </c>
      <c r="D33" s="297">
        <v>435860</v>
      </c>
      <c r="E33" s="25">
        <v>20238655</v>
      </c>
      <c r="F33" s="25">
        <v>17178220</v>
      </c>
      <c r="G33" s="25">
        <v>14409197</v>
      </c>
      <c r="H33" s="50">
        <v>0</v>
      </c>
      <c r="I33" s="25">
        <v>17178220</v>
      </c>
      <c r="J33" s="23"/>
      <c r="K33" s="23"/>
      <c r="L33" s="25"/>
      <c r="M33" s="23"/>
    </row>
    <row r="34" spans="1:13">
      <c r="A34" s="23" t="s">
        <v>20</v>
      </c>
      <c r="B34" s="25">
        <v>1966</v>
      </c>
      <c r="C34" s="25">
        <v>6641148</v>
      </c>
      <c r="D34" s="297">
        <v>292058</v>
      </c>
      <c r="E34" s="25">
        <v>11136608</v>
      </c>
      <c r="F34" s="25">
        <v>9452560</v>
      </c>
      <c r="G34" s="25">
        <v>5312918</v>
      </c>
      <c r="H34" s="50">
        <v>0</v>
      </c>
      <c r="I34" s="25">
        <v>9452560</v>
      </c>
      <c r="J34" s="23"/>
      <c r="K34" s="23"/>
      <c r="L34" s="25"/>
      <c r="M34" s="23"/>
    </row>
    <row r="35" spans="1:13">
      <c r="A35" s="23"/>
      <c r="B35" s="25"/>
      <c r="C35" s="25"/>
      <c r="D35" s="297"/>
      <c r="E35" s="25"/>
      <c r="F35" s="25"/>
      <c r="G35" s="25"/>
      <c r="H35" s="50"/>
      <c r="I35" s="25"/>
      <c r="J35" s="23"/>
      <c r="K35" s="23"/>
      <c r="L35" s="25"/>
      <c r="M35" s="23"/>
    </row>
    <row r="36" spans="1:13">
      <c r="A36" s="23" t="s">
        <v>21</v>
      </c>
      <c r="B36" s="25">
        <v>1898</v>
      </c>
      <c r="C36" s="25">
        <v>6411444</v>
      </c>
      <c r="D36" s="297">
        <v>972523</v>
      </c>
      <c r="E36" s="25">
        <v>3228753</v>
      </c>
      <c r="F36" s="25">
        <v>2740510</v>
      </c>
      <c r="G36" s="25">
        <v>5129155</v>
      </c>
      <c r="H36" s="50">
        <v>2388645</v>
      </c>
      <c r="I36" s="25">
        <v>5129155</v>
      </c>
      <c r="J36" s="23"/>
      <c r="K36" s="23"/>
      <c r="L36" s="25"/>
      <c r="M36" s="23"/>
    </row>
    <row r="37" spans="1:13">
      <c r="A37" s="23" t="s">
        <v>22</v>
      </c>
      <c r="B37" s="25">
        <v>10546</v>
      </c>
      <c r="C37" s="25">
        <v>35624388</v>
      </c>
      <c r="D37" s="297">
        <v>345080</v>
      </c>
      <c r="E37" s="25">
        <v>50559934</v>
      </c>
      <c r="F37" s="25">
        <v>42914397</v>
      </c>
      <c r="G37" s="25">
        <v>28499510</v>
      </c>
      <c r="H37" s="50">
        <v>0</v>
      </c>
      <c r="I37" s="25">
        <v>42914397</v>
      </c>
      <c r="J37" s="23"/>
      <c r="K37" s="23"/>
      <c r="L37" s="25"/>
      <c r="M37" s="23"/>
    </row>
    <row r="38" spans="1:13">
      <c r="A38" s="23" t="s">
        <v>23</v>
      </c>
      <c r="B38" s="25">
        <v>8273</v>
      </c>
      <c r="C38" s="25">
        <v>27946194</v>
      </c>
      <c r="D38" s="297">
        <v>272259</v>
      </c>
      <c r="E38" s="25">
        <v>50271203</v>
      </c>
      <c r="F38" s="25">
        <v>42669327</v>
      </c>
      <c r="G38" s="25">
        <v>22356955</v>
      </c>
      <c r="H38" s="50">
        <v>0</v>
      </c>
      <c r="I38" s="25">
        <v>42669327</v>
      </c>
      <c r="J38" s="23"/>
      <c r="K38" s="23"/>
      <c r="L38" s="25"/>
      <c r="M38" s="23"/>
    </row>
    <row r="39" spans="1:13">
      <c r="A39" s="31" t="s">
        <v>24</v>
      </c>
      <c r="B39" s="28">
        <v>2702</v>
      </c>
      <c r="C39" s="28">
        <v>9127356</v>
      </c>
      <c r="D39" s="383">
        <v>1109665</v>
      </c>
      <c r="E39" s="28">
        <v>4028394</v>
      </c>
      <c r="F39" s="28">
        <v>3419231</v>
      </c>
      <c r="G39" s="28">
        <v>7301885</v>
      </c>
      <c r="H39" s="111">
        <v>3882654</v>
      </c>
      <c r="I39" s="28">
        <v>7301885</v>
      </c>
      <c r="J39" s="23"/>
      <c r="K39" s="23"/>
      <c r="L39" s="25"/>
      <c r="M39" s="23"/>
    </row>
    <row r="40" spans="1:13">
      <c r="A40" s="33"/>
      <c r="B40" s="33"/>
      <c r="C40" s="33"/>
      <c r="D40" s="179"/>
      <c r="E40" s="33"/>
      <c r="F40" s="33"/>
      <c r="G40" s="33"/>
      <c r="H40" s="33"/>
      <c r="I40" s="33"/>
      <c r="J40" s="23"/>
      <c r="K40" s="23"/>
      <c r="L40" s="25"/>
      <c r="M40" s="23"/>
    </row>
    <row r="41" spans="1:13">
      <c r="A41" s="23" t="s">
        <v>85</v>
      </c>
      <c r="B41" s="25"/>
      <c r="C41" s="360"/>
      <c r="D41" s="173"/>
      <c r="F41" s="361"/>
      <c r="G41" s="25"/>
      <c r="H41" s="25"/>
      <c r="I41" s="25"/>
      <c r="J41" s="23"/>
      <c r="K41" s="23"/>
      <c r="L41" s="25"/>
      <c r="M41" s="23"/>
    </row>
    <row r="42" spans="1:13">
      <c r="A42" s="23"/>
      <c r="B42" s="25"/>
      <c r="C42" s="25"/>
      <c r="D42" s="173"/>
      <c r="E42" s="25"/>
      <c r="F42" s="25"/>
      <c r="G42" s="25"/>
      <c r="H42" s="25"/>
      <c r="I42" s="25"/>
      <c r="J42" s="23"/>
      <c r="K42" s="23"/>
      <c r="L42" s="25"/>
      <c r="M42" s="23"/>
    </row>
    <row r="43" spans="1:13">
      <c r="A43" s="23" t="s">
        <v>248</v>
      </c>
      <c r="B43" s="25"/>
      <c r="C43" s="25"/>
      <c r="D43" s="173"/>
      <c r="E43" s="25"/>
      <c r="F43" s="25"/>
      <c r="G43" s="25"/>
      <c r="H43" s="25"/>
      <c r="I43" s="25"/>
      <c r="J43" s="23"/>
      <c r="K43" s="23"/>
      <c r="L43" s="25"/>
      <c r="M43" s="23"/>
    </row>
    <row r="44" spans="1:13">
      <c r="A44" s="23"/>
      <c r="B44" s="25"/>
      <c r="C44" s="25"/>
      <c r="D44" s="173"/>
      <c r="E44" s="25"/>
      <c r="F44" s="25"/>
      <c r="G44" s="25"/>
      <c r="H44" s="25"/>
      <c r="I44" s="25"/>
      <c r="J44" s="23"/>
      <c r="K44" s="23"/>
      <c r="L44" s="25"/>
      <c r="M44" s="23"/>
    </row>
    <row r="45" spans="1:13">
      <c r="A45" s="23"/>
      <c r="B45" s="353"/>
      <c r="C45" s="303"/>
      <c r="D45" s="353"/>
      <c r="E45" s="353"/>
      <c r="F45" s="353"/>
      <c r="G45" s="353"/>
      <c r="H45" s="353"/>
      <c r="I45" s="25"/>
      <c r="J45" s="23"/>
      <c r="K45" s="23"/>
      <c r="L45" s="23"/>
      <c r="M45" s="23"/>
    </row>
    <row r="46" spans="1:13">
      <c r="A46" s="23"/>
      <c r="B46" s="353"/>
      <c r="C46" s="303"/>
      <c r="D46" s="353"/>
      <c r="E46" s="353"/>
      <c r="F46" s="353"/>
      <c r="G46" s="353"/>
      <c r="H46" s="353"/>
      <c r="I46" s="25"/>
      <c r="J46" s="23"/>
      <c r="K46" s="23"/>
      <c r="L46" s="23"/>
      <c r="M46" s="23"/>
    </row>
    <row r="47" spans="1:13">
      <c r="A47" s="23"/>
      <c r="B47" s="353"/>
      <c r="C47" s="303"/>
      <c r="D47" s="353"/>
      <c r="E47" s="353"/>
      <c r="F47" s="353"/>
      <c r="G47" s="353"/>
      <c r="H47" s="353"/>
      <c r="I47" s="25"/>
      <c r="J47" s="23"/>
      <c r="K47" s="23"/>
      <c r="L47" s="23"/>
      <c r="M47" s="23"/>
    </row>
    <row r="48" spans="1:13">
      <c r="A48" s="23"/>
      <c r="B48" s="353"/>
      <c r="C48" s="303"/>
      <c r="D48" s="353"/>
      <c r="E48" s="353"/>
      <c r="F48" s="353"/>
      <c r="G48" s="353"/>
      <c r="H48" s="353"/>
      <c r="J48" s="23"/>
      <c r="K48" s="23"/>
      <c r="L48" s="23"/>
      <c r="M48" s="23"/>
    </row>
    <row r="49" spans="1:13">
      <c r="A49" s="23"/>
      <c r="B49" s="353"/>
      <c r="C49" s="303"/>
      <c r="D49" s="353"/>
      <c r="E49" s="353"/>
      <c r="F49" s="353"/>
      <c r="G49" s="353"/>
      <c r="H49" s="353"/>
      <c r="J49" s="23"/>
      <c r="K49" s="23"/>
      <c r="L49" s="23"/>
      <c r="M49" s="23"/>
    </row>
    <row r="50" spans="1:13">
      <c r="A50" s="23"/>
      <c r="B50" s="353"/>
      <c r="C50" s="303"/>
      <c r="D50" s="353"/>
      <c r="E50" s="353"/>
      <c r="F50" s="353"/>
      <c r="G50" s="353"/>
      <c r="H50" s="353"/>
      <c r="J50" s="23"/>
      <c r="K50" s="23"/>
      <c r="L50" s="23"/>
      <c r="M50" s="23"/>
    </row>
    <row r="51" spans="1:13">
      <c r="A51" s="23"/>
      <c r="B51" s="353"/>
      <c r="C51" s="303"/>
      <c r="D51" s="353"/>
      <c r="E51" s="353"/>
      <c r="F51" s="353"/>
      <c r="G51" s="353"/>
      <c r="H51" s="353"/>
      <c r="I51" s="25"/>
      <c r="J51" s="23"/>
      <c r="K51" s="23"/>
      <c r="L51" s="23"/>
      <c r="M51" s="23"/>
    </row>
    <row r="52" spans="1:13">
      <c r="A52" s="23"/>
      <c r="B52" s="353"/>
      <c r="C52" s="303"/>
      <c r="D52" s="353"/>
      <c r="E52" s="353"/>
      <c r="F52" s="353"/>
      <c r="G52" s="353"/>
      <c r="H52" s="353"/>
      <c r="I52" s="25"/>
      <c r="J52" s="23"/>
      <c r="K52" s="23"/>
      <c r="L52" s="23"/>
      <c r="M52" s="23"/>
    </row>
    <row r="53" spans="1:13">
      <c r="A53" s="23"/>
      <c r="B53" s="353"/>
      <c r="C53" s="303"/>
      <c r="D53" s="353"/>
      <c r="E53" s="353"/>
      <c r="F53" s="353"/>
      <c r="G53" s="353"/>
      <c r="H53" s="353"/>
      <c r="I53" s="25"/>
      <c r="J53" s="23"/>
      <c r="K53" s="23"/>
      <c r="L53" s="23"/>
      <c r="M53" s="23"/>
    </row>
    <row r="54" spans="1:13">
      <c r="A54" s="23"/>
      <c r="B54" s="353"/>
      <c r="C54" s="303"/>
      <c r="D54" s="353"/>
      <c r="E54" s="353"/>
      <c r="F54" s="353"/>
      <c r="G54" s="353"/>
      <c r="H54" s="353"/>
      <c r="I54" s="25"/>
      <c r="J54" s="23"/>
      <c r="K54" s="23"/>
      <c r="L54" s="23"/>
      <c r="M54" s="23"/>
    </row>
    <row r="55" spans="1:13">
      <c r="A55" s="23"/>
      <c r="B55" s="353"/>
      <c r="C55" s="303"/>
      <c r="D55" s="353"/>
      <c r="E55" s="353"/>
      <c r="F55" s="353"/>
      <c r="G55" s="353"/>
      <c r="H55" s="353"/>
      <c r="I55" s="25"/>
      <c r="J55" s="23"/>
      <c r="K55" s="23"/>
      <c r="L55" s="23"/>
      <c r="M55" s="23"/>
    </row>
    <row r="56" spans="1:13">
      <c r="A56" s="23"/>
      <c r="B56" s="353"/>
      <c r="C56" s="303"/>
      <c r="D56" s="353"/>
      <c r="E56" s="353"/>
      <c r="F56" s="353"/>
      <c r="G56" s="353"/>
      <c r="H56" s="353"/>
      <c r="I56" s="25"/>
      <c r="J56" s="23"/>
      <c r="K56" s="23"/>
      <c r="L56" s="23"/>
      <c r="M56" s="23"/>
    </row>
    <row r="57" spans="1:13">
      <c r="A57" s="23"/>
      <c r="B57" s="353"/>
      <c r="C57" s="303"/>
      <c r="D57" s="353"/>
      <c r="E57" s="353"/>
      <c r="F57" s="353"/>
      <c r="G57" s="353"/>
      <c r="H57" s="353"/>
      <c r="I57" s="25"/>
      <c r="J57" s="23"/>
      <c r="K57" s="23"/>
      <c r="L57" s="23"/>
      <c r="M57" s="23"/>
    </row>
    <row r="58" spans="1:13">
      <c r="A58" s="23"/>
      <c r="B58" s="353"/>
      <c r="C58" s="303"/>
      <c r="D58" s="353"/>
      <c r="E58" s="353"/>
      <c r="F58" s="353"/>
      <c r="G58" s="353"/>
      <c r="H58" s="353"/>
      <c r="I58" s="25"/>
      <c r="J58" s="23"/>
      <c r="K58" s="23"/>
      <c r="L58" s="23"/>
      <c r="M58" s="23"/>
    </row>
    <row r="59" spans="1:13">
      <c r="A59" s="23"/>
      <c r="B59" s="353"/>
      <c r="C59" s="303"/>
      <c r="D59" s="353"/>
      <c r="E59" s="353"/>
      <c r="F59" s="353"/>
      <c r="G59" s="353"/>
      <c r="H59" s="353"/>
      <c r="I59" s="25"/>
      <c r="J59" s="23"/>
      <c r="K59" s="23"/>
      <c r="L59" s="23"/>
      <c r="M59" s="23"/>
    </row>
    <row r="60" spans="1:13">
      <c r="A60" s="23"/>
      <c r="B60" s="353"/>
      <c r="C60" s="303"/>
      <c r="D60" s="353"/>
      <c r="E60" s="353"/>
      <c r="F60" s="353"/>
      <c r="G60" s="353"/>
      <c r="H60" s="353"/>
      <c r="I60" s="25"/>
      <c r="J60" s="23"/>
      <c r="K60" s="23"/>
      <c r="L60" s="23"/>
      <c r="M60" s="23"/>
    </row>
    <row r="61" spans="1:13">
      <c r="A61" s="23"/>
      <c r="B61" s="353"/>
      <c r="C61" s="303"/>
      <c r="D61" s="353"/>
      <c r="E61" s="353"/>
      <c r="F61" s="353"/>
      <c r="G61" s="353"/>
      <c r="H61" s="353"/>
      <c r="I61" s="25"/>
      <c r="J61" s="23"/>
      <c r="K61" s="23"/>
      <c r="L61" s="23"/>
      <c r="M61" s="23"/>
    </row>
    <row r="62" spans="1:13">
      <c r="A62" s="23"/>
      <c r="B62" s="353"/>
      <c r="C62" s="303"/>
      <c r="D62" s="353"/>
      <c r="E62" s="353"/>
      <c r="F62" s="353"/>
      <c r="G62" s="353"/>
      <c r="H62" s="353"/>
      <c r="I62" s="25"/>
      <c r="J62" s="23"/>
      <c r="K62" s="23"/>
      <c r="L62" s="23"/>
      <c r="M62" s="23"/>
    </row>
    <row r="63" spans="1:13">
      <c r="A63" s="23"/>
      <c r="B63" s="353"/>
      <c r="C63" s="303"/>
      <c r="D63" s="353"/>
      <c r="E63" s="353"/>
      <c r="F63" s="353"/>
      <c r="G63" s="353"/>
      <c r="H63" s="353"/>
      <c r="I63" s="25"/>
      <c r="J63" s="23"/>
      <c r="K63" s="23"/>
      <c r="L63" s="23"/>
      <c r="M63" s="23"/>
    </row>
    <row r="64" spans="1:13">
      <c r="A64" s="23"/>
      <c r="B64" s="353"/>
      <c r="C64" s="303"/>
      <c r="D64" s="353"/>
      <c r="E64" s="353"/>
      <c r="F64" s="353"/>
      <c r="G64" s="353"/>
      <c r="H64" s="353"/>
      <c r="I64" s="25"/>
      <c r="J64" s="23"/>
      <c r="K64" s="23"/>
      <c r="L64" s="23"/>
      <c r="M64" s="23"/>
    </row>
    <row r="65" spans="2:9">
      <c r="B65" s="353"/>
      <c r="C65" s="303"/>
      <c r="D65" s="353"/>
      <c r="E65" s="353"/>
      <c r="F65" s="353"/>
      <c r="G65" s="353"/>
      <c r="H65" s="353"/>
      <c r="I65" s="27"/>
    </row>
    <row r="66" spans="2:9">
      <c r="B66" s="353"/>
      <c r="C66" s="303"/>
      <c r="D66" s="353"/>
      <c r="E66" s="353"/>
      <c r="F66" s="353"/>
      <c r="G66" s="353"/>
      <c r="H66" s="353"/>
      <c r="I66" s="27"/>
    </row>
    <row r="67" spans="2:9">
      <c r="B67" s="353"/>
      <c r="C67" s="303"/>
      <c r="D67" s="353"/>
      <c r="E67" s="353"/>
      <c r="F67" s="353"/>
      <c r="G67" s="353"/>
      <c r="H67" s="353"/>
      <c r="I67" s="27"/>
    </row>
    <row r="68" spans="2:9">
      <c r="B68" s="353"/>
      <c r="C68" s="303"/>
      <c r="D68" s="353"/>
      <c r="E68" s="353"/>
      <c r="F68" s="353"/>
      <c r="G68" s="353"/>
      <c r="H68" s="353"/>
      <c r="I68" s="27"/>
    </row>
    <row r="69" spans="2:9">
      <c r="B69" s="353"/>
      <c r="C69" s="303"/>
      <c r="D69" s="353"/>
      <c r="E69" s="353"/>
      <c r="F69" s="353"/>
      <c r="G69" s="353"/>
      <c r="H69" s="353"/>
      <c r="I69" s="27"/>
    </row>
    <row r="70" spans="2:9">
      <c r="B70" s="353"/>
      <c r="C70" s="353"/>
      <c r="D70" s="303"/>
      <c r="E70" s="353"/>
      <c r="F70" s="353"/>
      <c r="G70" s="353"/>
      <c r="H70" s="353"/>
      <c r="I70" s="27"/>
    </row>
    <row r="71" spans="2:9">
      <c r="B71" s="353"/>
      <c r="C71" s="353"/>
      <c r="D71" s="303"/>
      <c r="E71" s="353"/>
      <c r="F71" s="353"/>
      <c r="G71" s="353"/>
      <c r="H71" s="353"/>
      <c r="I71" s="27"/>
    </row>
    <row r="72" spans="2:9">
      <c r="B72" s="353"/>
      <c r="C72" s="353"/>
      <c r="D72" s="303"/>
      <c r="E72" s="353"/>
      <c r="F72" s="353"/>
      <c r="G72" s="353"/>
      <c r="H72" s="353"/>
      <c r="I72" s="27"/>
    </row>
    <row r="73" spans="2:9">
      <c r="B73" s="27"/>
      <c r="C73" s="27"/>
      <c r="D73" s="178"/>
      <c r="E73" s="27"/>
      <c r="F73" s="27"/>
      <c r="G73" s="27"/>
      <c r="H73" s="27"/>
      <c r="I73" s="27"/>
    </row>
    <row r="74" spans="2:9">
      <c r="B74" s="27"/>
      <c r="C74" s="27"/>
      <c r="D74" s="178"/>
      <c r="E74" s="27"/>
      <c r="F74" s="27"/>
      <c r="G74" s="27"/>
      <c r="H74" s="27"/>
      <c r="I74" s="27"/>
    </row>
    <row r="75" spans="2:9">
      <c r="B75" s="27"/>
      <c r="C75" s="27"/>
      <c r="D75" s="178"/>
      <c r="E75" s="27"/>
      <c r="F75" s="27"/>
      <c r="G75" s="27"/>
      <c r="H75" s="27"/>
      <c r="I75" s="27"/>
    </row>
    <row r="76" spans="2:9">
      <c r="B76" s="27"/>
      <c r="C76" s="27"/>
      <c r="D76" s="178"/>
      <c r="E76" s="27"/>
      <c r="F76" s="27"/>
      <c r="G76" s="27"/>
      <c r="H76" s="27"/>
      <c r="I76" s="27"/>
    </row>
    <row r="77" spans="2:9">
      <c r="B77" s="27"/>
      <c r="C77" s="27"/>
      <c r="D77" s="178"/>
      <c r="E77" s="27"/>
      <c r="F77" s="27"/>
      <c r="G77" s="27"/>
      <c r="H77" s="27"/>
      <c r="I77" s="27"/>
    </row>
    <row r="78" spans="2:9">
      <c r="B78" s="27"/>
      <c r="C78" s="27"/>
      <c r="D78" s="178"/>
      <c r="E78" s="27"/>
      <c r="F78" s="27"/>
      <c r="G78" s="27"/>
      <c r="H78" s="27"/>
      <c r="I78" s="27"/>
    </row>
    <row r="79" spans="2:9">
      <c r="B79" s="27"/>
      <c r="C79" s="27"/>
      <c r="D79" s="178"/>
      <c r="E79" s="27"/>
      <c r="F79" s="27"/>
      <c r="G79" s="27"/>
      <c r="H79" s="27"/>
      <c r="I79" s="27"/>
    </row>
    <row r="80" spans="2:9">
      <c r="B80" s="27"/>
      <c r="C80" s="27"/>
      <c r="D80" s="178"/>
      <c r="E80" s="27"/>
      <c r="F80" s="27"/>
      <c r="G80" s="27"/>
      <c r="H80" s="27"/>
      <c r="I80" s="27"/>
    </row>
    <row r="81" spans="2:9">
      <c r="B81" s="27"/>
      <c r="C81" s="27"/>
      <c r="D81" s="178"/>
      <c r="E81" s="27"/>
      <c r="F81" s="27"/>
      <c r="G81" s="27"/>
      <c r="H81" s="27"/>
      <c r="I81" s="27"/>
    </row>
    <row r="82" spans="2:9">
      <c r="B82" s="27"/>
      <c r="C82" s="27"/>
      <c r="D82" s="178"/>
      <c r="E82" s="27"/>
      <c r="F82" s="27"/>
      <c r="G82" s="27"/>
      <c r="H82" s="27"/>
      <c r="I82" s="27"/>
    </row>
    <row r="83" spans="2:9">
      <c r="B83" s="27"/>
      <c r="C83" s="27"/>
      <c r="D83" s="178"/>
      <c r="E83" s="27"/>
      <c r="F83" s="27"/>
      <c r="G83" s="27"/>
      <c r="H83" s="27"/>
      <c r="I83" s="27"/>
    </row>
    <row r="84" spans="2:9">
      <c r="B84" s="27"/>
      <c r="C84" s="27"/>
      <c r="D84" s="178"/>
      <c r="E84" s="27"/>
      <c r="F84" s="27"/>
      <c r="G84" s="27"/>
      <c r="H84" s="27"/>
      <c r="I84" s="27"/>
    </row>
    <row r="85" spans="2:9">
      <c r="B85" s="27"/>
      <c r="C85" s="27"/>
      <c r="D85" s="178"/>
      <c r="E85" s="27"/>
      <c r="F85" s="27"/>
      <c r="G85" s="27"/>
      <c r="H85" s="27"/>
      <c r="I85" s="27"/>
    </row>
    <row r="86" spans="2:9">
      <c r="B86" s="27"/>
      <c r="C86" s="27"/>
      <c r="D86" s="178"/>
      <c r="E86" s="27"/>
      <c r="F86" s="27"/>
      <c r="G86" s="27"/>
      <c r="H86" s="27"/>
      <c r="I86" s="27"/>
    </row>
    <row r="87" spans="2:9">
      <c r="B87" s="27"/>
      <c r="C87" s="27"/>
      <c r="D87" s="178"/>
      <c r="E87" s="27"/>
      <c r="F87" s="27"/>
      <c r="G87" s="27"/>
      <c r="H87" s="27"/>
      <c r="I87" s="27"/>
    </row>
    <row r="88" spans="2:9">
      <c r="B88" s="27"/>
      <c r="C88" s="27"/>
      <c r="D88" s="178"/>
      <c r="E88" s="27"/>
      <c r="F88" s="27"/>
      <c r="G88" s="27"/>
      <c r="H88" s="27"/>
      <c r="I88" s="27"/>
    </row>
    <row r="89" spans="2:9">
      <c r="B89" s="27"/>
      <c r="C89" s="27"/>
      <c r="D89" s="178"/>
      <c r="E89" s="27"/>
      <c r="F89" s="27"/>
      <c r="G89" s="27"/>
      <c r="H89" s="27"/>
      <c r="I89" s="27"/>
    </row>
    <row r="90" spans="2:9">
      <c r="B90" s="27"/>
      <c r="C90" s="27"/>
      <c r="D90" s="178"/>
      <c r="E90" s="27"/>
      <c r="F90" s="27"/>
      <c r="G90" s="27"/>
      <c r="H90" s="27"/>
      <c r="I90" s="27"/>
    </row>
    <row r="91" spans="2:9">
      <c r="B91" s="27"/>
      <c r="C91" s="27"/>
      <c r="D91" s="178"/>
      <c r="E91" s="27"/>
      <c r="F91" s="27"/>
      <c r="G91" s="27"/>
      <c r="H91" s="27"/>
      <c r="I91" s="27"/>
    </row>
    <row r="92" spans="2:9">
      <c r="B92" s="27"/>
      <c r="C92" s="27"/>
      <c r="D92" s="178"/>
      <c r="E92" s="27"/>
      <c r="F92" s="27"/>
      <c r="G92" s="27"/>
      <c r="H92" s="27"/>
      <c r="I92" s="27"/>
    </row>
    <row r="93" spans="2:9">
      <c r="B93" s="27"/>
      <c r="C93" s="27"/>
      <c r="D93" s="178"/>
      <c r="E93" s="27"/>
      <c r="F93" s="27"/>
      <c r="G93" s="27"/>
      <c r="H93" s="27"/>
      <c r="I93" s="27"/>
    </row>
    <row r="94" spans="2:9">
      <c r="B94" s="27"/>
      <c r="C94" s="27"/>
      <c r="D94" s="178"/>
      <c r="E94" s="27"/>
      <c r="F94" s="27"/>
      <c r="G94" s="27"/>
      <c r="H94" s="27"/>
      <c r="I94" s="27"/>
    </row>
    <row r="95" spans="2:9">
      <c r="B95" s="27"/>
      <c r="C95" s="27"/>
      <c r="D95" s="178"/>
      <c r="E95" s="27"/>
      <c r="F95" s="27"/>
      <c r="G95" s="27"/>
      <c r="H95" s="27"/>
      <c r="I95" s="27"/>
    </row>
    <row r="96" spans="2:9">
      <c r="B96" s="27"/>
      <c r="C96" s="27"/>
      <c r="D96" s="178"/>
      <c r="E96" s="27"/>
      <c r="F96" s="27"/>
      <c r="G96" s="27"/>
      <c r="H96" s="27"/>
      <c r="I96" s="27"/>
    </row>
    <row r="97" spans="2:9">
      <c r="B97" s="27"/>
      <c r="C97" s="27"/>
      <c r="D97" s="178"/>
      <c r="E97" s="27"/>
      <c r="F97" s="27"/>
      <c r="G97" s="27"/>
      <c r="H97" s="27"/>
      <c r="I97" s="27"/>
    </row>
  </sheetData>
  <mergeCells count="10">
    <mergeCell ref="A1:I1"/>
    <mergeCell ref="A3:I3"/>
    <mergeCell ref="B6:B9"/>
    <mergeCell ref="F6:F9"/>
    <mergeCell ref="H6:H9"/>
    <mergeCell ref="I6:I9"/>
    <mergeCell ref="C6:C8"/>
    <mergeCell ref="D6:D8"/>
    <mergeCell ref="E6:E8"/>
    <mergeCell ref="G6:G8"/>
  </mergeCells>
  <phoneticPr fontId="0" type="noConversion"/>
  <printOptions horizontalCentered="1"/>
  <pageMargins left="0.59" right="0.56000000000000005" top="0.83" bottom="1" header="0.67" footer="0.5"/>
  <pageSetup scale="87"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opLeftCell="A10" zoomScaleNormal="100" workbookViewId="0">
      <selection sqref="A1:F1"/>
    </sheetView>
  </sheetViews>
  <sheetFormatPr defaultRowHeight="12.75"/>
  <cols>
    <col min="1" max="1" width="22" customWidth="1"/>
    <col min="2" max="2" width="17.7109375" customWidth="1"/>
    <col min="3" max="3" width="12.140625" bestFit="1" customWidth="1"/>
    <col min="4" max="4" width="10.28515625" bestFit="1" customWidth="1"/>
    <col min="5" max="5" width="13" style="80" customWidth="1"/>
    <col min="6" max="6" width="13.28515625" bestFit="1" customWidth="1"/>
    <col min="7" max="15" width="12" customWidth="1"/>
  </cols>
  <sheetData>
    <row r="1" spans="1:15">
      <c r="A1" s="428" t="s">
        <v>97</v>
      </c>
      <c r="B1" s="428"/>
      <c r="C1" s="428"/>
      <c r="D1" s="428"/>
      <c r="E1" s="428"/>
      <c r="F1" s="428"/>
    </row>
    <row r="2" spans="1:15" ht="13.5" customHeight="1">
      <c r="A2" s="39"/>
      <c r="E2" s="32"/>
    </row>
    <row r="3" spans="1:15">
      <c r="A3" s="420" t="s">
        <v>241</v>
      </c>
      <c r="B3" s="428"/>
      <c r="C3" s="428"/>
      <c r="D3" s="428"/>
      <c r="E3" s="428"/>
      <c r="F3" s="428"/>
    </row>
    <row r="4" spans="1:15" ht="13.5" thickBot="1">
      <c r="A4" s="3"/>
      <c r="B4" s="3"/>
      <c r="C4" s="3"/>
      <c r="D4" s="3"/>
      <c r="E4" s="23"/>
      <c r="F4" s="3"/>
    </row>
    <row r="5" spans="1:15" ht="15" customHeight="1" thickTop="1">
      <c r="A5" s="6"/>
      <c r="B5" s="61" t="s">
        <v>183</v>
      </c>
      <c r="C5" s="6"/>
      <c r="D5" s="6"/>
      <c r="E5" s="508" t="s">
        <v>218</v>
      </c>
      <c r="F5" s="128"/>
      <c r="G5" s="19"/>
    </row>
    <row r="6" spans="1:15">
      <c r="A6" s="3" t="s">
        <v>67</v>
      </c>
      <c r="B6" s="4" t="s">
        <v>104</v>
      </c>
      <c r="C6" s="4" t="s">
        <v>92</v>
      </c>
      <c r="D6" s="4" t="s">
        <v>89</v>
      </c>
      <c r="E6" s="509"/>
      <c r="F6" s="4" t="s">
        <v>89</v>
      </c>
      <c r="G6" s="19"/>
    </row>
    <row r="7" spans="1:15">
      <c r="A7" s="3" t="s">
        <v>30</v>
      </c>
      <c r="B7" s="4" t="s">
        <v>105</v>
      </c>
      <c r="C7" s="4" t="s">
        <v>93</v>
      </c>
      <c r="D7" s="4" t="s">
        <v>90</v>
      </c>
      <c r="E7" s="509"/>
      <c r="F7" s="4" t="s">
        <v>90</v>
      </c>
      <c r="G7" s="19"/>
    </row>
    <row r="8" spans="1:15" ht="13.5" thickBot="1">
      <c r="A8" s="7" t="s">
        <v>121</v>
      </c>
      <c r="B8" s="8" t="s">
        <v>91</v>
      </c>
      <c r="C8" s="8" t="s">
        <v>182</v>
      </c>
      <c r="D8" s="8" t="s">
        <v>94</v>
      </c>
      <c r="E8" s="510"/>
      <c r="F8" s="8" t="s">
        <v>95</v>
      </c>
      <c r="G8" s="19"/>
    </row>
    <row r="9" spans="1:15">
      <c r="A9" s="3" t="s">
        <v>0</v>
      </c>
      <c r="B9" s="256">
        <f>SUM(B11:B38)</f>
        <v>718369585</v>
      </c>
      <c r="C9" s="257">
        <f>SUM(C11:C38)-1</f>
        <v>877266.24022926879</v>
      </c>
      <c r="D9" s="16">
        <f>+B9*1000/C9</f>
        <v>818872.93965884065</v>
      </c>
      <c r="E9" s="364">
        <f>SUM(E11:E38)</f>
        <v>6052177</v>
      </c>
      <c r="F9" s="46">
        <f>+B9*1000/E9</f>
        <v>118696.06341651938</v>
      </c>
    </row>
    <row r="10" spans="1:15">
      <c r="A10" s="3"/>
      <c r="B10" s="2"/>
      <c r="C10" s="5"/>
      <c r="D10" s="3"/>
      <c r="E10" s="56"/>
      <c r="F10" s="2"/>
    </row>
    <row r="11" spans="1:15">
      <c r="A11" s="3" t="s">
        <v>1</v>
      </c>
      <c r="B11" s="107">
        <v>3882931</v>
      </c>
      <c r="C11" s="339">
        <v>8403.7000000000007</v>
      </c>
      <c r="D11" s="399">
        <f>+B11*1000/C11</f>
        <v>462050.16837821429</v>
      </c>
      <c r="E11" s="301">
        <v>71615</v>
      </c>
      <c r="F11" s="257">
        <f t="shared" ref="F11:F38" si="0">+B11*1000/E11</f>
        <v>54219.521050059346</v>
      </c>
      <c r="H11" s="348"/>
      <c r="I11" s="362"/>
      <c r="J11" s="362"/>
      <c r="K11" s="363"/>
    </row>
    <row r="12" spans="1:15">
      <c r="A12" s="3" t="s">
        <v>2</v>
      </c>
      <c r="B12" s="107">
        <v>83641155</v>
      </c>
      <c r="C12" s="339">
        <v>80626.425782735634</v>
      </c>
      <c r="D12" s="399">
        <f t="shared" ref="D12:D38" si="1">+B12*1000/C12</f>
        <v>1037391.329058641</v>
      </c>
      <c r="E12" s="301">
        <v>573235</v>
      </c>
      <c r="F12" s="257">
        <f t="shared" si="0"/>
        <v>145910.76085724006</v>
      </c>
      <c r="H12" s="348"/>
      <c r="I12" s="362"/>
      <c r="J12" s="362"/>
      <c r="K12" s="363"/>
    </row>
    <row r="13" spans="1:15">
      <c r="A13" s="3" t="s">
        <v>3</v>
      </c>
      <c r="B13" s="107">
        <v>40435301</v>
      </c>
      <c r="C13" s="339">
        <v>81317.390548953583</v>
      </c>
      <c r="D13" s="399">
        <f t="shared" si="1"/>
        <v>497252.81058616476</v>
      </c>
      <c r="E13" s="301">
        <v>611648</v>
      </c>
      <c r="F13" s="257">
        <f t="shared" si="0"/>
        <v>66108.776616616087</v>
      </c>
      <c r="H13" s="348"/>
      <c r="I13" s="362"/>
      <c r="J13" s="362"/>
      <c r="K13" s="363"/>
    </row>
    <row r="14" spans="1:15">
      <c r="A14" s="3" t="s">
        <v>4</v>
      </c>
      <c r="B14" s="107">
        <v>81877601</v>
      </c>
      <c r="C14" s="339">
        <v>110686.93813529007</v>
      </c>
      <c r="D14" s="399">
        <f t="shared" si="1"/>
        <v>739722.34104012267</v>
      </c>
      <c r="E14" s="301">
        <v>832468</v>
      </c>
      <c r="F14" s="257">
        <f t="shared" si="0"/>
        <v>98355.253295021554</v>
      </c>
      <c r="H14" s="348"/>
      <c r="I14" s="362"/>
      <c r="J14" s="362"/>
      <c r="K14" s="363"/>
    </row>
    <row r="15" spans="1:15">
      <c r="A15" s="3" t="s">
        <v>5</v>
      </c>
      <c r="B15" s="107">
        <v>12548113</v>
      </c>
      <c r="C15" s="339">
        <v>15769.55</v>
      </c>
      <c r="D15" s="399">
        <f t="shared" si="1"/>
        <v>795717.88668668421</v>
      </c>
      <c r="E15" s="301">
        <v>91502</v>
      </c>
      <c r="F15" s="257">
        <f t="shared" si="0"/>
        <v>137134.8495114861</v>
      </c>
      <c r="H15" s="348"/>
      <c r="I15" s="362"/>
      <c r="J15" s="362"/>
      <c r="K15" s="363"/>
    </row>
    <row r="16" spans="1:15">
      <c r="A16" s="3"/>
      <c r="B16" s="107"/>
      <c r="C16" s="339"/>
      <c r="D16" s="399"/>
      <c r="E16" s="301"/>
      <c r="F16" s="257"/>
      <c r="H16" s="348"/>
      <c r="I16" s="362"/>
      <c r="J16" s="362"/>
      <c r="K16" s="363"/>
      <c r="O16" s="348"/>
    </row>
    <row r="17" spans="1:11">
      <c r="A17" s="3" t="s">
        <v>6</v>
      </c>
      <c r="B17" s="107">
        <v>2597219</v>
      </c>
      <c r="C17" s="339">
        <v>5616.0289203084831</v>
      </c>
      <c r="D17" s="399">
        <f t="shared" si="1"/>
        <v>462465.38913074852</v>
      </c>
      <c r="E17" s="301">
        <v>33193</v>
      </c>
      <c r="F17" s="257">
        <f t="shared" si="0"/>
        <v>78245.985599373365</v>
      </c>
      <c r="H17" s="348"/>
      <c r="I17" s="362"/>
      <c r="J17" s="362"/>
      <c r="K17" s="375"/>
    </row>
    <row r="18" spans="1:11">
      <c r="A18" s="3" t="s">
        <v>7</v>
      </c>
      <c r="B18" s="107">
        <v>19057823</v>
      </c>
      <c r="C18" s="339">
        <v>25103.649695121952</v>
      </c>
      <c r="D18" s="399">
        <f t="shared" si="1"/>
        <v>759165.42938787281</v>
      </c>
      <c r="E18" s="301">
        <v>167781</v>
      </c>
      <c r="F18" s="257">
        <f t="shared" si="0"/>
        <v>113587.49202829879</v>
      </c>
      <c r="H18" s="348"/>
      <c r="I18" s="362"/>
      <c r="J18" s="362"/>
      <c r="K18" s="363"/>
    </row>
    <row r="19" spans="1:11">
      <c r="A19" s="3" t="s">
        <v>8</v>
      </c>
      <c r="B19" s="107">
        <v>9774630</v>
      </c>
      <c r="C19" s="339">
        <v>15222.258179723502</v>
      </c>
      <c r="D19" s="399">
        <f t="shared" si="1"/>
        <v>642127.46128692629</v>
      </c>
      <c r="E19" s="301">
        <v>102746</v>
      </c>
      <c r="F19" s="257">
        <f t="shared" si="0"/>
        <v>95133.922488466706</v>
      </c>
      <c r="H19" s="348"/>
      <c r="I19" s="362"/>
      <c r="J19" s="362"/>
      <c r="K19" s="363"/>
    </row>
    <row r="20" spans="1:11">
      <c r="A20" s="3" t="s">
        <v>9</v>
      </c>
      <c r="B20" s="107">
        <v>17170805</v>
      </c>
      <c r="C20" s="339">
        <v>26204.290855934672</v>
      </c>
      <c r="D20" s="399">
        <f t="shared" si="1"/>
        <v>655266.92152828118</v>
      </c>
      <c r="E20" s="301">
        <v>159700</v>
      </c>
      <c r="F20" s="257">
        <f t="shared" si="0"/>
        <v>107519.12961803381</v>
      </c>
      <c r="H20" s="348"/>
      <c r="I20" s="362"/>
      <c r="J20" s="362"/>
      <c r="K20" s="363"/>
    </row>
    <row r="21" spans="1:11">
      <c r="A21" s="3" t="s">
        <v>10</v>
      </c>
      <c r="B21" s="107">
        <v>2880050</v>
      </c>
      <c r="C21" s="339">
        <v>4774.1598425196844</v>
      </c>
      <c r="D21" s="399">
        <f t="shared" si="1"/>
        <v>603257.97522522416</v>
      </c>
      <c r="E21" s="301">
        <v>32162</v>
      </c>
      <c r="F21" s="257">
        <f t="shared" si="0"/>
        <v>89548.224612897204</v>
      </c>
      <c r="H21" s="348"/>
      <c r="I21" s="362"/>
      <c r="J21" s="362"/>
      <c r="K21" s="363"/>
    </row>
    <row r="22" spans="1:11">
      <c r="A22" s="3"/>
      <c r="C22" s="339"/>
      <c r="D22" s="399"/>
      <c r="E22" s="301"/>
      <c r="F22" s="257"/>
      <c r="H22" s="348"/>
      <c r="I22" s="362"/>
      <c r="J22" s="362"/>
      <c r="K22" s="363"/>
    </row>
    <row r="23" spans="1:11">
      <c r="A23" s="3" t="s">
        <v>11</v>
      </c>
      <c r="B23" s="70">
        <v>28236199</v>
      </c>
      <c r="C23" s="339">
        <v>41421.022345679005</v>
      </c>
      <c r="D23" s="399">
        <f t="shared" si="1"/>
        <v>681687.64074326551</v>
      </c>
      <c r="E23" s="301">
        <v>252022</v>
      </c>
      <c r="F23" s="257">
        <f t="shared" si="0"/>
        <v>112038.6275801319</v>
      </c>
      <c r="H23" s="348"/>
      <c r="I23" s="362"/>
      <c r="J23" s="362"/>
      <c r="K23" s="363"/>
    </row>
    <row r="24" spans="1:11">
      <c r="A24" s="3" t="s">
        <v>12</v>
      </c>
      <c r="B24" s="107">
        <v>4541238</v>
      </c>
      <c r="C24" s="339">
        <v>3502.8999999999996</v>
      </c>
      <c r="D24" s="399">
        <f t="shared" si="1"/>
        <v>1296422.3928744756</v>
      </c>
      <c r="E24" s="301">
        <v>29233</v>
      </c>
      <c r="F24" s="257">
        <f t="shared" si="0"/>
        <v>155346.2867307495</v>
      </c>
      <c r="H24" s="348"/>
      <c r="I24" s="362"/>
      <c r="J24" s="362"/>
      <c r="K24" s="375"/>
    </row>
    <row r="25" spans="1:11">
      <c r="A25" s="3" t="s">
        <v>13</v>
      </c>
      <c r="B25" s="107">
        <v>27690358</v>
      </c>
      <c r="C25" s="339">
        <v>36787.882096560839</v>
      </c>
      <c r="D25" s="399">
        <f t="shared" si="1"/>
        <v>752703.23872731638</v>
      </c>
      <c r="E25" s="301">
        <v>252160</v>
      </c>
      <c r="F25" s="257">
        <f t="shared" si="0"/>
        <v>109812.65069796954</v>
      </c>
      <c r="H25" s="348"/>
      <c r="I25" s="362"/>
      <c r="J25" s="362"/>
      <c r="K25" s="363"/>
    </row>
    <row r="26" spans="1:11">
      <c r="A26" s="3" t="s">
        <v>14</v>
      </c>
      <c r="B26" s="107">
        <v>49321435</v>
      </c>
      <c r="C26" s="339">
        <v>55367.620416307785</v>
      </c>
      <c r="D26" s="399">
        <f t="shared" si="1"/>
        <v>890799.25467544631</v>
      </c>
      <c r="E26" s="301">
        <v>321113</v>
      </c>
      <c r="F26" s="257">
        <f t="shared" si="0"/>
        <v>153595.26085832712</v>
      </c>
      <c r="H26" s="348"/>
      <c r="I26" s="362"/>
      <c r="J26" s="362"/>
      <c r="K26" s="363"/>
    </row>
    <row r="27" spans="1:11">
      <c r="A27" s="3" t="s">
        <v>15</v>
      </c>
      <c r="B27" s="107">
        <v>2942793</v>
      </c>
      <c r="C27" s="339">
        <v>1993.9170370370371</v>
      </c>
      <c r="D27" s="399">
        <f t="shared" si="1"/>
        <v>1475885.3780461166</v>
      </c>
      <c r="E27" s="301">
        <v>19384</v>
      </c>
      <c r="F27" s="257">
        <f t="shared" si="0"/>
        <v>151815.56954189023</v>
      </c>
      <c r="H27" s="348"/>
      <c r="I27" s="362"/>
      <c r="J27" s="362"/>
      <c r="K27" s="363"/>
    </row>
    <row r="28" spans="1:11">
      <c r="A28" s="3"/>
      <c r="B28" s="70"/>
      <c r="C28" s="339"/>
      <c r="D28" s="399"/>
      <c r="E28" s="301"/>
      <c r="F28" s="257"/>
      <c r="H28" s="348"/>
      <c r="I28" s="362"/>
      <c r="J28" s="362"/>
      <c r="K28" s="363"/>
    </row>
    <row r="29" spans="1:11">
      <c r="A29" s="3" t="s">
        <v>16</v>
      </c>
      <c r="B29" s="107">
        <v>182985419</v>
      </c>
      <c r="C29" s="339">
        <v>157832.71172839508</v>
      </c>
      <c r="D29" s="399">
        <f t="shared" si="1"/>
        <v>1159363.0813040121</v>
      </c>
      <c r="E29" s="301">
        <v>1058810</v>
      </c>
      <c r="F29" s="257">
        <f t="shared" si="0"/>
        <v>172821.77066706962</v>
      </c>
      <c r="H29" s="348"/>
      <c r="I29" s="362"/>
      <c r="J29" s="362"/>
      <c r="K29" s="363"/>
    </row>
    <row r="30" spans="1:11">
      <c r="A30" s="3" t="s">
        <v>17</v>
      </c>
      <c r="B30" s="107">
        <v>84825809</v>
      </c>
      <c r="C30" s="339">
        <v>130556.35185767064</v>
      </c>
      <c r="D30" s="399">
        <f t="shared" si="1"/>
        <v>649725.63795651274</v>
      </c>
      <c r="E30" s="301">
        <v>912756</v>
      </c>
      <c r="F30" s="257">
        <f t="shared" si="0"/>
        <v>92933.718321216191</v>
      </c>
      <c r="H30" s="348"/>
      <c r="I30" s="362"/>
      <c r="J30" s="362"/>
      <c r="K30" s="363"/>
    </row>
    <row r="31" spans="1:11">
      <c r="A31" s="3" t="s">
        <v>18</v>
      </c>
      <c r="B31" s="107">
        <v>7835818</v>
      </c>
      <c r="C31" s="339">
        <v>7660.9723456790125</v>
      </c>
      <c r="D31" s="399">
        <f t="shared" si="1"/>
        <v>1022822.9063402904</v>
      </c>
      <c r="E31" s="301">
        <v>49770</v>
      </c>
      <c r="F31" s="257">
        <f t="shared" si="0"/>
        <v>157440.58669881456</v>
      </c>
      <c r="H31" s="348"/>
      <c r="I31" s="362"/>
      <c r="J31" s="362"/>
      <c r="K31" s="375"/>
    </row>
    <row r="32" spans="1:11">
      <c r="A32" s="3" t="s">
        <v>19</v>
      </c>
      <c r="B32" s="107">
        <v>12312258</v>
      </c>
      <c r="C32" s="339">
        <v>17599.324563562499</v>
      </c>
      <c r="D32" s="399">
        <f t="shared" si="1"/>
        <v>699586.96173438383</v>
      </c>
      <c r="E32" s="301">
        <v>112667</v>
      </c>
      <c r="F32" s="257">
        <f t="shared" si="0"/>
        <v>109280.07313587829</v>
      </c>
      <c r="H32" s="348"/>
      <c r="I32" s="362"/>
      <c r="J32" s="362"/>
      <c r="K32" s="363"/>
    </row>
    <row r="33" spans="1:11">
      <c r="A33" s="3" t="s">
        <v>20</v>
      </c>
      <c r="B33" s="107">
        <v>1434346</v>
      </c>
      <c r="C33" s="339">
        <v>2906.9</v>
      </c>
      <c r="D33" s="399">
        <f t="shared" si="1"/>
        <v>493428.05050053319</v>
      </c>
      <c r="E33" s="301">
        <v>25918</v>
      </c>
      <c r="F33" s="257">
        <f t="shared" si="0"/>
        <v>55341.693031869741</v>
      </c>
      <c r="H33" s="348"/>
      <c r="I33" s="362"/>
      <c r="J33" s="362"/>
      <c r="K33" s="363"/>
    </row>
    <row r="34" spans="1:11">
      <c r="A34" s="3"/>
      <c r="B34" s="107"/>
      <c r="C34" s="339"/>
      <c r="D34" s="399"/>
      <c r="E34" s="301"/>
      <c r="F34" s="257"/>
      <c r="H34" s="348"/>
      <c r="I34" s="362"/>
      <c r="J34" s="362"/>
      <c r="K34" s="363"/>
    </row>
    <row r="35" spans="1:11">
      <c r="A35" s="3" t="s">
        <v>21</v>
      </c>
      <c r="B35" s="107">
        <v>8426309</v>
      </c>
      <c r="C35" s="339">
        <v>4456.3</v>
      </c>
      <c r="D35" s="399">
        <f t="shared" si="1"/>
        <v>1890875.6142988577</v>
      </c>
      <c r="E35" s="301">
        <v>37103</v>
      </c>
      <c r="F35" s="257">
        <f t="shared" si="0"/>
        <v>227105.86745007141</v>
      </c>
      <c r="H35" s="348"/>
      <c r="I35" s="362"/>
      <c r="J35" s="362"/>
      <c r="K35" s="363"/>
    </row>
    <row r="36" spans="1:11">
      <c r="A36" s="3" t="s">
        <v>22</v>
      </c>
      <c r="B36" s="107">
        <v>12645339</v>
      </c>
      <c r="C36" s="339">
        <v>22294.640683229813</v>
      </c>
      <c r="D36" s="399">
        <f t="shared" si="1"/>
        <v>567191.87268678041</v>
      </c>
      <c r="E36" s="301">
        <v>150578</v>
      </c>
      <c r="F36" s="257">
        <f t="shared" si="0"/>
        <v>83978.662221572871</v>
      </c>
      <c r="H36" s="348"/>
      <c r="I36" s="362"/>
      <c r="J36" s="362"/>
      <c r="K36" s="363"/>
    </row>
    <row r="37" spans="1:11">
      <c r="A37" s="3" t="s">
        <v>23</v>
      </c>
      <c r="B37" s="107">
        <v>6140140</v>
      </c>
      <c r="C37" s="339">
        <v>14654.287821678106</v>
      </c>
      <c r="D37" s="399">
        <f t="shared" si="1"/>
        <v>418999.54980527156</v>
      </c>
      <c r="E37" s="301">
        <v>102923</v>
      </c>
      <c r="F37" s="257">
        <f t="shared" si="0"/>
        <v>59657.608114804272</v>
      </c>
      <c r="H37" s="348"/>
      <c r="I37" s="362"/>
      <c r="J37" s="362"/>
      <c r="K37" s="363"/>
    </row>
    <row r="38" spans="1:11" ht="13.5" thickBot="1">
      <c r="A38" s="7" t="s">
        <v>24</v>
      </c>
      <c r="B38" s="299">
        <v>15166496</v>
      </c>
      <c r="C38" s="340">
        <v>6508.0173728813561</v>
      </c>
      <c r="D38" s="400">
        <f t="shared" si="1"/>
        <v>2330432.6234896318</v>
      </c>
      <c r="E38" s="76">
        <v>51690</v>
      </c>
      <c r="F38" s="407">
        <f t="shared" si="0"/>
        <v>293412.57496614434</v>
      </c>
      <c r="H38" s="348"/>
      <c r="I38" s="362"/>
      <c r="J38" s="362"/>
      <c r="K38" s="375"/>
    </row>
    <row r="39" spans="1:11">
      <c r="A39" s="3"/>
      <c r="B39" s="107"/>
      <c r="C39" s="119"/>
      <c r="D39" s="2"/>
      <c r="E39" s="30"/>
      <c r="F39" s="15"/>
      <c r="H39" s="362"/>
      <c r="I39" s="362"/>
      <c r="K39" s="363"/>
    </row>
    <row r="40" spans="1:11">
      <c r="A40" s="144" t="s">
        <v>223</v>
      </c>
      <c r="B40" s="2"/>
      <c r="C40" s="2"/>
      <c r="D40" s="2"/>
      <c r="E40" s="116"/>
      <c r="F40" s="15"/>
      <c r="H40" s="362"/>
      <c r="I40" s="362"/>
      <c r="K40" s="363"/>
    </row>
    <row r="41" spans="1:11">
      <c r="A41" s="285" t="s">
        <v>230</v>
      </c>
      <c r="H41" s="362"/>
      <c r="I41" s="362"/>
      <c r="K41" s="363"/>
    </row>
    <row r="42" spans="1:11">
      <c r="A42" s="285" t="s">
        <v>210</v>
      </c>
      <c r="B42" s="298" t="s">
        <v>221</v>
      </c>
      <c r="H42" s="362"/>
      <c r="I42" s="362"/>
      <c r="K42" s="363"/>
    </row>
    <row r="44" spans="1:11">
      <c r="A44" s="32" t="s">
        <v>211</v>
      </c>
    </row>
    <row r="45" spans="1:11">
      <c r="A45" s="32"/>
    </row>
    <row r="46" spans="1:11">
      <c r="A46" s="300" t="s">
        <v>216</v>
      </c>
    </row>
    <row r="47" spans="1:11">
      <c r="A47" s="75" t="s">
        <v>217</v>
      </c>
    </row>
    <row r="48" spans="1:11">
      <c r="A48" s="75" t="s">
        <v>212</v>
      </c>
      <c r="B48" s="286" t="s">
        <v>213</v>
      </c>
      <c r="C48" s="23"/>
    </row>
    <row r="49" spans="2:15" ht="20.25" customHeight="1">
      <c r="D49" s="38"/>
      <c r="E49"/>
    </row>
    <row r="50" spans="2:15">
      <c r="D50" s="38"/>
      <c r="E50" s="363"/>
    </row>
    <row r="51" spans="2:15">
      <c r="B51" s="38"/>
      <c r="C51" s="363"/>
      <c r="E51"/>
    </row>
    <row r="52" spans="2:15">
      <c r="B52" s="362"/>
      <c r="C52" s="38"/>
      <c r="E52" s="375"/>
      <c r="F52" s="348"/>
      <c r="G52" s="348"/>
      <c r="H52" s="348"/>
      <c r="I52" s="348"/>
      <c r="J52" s="348"/>
      <c r="K52" s="348"/>
      <c r="L52" s="348"/>
      <c r="N52" s="362"/>
      <c r="O52" s="362"/>
    </row>
    <row r="53" spans="2:15">
      <c r="B53" s="38"/>
      <c r="C53" s="363"/>
      <c r="E53" s="348"/>
      <c r="F53" s="348"/>
      <c r="G53" s="348"/>
      <c r="H53" s="348"/>
      <c r="I53" s="348"/>
      <c r="J53" s="348"/>
      <c r="K53" s="348"/>
      <c r="L53" s="348"/>
      <c r="N53" s="362"/>
      <c r="O53" s="362"/>
    </row>
    <row r="54" spans="2:15">
      <c r="B54" s="38"/>
      <c r="C54" s="363"/>
      <c r="D54" s="362"/>
      <c r="E54" s="348"/>
      <c r="F54" s="348"/>
      <c r="G54" s="348"/>
      <c r="H54" s="348"/>
      <c r="I54" s="348"/>
      <c r="J54" s="348"/>
      <c r="K54" s="348"/>
      <c r="L54" s="348"/>
      <c r="N54" s="362"/>
    </row>
    <row r="55" spans="2:15">
      <c r="B55" s="362"/>
      <c r="C55" s="362"/>
      <c r="E55" s="342"/>
      <c r="F55" s="348"/>
      <c r="G55" s="348"/>
      <c r="H55" s="348"/>
      <c r="I55" s="348"/>
      <c r="J55" s="348"/>
      <c r="K55" s="348"/>
      <c r="L55" s="348"/>
      <c r="N55" s="362"/>
      <c r="O55" s="362"/>
    </row>
    <row r="56" spans="2:15">
      <c r="B56" s="362"/>
      <c r="C56" s="38"/>
      <c r="E56" s="375"/>
      <c r="F56" s="348"/>
      <c r="G56" s="348"/>
      <c r="H56" s="348"/>
      <c r="I56" s="348"/>
      <c r="J56" s="348"/>
      <c r="K56" s="348"/>
      <c r="L56" s="348"/>
      <c r="M56" s="348"/>
      <c r="N56" s="362"/>
      <c r="O56" s="362"/>
    </row>
    <row r="57" spans="2:15">
      <c r="B57" s="362"/>
      <c r="C57" s="38"/>
      <c r="E57" s="375"/>
      <c r="F57" s="348"/>
      <c r="G57" s="348"/>
      <c r="H57" s="348"/>
      <c r="I57" s="348"/>
      <c r="J57" s="348"/>
      <c r="K57" s="348"/>
      <c r="L57" s="348"/>
      <c r="M57" s="348"/>
      <c r="N57" s="362"/>
      <c r="O57" s="362"/>
    </row>
    <row r="58" spans="2:15">
      <c r="B58" s="362"/>
      <c r="C58" s="38"/>
      <c r="E58" s="375"/>
      <c r="F58" s="348"/>
      <c r="G58" s="348"/>
      <c r="H58" s="348"/>
      <c r="I58" s="348"/>
      <c r="J58" s="348"/>
      <c r="K58" s="348"/>
      <c r="L58" s="348"/>
      <c r="M58" s="348"/>
      <c r="N58" s="362"/>
      <c r="O58" s="362"/>
    </row>
    <row r="59" spans="2:15">
      <c r="B59" s="362"/>
      <c r="C59" s="38"/>
      <c r="E59" s="375"/>
      <c r="F59" s="348"/>
      <c r="G59" s="348"/>
      <c r="H59" s="348"/>
      <c r="I59" s="348"/>
      <c r="J59" s="348"/>
      <c r="K59" s="348"/>
      <c r="L59" s="348"/>
      <c r="M59" s="348"/>
      <c r="N59" s="362"/>
      <c r="O59" s="362"/>
    </row>
    <row r="60" spans="2:15">
      <c r="B60" s="362"/>
      <c r="C60" s="38"/>
      <c r="E60" s="375"/>
      <c r="F60" s="348"/>
      <c r="G60" s="348"/>
      <c r="H60" s="348"/>
      <c r="I60" s="348"/>
      <c r="J60" s="348"/>
      <c r="K60" s="348"/>
      <c r="L60" s="348"/>
      <c r="M60" s="348"/>
      <c r="N60" s="362"/>
      <c r="O60" s="362"/>
    </row>
    <row r="61" spans="2:15">
      <c r="B61" s="362"/>
      <c r="C61" s="38"/>
      <c r="E61" s="375"/>
      <c r="F61" s="348"/>
      <c r="G61" s="348"/>
      <c r="H61" s="348"/>
      <c r="I61" s="348"/>
      <c r="J61" s="348"/>
      <c r="K61" s="348"/>
      <c r="L61" s="348"/>
      <c r="M61" s="348"/>
      <c r="N61" s="362"/>
      <c r="O61" s="362"/>
    </row>
    <row r="62" spans="2:15">
      <c r="B62" s="362"/>
      <c r="C62" s="38"/>
      <c r="E62" s="375"/>
      <c r="F62" s="348"/>
      <c r="G62" s="348"/>
      <c r="H62" s="348"/>
      <c r="I62" s="348"/>
      <c r="J62" s="348"/>
      <c r="K62" s="348"/>
      <c r="L62" s="348"/>
      <c r="M62" s="348"/>
      <c r="N62" s="362"/>
      <c r="O62" s="362"/>
    </row>
    <row r="63" spans="2:15">
      <c r="B63" s="362"/>
      <c r="C63" s="38"/>
      <c r="E63" s="375"/>
      <c r="F63" s="348"/>
      <c r="G63" s="348"/>
      <c r="H63" s="348"/>
      <c r="I63" s="348"/>
      <c r="J63" s="348"/>
      <c r="K63" s="348"/>
      <c r="L63" s="348"/>
      <c r="M63" s="348"/>
      <c r="N63" s="362"/>
      <c r="O63" s="362"/>
    </row>
    <row r="64" spans="2:15">
      <c r="B64" s="362"/>
      <c r="C64" s="38"/>
      <c r="E64" s="375"/>
      <c r="F64" s="348"/>
      <c r="G64" s="348"/>
      <c r="H64" s="348"/>
      <c r="I64" s="348"/>
      <c r="J64" s="348"/>
      <c r="K64" s="348"/>
      <c r="L64" s="348"/>
      <c r="M64" s="348"/>
      <c r="N64" s="362"/>
      <c r="O64" s="362"/>
    </row>
    <row r="65" spans="2:15">
      <c r="B65" s="362"/>
      <c r="C65" s="38"/>
      <c r="E65" s="375"/>
      <c r="F65" s="348"/>
      <c r="G65" s="348"/>
      <c r="H65" s="348"/>
      <c r="I65" s="348"/>
      <c r="J65" s="348"/>
      <c r="K65" s="348"/>
      <c r="L65" s="348"/>
      <c r="M65" s="348"/>
      <c r="N65" s="362"/>
      <c r="O65" s="362"/>
    </row>
    <row r="66" spans="2:15">
      <c r="B66" s="362"/>
      <c r="C66" s="38"/>
      <c r="E66" s="375"/>
      <c r="F66" s="348"/>
      <c r="G66" s="348"/>
      <c r="H66" s="348"/>
      <c r="I66" s="348"/>
      <c r="J66" s="348"/>
      <c r="K66" s="348"/>
      <c r="L66" s="348"/>
      <c r="M66" s="348"/>
      <c r="N66" s="362"/>
      <c r="O66" s="362"/>
    </row>
    <row r="67" spans="2:15">
      <c r="B67" s="362"/>
      <c r="C67" s="38"/>
      <c r="E67" s="375"/>
      <c r="F67" s="348"/>
      <c r="G67" s="348"/>
      <c r="H67" s="348"/>
      <c r="I67" s="348"/>
      <c r="J67" s="348"/>
      <c r="K67" s="348"/>
      <c r="L67" s="348"/>
      <c r="M67" s="348"/>
      <c r="N67" s="362"/>
      <c r="O67" s="362"/>
    </row>
    <row r="68" spans="2:15">
      <c r="B68" s="362"/>
      <c r="C68" s="38"/>
      <c r="E68" s="375"/>
      <c r="F68" s="348"/>
      <c r="G68" s="348"/>
      <c r="H68" s="348"/>
      <c r="I68" s="348"/>
      <c r="J68" s="348"/>
      <c r="K68" s="348"/>
      <c r="L68" s="348"/>
      <c r="M68" s="348"/>
      <c r="N68" s="362"/>
      <c r="O68" s="362"/>
    </row>
    <row r="69" spans="2:15">
      <c r="B69" s="38"/>
      <c r="C69" s="363"/>
      <c r="D69" s="362"/>
      <c r="E69" s="348"/>
      <c r="F69" s="348"/>
      <c r="G69" s="348"/>
      <c r="H69" s="348"/>
      <c r="I69" s="348"/>
      <c r="J69" s="348"/>
      <c r="K69" s="348"/>
      <c r="L69" s="348"/>
      <c r="M69" s="348"/>
      <c r="N69" s="362"/>
    </row>
    <row r="70" spans="2:15">
      <c r="B70" s="38"/>
      <c r="C70" s="363"/>
      <c r="E70" s="348"/>
      <c r="F70" s="348"/>
      <c r="G70" s="348"/>
      <c r="H70" s="348"/>
      <c r="I70" s="348"/>
      <c r="J70" s="348"/>
      <c r="K70" s="348"/>
      <c r="L70" s="348"/>
      <c r="M70" s="348"/>
      <c r="N70" s="362"/>
    </row>
    <row r="71" spans="2:15">
      <c r="B71" s="38"/>
      <c r="C71" s="363"/>
      <c r="E71" s="348"/>
      <c r="F71" s="348"/>
      <c r="G71" s="348"/>
      <c r="H71" s="348"/>
      <c r="I71" s="348"/>
      <c r="J71" s="348"/>
      <c r="K71" s="348"/>
      <c r="L71" s="348"/>
      <c r="M71" s="348"/>
      <c r="N71" s="362"/>
    </row>
    <row r="72" spans="2:15">
      <c r="B72" s="362"/>
      <c r="C72" s="38"/>
      <c r="E72" s="375"/>
      <c r="F72" s="348"/>
      <c r="G72" s="348"/>
      <c r="H72" s="348"/>
      <c r="I72" s="348"/>
      <c r="J72" s="348"/>
      <c r="K72" s="348"/>
      <c r="L72" s="348"/>
      <c r="M72" s="348"/>
      <c r="N72" s="362"/>
      <c r="O72" s="362"/>
    </row>
    <row r="73" spans="2:15">
      <c r="B73" s="362"/>
      <c r="C73" s="38"/>
      <c r="E73" s="375"/>
      <c r="F73" s="348"/>
      <c r="G73" s="348"/>
      <c r="H73" s="348"/>
      <c r="I73" s="348"/>
      <c r="J73" s="348"/>
      <c r="K73" s="348"/>
      <c r="L73" s="348"/>
      <c r="M73" s="348"/>
      <c r="N73" s="362"/>
      <c r="O73" s="362"/>
    </row>
    <row r="74" spans="2:15">
      <c r="B74" s="362"/>
      <c r="C74" s="38"/>
      <c r="E74" s="375"/>
      <c r="F74" s="348"/>
      <c r="G74" s="348"/>
      <c r="H74" s="348"/>
      <c r="I74" s="348"/>
      <c r="J74" s="348"/>
      <c r="K74" s="348"/>
      <c r="L74" s="348"/>
      <c r="M74" s="348"/>
      <c r="N74" s="362"/>
      <c r="O74" s="362"/>
    </row>
    <row r="75" spans="2:15">
      <c r="B75" s="362"/>
      <c r="C75" s="38"/>
      <c r="E75" s="348"/>
      <c r="F75" s="348"/>
      <c r="G75" s="348"/>
      <c r="H75" s="348"/>
      <c r="I75" s="348"/>
      <c r="J75" s="348"/>
      <c r="K75" s="348"/>
      <c r="L75" s="348"/>
      <c r="M75" s="348"/>
      <c r="N75" s="362"/>
      <c r="O75" s="362"/>
    </row>
    <row r="76" spans="2:15">
      <c r="B76" s="362"/>
      <c r="C76" s="38"/>
      <c r="E76" s="348"/>
      <c r="F76" s="348"/>
      <c r="G76" s="348"/>
      <c r="H76" s="348"/>
      <c r="I76" s="348"/>
      <c r="J76" s="348"/>
      <c r="K76" s="348"/>
      <c r="L76" s="348"/>
      <c r="M76" s="348"/>
      <c r="N76" s="362"/>
      <c r="O76" s="362"/>
    </row>
    <row r="77" spans="2:15">
      <c r="M77" s="348"/>
    </row>
    <row r="78" spans="2:15">
      <c r="K78" s="362"/>
      <c r="M78" s="348"/>
    </row>
    <row r="79" spans="2:15">
      <c r="K79" s="362"/>
      <c r="M79" s="348"/>
    </row>
    <row r="80" spans="2:15">
      <c r="K80" s="362"/>
      <c r="M80" s="348"/>
    </row>
    <row r="81" spans="11:11">
      <c r="K81" s="362"/>
    </row>
  </sheetData>
  <mergeCells count="3">
    <mergeCell ref="A1:F1"/>
    <mergeCell ref="A3:F3"/>
    <mergeCell ref="E5:E8"/>
  </mergeCells>
  <phoneticPr fontId="0" type="noConversion"/>
  <hyperlinks>
    <hyperlink ref="B48" r:id="rId1"/>
    <hyperlink ref="B42" r:id="rId2"/>
  </hyperlinks>
  <printOptions horizontalCentered="1"/>
  <pageMargins left="0.59" right="0.56000000000000005" top="0.83" bottom="1" header="0.67" footer="0.5"/>
  <pageSetup scale="80" orientation="landscape" r:id="rId3"/>
  <headerFooter alignWithMargins="0">
    <oddFooter>&amp;L&amp;"Arial,Italic"&amp;9MSDE - LFRO  04/2018&amp;C&amp;P&amp;R&amp;"Arial,Italic"&amp;9Selected Financial Data-Part 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zoomScaleNormal="100" workbookViewId="0">
      <selection activeCell="G2" sqref="G1:J1048576"/>
    </sheetView>
  </sheetViews>
  <sheetFormatPr defaultRowHeight="12.75"/>
  <cols>
    <col min="1" max="1" width="14.140625" customWidth="1"/>
    <col min="2" max="3" width="15" bestFit="1" customWidth="1"/>
    <col min="4" max="5" width="13.42578125" bestFit="1" customWidth="1"/>
    <col min="6" max="6" width="2.7109375" customWidth="1"/>
    <col min="7" max="10" width="12.42578125" customWidth="1"/>
    <col min="12" max="12" width="12.7109375" style="362" bestFit="1" customWidth="1"/>
    <col min="13" max="13" width="11.140625" style="362" bestFit="1" customWidth="1"/>
    <col min="14" max="14" width="12.7109375" style="362" bestFit="1" customWidth="1"/>
    <col min="15" max="15" width="11.140625" style="362" bestFit="1" customWidth="1"/>
    <col min="17" max="17" width="11.140625" style="362" bestFit="1" customWidth="1"/>
  </cols>
  <sheetData>
    <row r="1" spans="1:14">
      <c r="A1" s="428" t="s">
        <v>96</v>
      </c>
      <c r="B1" s="428"/>
      <c r="C1" s="428"/>
      <c r="D1" s="428"/>
      <c r="E1" s="428"/>
      <c r="F1" s="428"/>
      <c r="G1" s="428"/>
      <c r="H1" s="428"/>
      <c r="I1" s="428"/>
      <c r="J1" s="428"/>
    </row>
    <row r="3" spans="1:14">
      <c r="A3" s="420" t="s">
        <v>215</v>
      </c>
      <c r="B3" s="428"/>
      <c r="C3" s="428"/>
      <c r="D3" s="428"/>
      <c r="E3" s="428"/>
      <c r="F3" s="428"/>
      <c r="G3" s="428"/>
      <c r="H3" s="428"/>
      <c r="I3" s="428"/>
      <c r="J3" s="428"/>
    </row>
    <row r="4" spans="1:14">
      <c r="A4" s="420" t="s">
        <v>242</v>
      </c>
      <c r="B4" s="428"/>
      <c r="C4" s="428"/>
      <c r="D4" s="428"/>
      <c r="E4" s="428"/>
      <c r="F4" s="428"/>
      <c r="G4" s="428"/>
      <c r="H4" s="428"/>
      <c r="I4" s="428"/>
      <c r="J4" s="428"/>
    </row>
    <row r="5" spans="1:14" ht="13.5" thickBot="1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4" ht="15" customHeight="1" thickTop="1">
      <c r="A6" s="3"/>
      <c r="B6" s="521" t="s">
        <v>158</v>
      </c>
      <c r="C6" s="521"/>
      <c r="D6" s="521"/>
      <c r="E6" s="521"/>
      <c r="F6" s="184"/>
      <c r="G6" s="461" t="s">
        <v>159</v>
      </c>
      <c r="H6" s="461"/>
      <c r="I6" s="461"/>
      <c r="J6" s="461"/>
      <c r="N6" s="365"/>
    </row>
    <row r="7" spans="1:14">
      <c r="A7" s="3" t="s">
        <v>67</v>
      </c>
      <c r="B7" s="4"/>
      <c r="C7" s="402" t="s">
        <v>227</v>
      </c>
      <c r="D7" s="4" t="s">
        <v>31</v>
      </c>
      <c r="E7" s="4"/>
      <c r="F7" s="4"/>
      <c r="G7" s="4"/>
      <c r="H7" s="4"/>
      <c r="I7" s="4" t="s">
        <v>31</v>
      </c>
      <c r="J7" s="4"/>
    </row>
    <row r="8" spans="1:14">
      <c r="A8" s="3" t="s">
        <v>30</v>
      </c>
      <c r="B8" s="4" t="s">
        <v>98</v>
      </c>
      <c r="C8" s="74" t="s">
        <v>99</v>
      </c>
      <c r="D8" s="4" t="s">
        <v>35</v>
      </c>
      <c r="E8" s="4" t="s">
        <v>37</v>
      </c>
      <c r="F8" s="4"/>
      <c r="G8" s="4" t="s">
        <v>98</v>
      </c>
      <c r="H8" s="4" t="s">
        <v>99</v>
      </c>
      <c r="I8" s="4" t="s">
        <v>35</v>
      </c>
      <c r="J8" s="4" t="s">
        <v>37</v>
      </c>
    </row>
    <row r="9" spans="1:14" ht="13.5" thickBot="1">
      <c r="A9" s="7" t="s">
        <v>121</v>
      </c>
      <c r="B9" s="8" t="s">
        <v>41</v>
      </c>
      <c r="C9" s="372" t="s">
        <v>53</v>
      </c>
      <c r="D9" s="8" t="s">
        <v>36</v>
      </c>
      <c r="E9" s="8" t="s">
        <v>34</v>
      </c>
      <c r="F9" s="8"/>
      <c r="G9" s="8" t="s">
        <v>41</v>
      </c>
      <c r="H9" s="8" t="s">
        <v>106</v>
      </c>
      <c r="I9" s="8" t="s">
        <v>36</v>
      </c>
      <c r="J9" s="8" t="s">
        <v>34</v>
      </c>
    </row>
    <row r="10" spans="1:14">
      <c r="A10" s="3" t="s">
        <v>0</v>
      </c>
      <c r="B10" s="10">
        <f>SUM(B12:B39)</f>
        <v>7469107100.6899986</v>
      </c>
      <c r="C10" s="10">
        <f>SUM(C12:C39)</f>
        <v>6211859669.8599997</v>
      </c>
      <c r="D10" s="10">
        <f>SUM(D12:D39)</f>
        <v>692301519.51999986</v>
      </c>
      <c r="E10" s="10">
        <f>SUM(E12:E39)</f>
        <v>564945911.30999994</v>
      </c>
      <c r="F10" s="10"/>
      <c r="G10" s="37">
        <f>+B10/(table11!$B9*1000)</f>
        <v>1.0397304196404694E-2</v>
      </c>
      <c r="H10" s="37">
        <f>+C10/(table11!$B9*1000)</f>
        <v>8.6471640776105523E-3</v>
      </c>
      <c r="I10" s="37">
        <f>+D10/(table11!$B9*1000)</f>
        <v>9.6371218099385416E-4</v>
      </c>
      <c r="J10" s="37">
        <f>+E10/(table11!$B9*1000)</f>
        <v>7.8642793780028971E-4</v>
      </c>
    </row>
    <row r="11" spans="1:14">
      <c r="A11" s="3"/>
      <c r="C11" s="4"/>
      <c r="D11" s="4"/>
      <c r="E11" s="4"/>
      <c r="F11" s="4"/>
    </row>
    <row r="12" spans="1:14">
      <c r="A12" s="3" t="s">
        <v>1</v>
      </c>
      <c r="B12" s="1">
        <f t="shared" ref="B12:B39" si="0">SUM(C12:E12)</f>
        <v>31194342.140000001</v>
      </c>
      <c r="C12" s="40">
        <v>31000923.23</v>
      </c>
      <c r="D12" s="2">
        <v>193418.91</v>
      </c>
      <c r="E12" s="2">
        <v>0</v>
      </c>
      <c r="F12" s="2"/>
      <c r="G12" s="36">
        <f>+B12/(table11!$B11*1000)*100</f>
        <v>0.80337101380374765</v>
      </c>
      <c r="H12" s="36">
        <f>+C12/(table11!$B11*1000)*100</f>
        <v>0.79838975325598105</v>
      </c>
      <c r="I12" s="36">
        <f>+D12/(table11!$B11*1000)*100</f>
        <v>4.9812605477666224E-3</v>
      </c>
      <c r="J12" s="36">
        <f>+E12/(table11!$B11*1000)*100</f>
        <v>0</v>
      </c>
    </row>
    <row r="13" spans="1:14">
      <c r="A13" s="3" t="s">
        <v>2</v>
      </c>
      <c r="B13" s="1">
        <f t="shared" si="0"/>
        <v>738138280.62</v>
      </c>
      <c r="C13" s="40">
        <v>653530454.62</v>
      </c>
      <c r="D13" s="2">
        <v>7964841</v>
      </c>
      <c r="E13" s="2">
        <v>76642985</v>
      </c>
      <c r="F13" s="2"/>
      <c r="G13" s="36">
        <f>+B13/(table11!$B12*1000)*100</f>
        <v>0.88250608282489651</v>
      </c>
      <c r="H13" s="36">
        <f>+C13/(table11!$B12*1000)*100</f>
        <v>0.78135034675214621</v>
      </c>
      <c r="I13" s="36">
        <f>+D13/(table11!$B12*1000)*100</f>
        <v>9.5226339234555056E-3</v>
      </c>
      <c r="J13" s="36">
        <f>+E13/(table11!$B12*1000)*100</f>
        <v>9.1633102149294807E-2</v>
      </c>
    </row>
    <row r="14" spans="1:14">
      <c r="A14" s="3" t="s">
        <v>3</v>
      </c>
      <c r="B14" s="1">
        <f t="shared" si="0"/>
        <v>293900199.71999997</v>
      </c>
      <c r="C14" s="40">
        <v>282002833.63999999</v>
      </c>
      <c r="D14" s="2">
        <v>11897366.079999998</v>
      </c>
      <c r="E14" s="2">
        <v>0</v>
      </c>
      <c r="F14" s="2"/>
      <c r="G14" s="36">
        <f>+B14/(table11!$B13*1000)*100</f>
        <v>0.72684063788717679</v>
      </c>
      <c r="H14" s="36">
        <f>+C14/(table11!$B13*1000)*100</f>
        <v>0.69741742157428221</v>
      </c>
      <c r="I14" s="36">
        <f>+D14/(table11!$B13*1000)*100</f>
        <v>2.9423216312894514E-2</v>
      </c>
      <c r="J14" s="36">
        <f>+E14/(table11!$B13*1000)*100</f>
        <v>0</v>
      </c>
    </row>
    <row r="15" spans="1:14">
      <c r="A15" s="3" t="s">
        <v>4</v>
      </c>
      <c r="B15" s="1">
        <f t="shared" si="0"/>
        <v>953979919.52999985</v>
      </c>
      <c r="C15" s="40">
        <v>761056820.52999985</v>
      </c>
      <c r="D15" s="2">
        <v>145025410</v>
      </c>
      <c r="E15" s="2">
        <v>47897689</v>
      </c>
      <c r="F15" s="2"/>
      <c r="G15" s="36">
        <f>+B15/(table11!$B14*1000)*100</f>
        <v>1.1651293001733158</v>
      </c>
      <c r="H15" s="36">
        <f>+C15/(table11!$B14*1000)*100</f>
        <v>0.92950551950099247</v>
      </c>
      <c r="I15" s="36">
        <f>+D15/(table11!$B14*1000)*100</f>
        <v>0.17712464487082369</v>
      </c>
      <c r="J15" s="36">
        <f>+E15/(table11!$B14*1000)*100</f>
        <v>5.849913580149961E-2</v>
      </c>
    </row>
    <row r="16" spans="1:14">
      <c r="A16" s="3" t="s">
        <v>5</v>
      </c>
      <c r="B16" s="1">
        <f t="shared" si="0"/>
        <v>131993311.72</v>
      </c>
      <c r="C16" s="40">
        <v>118233221.13</v>
      </c>
      <c r="D16" s="2">
        <v>6975061.7199999997</v>
      </c>
      <c r="E16" s="2">
        <v>6785028.8700000001</v>
      </c>
      <c r="F16" s="2"/>
      <c r="G16" s="36">
        <f>+B16/(table11!$B15*1000)*100</f>
        <v>1.0518976974466199</v>
      </c>
      <c r="H16" s="36">
        <f>+C16/(table11!$B15*1000)*100</f>
        <v>0.94223905323453805</v>
      </c>
      <c r="I16" s="36">
        <f>+D16/(table11!$B15*1000)*100</f>
        <v>5.5586538948127102E-2</v>
      </c>
      <c r="J16" s="36">
        <f>+E16/(table11!$B15*1000)*100</f>
        <v>5.4072105263954832E-2</v>
      </c>
    </row>
    <row r="17" spans="1:10">
      <c r="A17" s="3"/>
      <c r="B17" s="1"/>
      <c r="C17" s="40"/>
      <c r="D17" s="2"/>
      <c r="E17" s="2"/>
      <c r="F17" s="2"/>
      <c r="G17" s="36"/>
      <c r="H17" s="36"/>
      <c r="I17" s="36"/>
      <c r="J17" s="36"/>
    </row>
    <row r="18" spans="1:10">
      <c r="A18" s="3" t="s">
        <v>6</v>
      </c>
      <c r="B18" s="1">
        <f t="shared" si="0"/>
        <v>16542553.239999998</v>
      </c>
      <c r="C18" s="40">
        <v>14835690.619999999</v>
      </c>
      <c r="D18" s="2">
        <v>5389.78</v>
      </c>
      <c r="E18" s="2">
        <v>1701472.84</v>
      </c>
      <c r="F18" s="2"/>
      <c r="G18" s="36">
        <f>+B18/(table11!$B17*1000)*100</f>
        <v>0.63693332137182113</v>
      </c>
      <c r="H18" s="36">
        <f>+C18/(table11!$B17*1000)*100</f>
        <v>0.57121446516447016</v>
      </c>
      <c r="I18" s="36">
        <f>+D18/(table11!$B17*1000)*100</f>
        <v>2.0752119863592556E-4</v>
      </c>
      <c r="J18" s="36">
        <f>+E18/(table11!$B17*1000)*100</f>
        <v>6.5511335008715088E-2</v>
      </c>
    </row>
    <row r="19" spans="1:10">
      <c r="A19" s="3" t="s">
        <v>7</v>
      </c>
      <c r="B19" s="1">
        <f t="shared" si="0"/>
        <v>206398791.17999998</v>
      </c>
      <c r="C19" s="40">
        <v>185857845.25999996</v>
      </c>
      <c r="D19" s="2">
        <v>4406135.49</v>
      </c>
      <c r="E19" s="2">
        <v>16134810.43</v>
      </c>
      <c r="F19" s="2"/>
      <c r="G19" s="36">
        <f>+B19/(table11!$B18*1000)*100</f>
        <v>1.0830134752537053</v>
      </c>
      <c r="H19" s="36">
        <f>+C19/(table11!$B18*1000)*100</f>
        <v>0.97523124892071855</v>
      </c>
      <c r="I19" s="36">
        <f>+D19/(table11!$B18*1000)*100</f>
        <v>2.3119825858388968E-2</v>
      </c>
      <c r="J19" s="36">
        <f>+E19/(table11!$B18*1000)*100</f>
        <v>8.4662400474597749E-2</v>
      </c>
    </row>
    <row r="20" spans="1:10">
      <c r="A20" s="3" t="s">
        <v>8</v>
      </c>
      <c r="B20" s="1">
        <f t="shared" si="0"/>
        <v>95258875.910000011</v>
      </c>
      <c r="C20" s="40">
        <v>81426212.980000004</v>
      </c>
      <c r="D20" s="2">
        <v>5497537.9300000006</v>
      </c>
      <c r="E20" s="2">
        <v>8335125</v>
      </c>
      <c r="F20" s="2"/>
      <c r="G20" s="36">
        <f>+B20/(table11!$B19*1000)*100</f>
        <v>0.97455224300050247</v>
      </c>
      <c r="H20" s="36">
        <f>+C20/(table11!$B19*1000)*100</f>
        <v>0.83303626817587983</v>
      </c>
      <c r="I20" s="36">
        <f>+D20/(table11!$B19*1000)*100</f>
        <v>5.6242926126104015E-2</v>
      </c>
      <c r="J20" s="36">
        <f>+E20/(table11!$B19*1000)*100</f>
        <v>8.5273048698518511E-2</v>
      </c>
    </row>
    <row r="21" spans="1:10">
      <c r="A21" s="3" t="s">
        <v>174</v>
      </c>
      <c r="B21" s="1">
        <f t="shared" si="0"/>
        <v>196415009.32999998</v>
      </c>
      <c r="C21" s="40">
        <v>175245984.94</v>
      </c>
      <c r="D21" s="2">
        <v>9703120.3899999987</v>
      </c>
      <c r="E21" s="2">
        <v>11465904</v>
      </c>
      <c r="F21" s="2"/>
      <c r="G21" s="36">
        <f>+B21/(table11!$B20*1000)*100</f>
        <v>1.1438893478203265</v>
      </c>
      <c r="H21" s="36">
        <f>+C21/(table11!$B20*1000)*100</f>
        <v>1.0206043626958665</v>
      </c>
      <c r="I21" s="36">
        <f>+D21/(table11!$B20*1000)*100</f>
        <v>5.6509408790094577E-2</v>
      </c>
      <c r="J21" s="36">
        <f>+E21/(table11!$B20*1000)*100</f>
        <v>6.6775576334365219E-2</v>
      </c>
    </row>
    <row r="22" spans="1:10">
      <c r="A22" s="3" t="s">
        <v>10</v>
      </c>
      <c r="B22" s="1">
        <f t="shared" si="0"/>
        <v>19896937.879999999</v>
      </c>
      <c r="C22" s="40">
        <v>19702546.879999999</v>
      </c>
      <c r="D22" s="2">
        <v>194391</v>
      </c>
      <c r="E22" s="2">
        <v>0</v>
      </c>
      <c r="F22" s="2"/>
      <c r="G22" s="36">
        <f>+B22/(table11!$B21*1000)*100</f>
        <v>0.69085390461971141</v>
      </c>
      <c r="H22" s="36">
        <f>+C22/(table11!$B21*1000)*100</f>
        <v>0.6841043342997517</v>
      </c>
      <c r="I22" s="36">
        <f>+D22/(table11!$B21*1000)*100</f>
        <v>6.7495703199597227E-3</v>
      </c>
      <c r="J22" s="36">
        <f>+E22/(table11!$B21*1000)*100</f>
        <v>0</v>
      </c>
    </row>
    <row r="23" spans="1:10">
      <c r="A23" s="3"/>
      <c r="B23" s="1"/>
      <c r="C23" s="40"/>
      <c r="D23" s="2"/>
      <c r="E23" s="2"/>
      <c r="F23" s="2"/>
      <c r="G23" s="36"/>
      <c r="H23" s="36"/>
      <c r="I23" s="36"/>
      <c r="J23" s="36"/>
    </row>
    <row r="24" spans="1:10">
      <c r="A24" s="3" t="s">
        <v>11</v>
      </c>
      <c r="B24" s="1">
        <f t="shared" si="0"/>
        <v>363689710.32999998</v>
      </c>
      <c r="C24" s="40">
        <v>261798758.32999998</v>
      </c>
      <c r="D24" s="2">
        <v>68725751</v>
      </c>
      <c r="E24" s="2">
        <v>33165201</v>
      </c>
      <c r="F24" s="2"/>
      <c r="G24" s="36">
        <f>+B24/(table11!$B23*1000)*100</f>
        <v>1.288026445521226</v>
      </c>
      <c r="H24" s="36">
        <f>+C24/(table11!$B23*1000)*100</f>
        <v>0.92717422174988917</v>
      </c>
      <c r="I24" s="36">
        <f>+D24/(table11!$B23*1000)*100</f>
        <v>0.243395901126777</v>
      </c>
      <c r="J24" s="36">
        <f>+E24/(table11!$B23*1000)*100</f>
        <v>0.11745632264455992</v>
      </c>
    </row>
    <row r="25" spans="1:10">
      <c r="A25" s="3" t="s">
        <v>12</v>
      </c>
      <c r="B25" s="1">
        <f t="shared" si="0"/>
        <v>28821418.969999999</v>
      </c>
      <c r="C25" s="40">
        <v>27717725.98</v>
      </c>
      <c r="D25" s="2">
        <v>1103692.99</v>
      </c>
      <c r="E25" s="2">
        <v>0</v>
      </c>
      <c r="F25" s="2"/>
      <c r="G25" s="36">
        <f>+B25/(table11!$B24*1000)*100</f>
        <v>0.63465995329907832</v>
      </c>
      <c r="H25" s="36">
        <f>+C25/(table11!$B24*1000)*100</f>
        <v>0.61035616235044277</v>
      </c>
      <c r="I25" s="36">
        <f>+D25/(table11!$B24*1000)*100</f>
        <v>2.4303790948635592E-2</v>
      </c>
      <c r="J25" s="36">
        <f>+E25/(table11!$B24*1000)*100</f>
        <v>0</v>
      </c>
    </row>
    <row r="26" spans="1:10">
      <c r="A26" s="3" t="s">
        <v>13</v>
      </c>
      <c r="B26" s="1">
        <f t="shared" si="0"/>
        <v>288467946.25</v>
      </c>
      <c r="C26" s="40">
        <v>238417787.07999998</v>
      </c>
      <c r="D26" s="2">
        <v>19129002</v>
      </c>
      <c r="E26" s="2">
        <v>30921157.170000002</v>
      </c>
      <c r="F26" s="2"/>
      <c r="G26" s="36">
        <f>+B26/(table11!$B25*1000)*100</f>
        <v>1.0417631518162387</v>
      </c>
      <c r="H26" s="36">
        <f>+C26/(table11!$B25*1000)*100</f>
        <v>0.86101374016182808</v>
      </c>
      <c r="I26" s="36">
        <f>+D26/(table11!$B25*1000)*100</f>
        <v>6.9081815410259415E-2</v>
      </c>
      <c r="J26" s="36">
        <f>+E26/(table11!$B25*1000)*100</f>
        <v>0.11166759624415114</v>
      </c>
    </row>
    <row r="27" spans="1:10">
      <c r="A27" s="3" t="s">
        <v>14</v>
      </c>
      <c r="B27" s="1">
        <f t="shared" si="0"/>
        <v>621960597</v>
      </c>
      <c r="C27" s="40">
        <v>568919749</v>
      </c>
      <c r="D27" s="2">
        <v>53040848</v>
      </c>
      <c r="E27" s="2">
        <v>0</v>
      </c>
      <c r="F27" s="2"/>
      <c r="G27" s="36">
        <f>+B27/(table11!$B26*1000)*100</f>
        <v>1.2610350793726905</v>
      </c>
      <c r="H27" s="36">
        <f>+C27/(table11!$B26*1000)*100</f>
        <v>1.1534939098994179</v>
      </c>
      <c r="I27" s="36">
        <f>+D27/(table11!$B26*1000)*100</f>
        <v>0.10754116947327264</v>
      </c>
      <c r="J27" s="36">
        <f>+E27/(table11!$B26*1000)*100</f>
        <v>0</v>
      </c>
    </row>
    <row r="28" spans="1:10">
      <c r="A28" s="3" t="s">
        <v>15</v>
      </c>
      <c r="B28" s="1">
        <f t="shared" si="0"/>
        <v>17369974.579999998</v>
      </c>
      <c r="C28" s="40">
        <v>17369974.579999998</v>
      </c>
      <c r="D28" s="2">
        <v>0</v>
      </c>
      <c r="E28" s="2">
        <v>0</v>
      </c>
      <c r="F28" s="2"/>
      <c r="G28" s="36">
        <f>+B28/(table11!$B27*1000)*100</f>
        <v>0.590254719920837</v>
      </c>
      <c r="H28" s="36">
        <f>+C28/(table11!$B27*1000)*100</f>
        <v>0.590254719920837</v>
      </c>
      <c r="I28" s="36">
        <f>+D28/(table11!$B27*1000)*100</f>
        <v>0</v>
      </c>
      <c r="J28" s="36">
        <f>+E28/(table11!$B27*1000)*100</f>
        <v>0</v>
      </c>
    </row>
    <row r="29" spans="1:10">
      <c r="A29" s="3"/>
      <c r="B29" s="1"/>
      <c r="C29" s="40"/>
      <c r="D29" s="2"/>
      <c r="E29" s="2"/>
      <c r="F29" s="2"/>
      <c r="G29" s="36"/>
      <c r="H29" s="36"/>
      <c r="I29" s="36"/>
      <c r="J29" s="36"/>
    </row>
    <row r="30" spans="1:10">
      <c r="A30" s="3" t="s">
        <v>16</v>
      </c>
      <c r="B30" s="1">
        <f t="shared" si="0"/>
        <v>2097952812.6900001</v>
      </c>
      <c r="C30" s="40">
        <v>1633105633.6900001</v>
      </c>
      <c r="D30" s="2">
        <v>219697643</v>
      </c>
      <c r="E30" s="2">
        <v>245149536</v>
      </c>
      <c r="F30" s="2"/>
      <c r="G30" s="36">
        <f>+B30/(table11!$B29*1000)*100</f>
        <v>1.146513653467657</v>
      </c>
      <c r="H30" s="36">
        <f>+C30/(table11!$B29*1000)*100</f>
        <v>0.89247856064968767</v>
      </c>
      <c r="I30" s="36">
        <f>+D30/(table11!$B29*1000)*100</f>
        <v>0.12006292315564226</v>
      </c>
      <c r="J30" s="36">
        <f>+E30/(table11!$B29*1000)*100</f>
        <v>0.13397216966232703</v>
      </c>
    </row>
    <row r="31" spans="1:10">
      <c r="A31" s="3" t="s">
        <v>17</v>
      </c>
      <c r="B31" s="1">
        <f t="shared" si="0"/>
        <v>896177743.14999998</v>
      </c>
      <c r="C31" s="40">
        <v>714335078.14999998</v>
      </c>
      <c r="D31" s="2">
        <v>118066076</v>
      </c>
      <c r="E31" s="2">
        <v>63776589</v>
      </c>
      <c r="F31" s="2"/>
      <c r="G31" s="36">
        <f>+B31/(table11!$B30*1000)*100</f>
        <v>1.0564918315721574</v>
      </c>
      <c r="H31" s="36">
        <f>+C31/(table11!$B30*1000)*100</f>
        <v>0.84211997099844926</v>
      </c>
      <c r="I31" s="36">
        <f>+D31/(table11!$B30*1000)*100</f>
        <v>0.13918650159882354</v>
      </c>
      <c r="J31" s="36">
        <f>+E31/(table11!$B30*1000)*100</f>
        <v>7.5185358974884639E-2</v>
      </c>
    </row>
    <row r="32" spans="1:10">
      <c r="A32" s="3" t="s">
        <v>18</v>
      </c>
      <c r="B32" s="1">
        <f t="shared" si="0"/>
        <v>58368696.550000004</v>
      </c>
      <c r="C32" s="40">
        <v>55154077.100000001</v>
      </c>
      <c r="D32" s="2">
        <v>3214619.45</v>
      </c>
      <c r="E32" s="2">
        <v>0</v>
      </c>
      <c r="F32" s="2"/>
      <c r="G32" s="36">
        <f>+B32/(table11!$B31*1000)*100</f>
        <v>0.7448960217044347</v>
      </c>
      <c r="H32" s="36">
        <f>+C32/(table11!$B31*1000)*100</f>
        <v>0.70387133927817114</v>
      </c>
      <c r="I32" s="36">
        <f>+D32/(table11!$B31*1000)*100</f>
        <v>4.1024682426263601E-2</v>
      </c>
      <c r="J32" s="36">
        <f>+E32/(table11!$B31*1000)*100</f>
        <v>0</v>
      </c>
    </row>
    <row r="33" spans="1:10">
      <c r="A33" s="3" t="s">
        <v>19</v>
      </c>
      <c r="B33" s="1">
        <f t="shared" si="0"/>
        <v>114066872.34</v>
      </c>
      <c r="C33" s="40">
        <v>103884275.44</v>
      </c>
      <c r="D33" s="2">
        <v>4677541.9000000004</v>
      </c>
      <c r="E33" s="2">
        <v>5505055</v>
      </c>
      <c r="F33" s="2"/>
      <c r="G33" s="36">
        <f>+B33/(table11!$B32*1000)*100</f>
        <v>0.92644965968062076</v>
      </c>
      <c r="H33" s="36">
        <f>+C33/(table11!$B32*1000)*100</f>
        <v>0.84374673955012958</v>
      </c>
      <c r="I33" s="36">
        <f>+D33/(table11!$B32*1000)*100</f>
        <v>3.7990934725376943E-2</v>
      </c>
      <c r="J33" s="36">
        <f>+E33/(table11!$B32*1000)*100</f>
        <v>4.4711985405114153E-2</v>
      </c>
    </row>
    <row r="34" spans="1:10">
      <c r="A34" s="3" t="s">
        <v>20</v>
      </c>
      <c r="B34" s="1">
        <f t="shared" si="0"/>
        <v>12821436.43</v>
      </c>
      <c r="C34" s="40">
        <v>9786283.1300000008</v>
      </c>
      <c r="D34" s="2">
        <v>3035153.3</v>
      </c>
      <c r="E34" s="2">
        <v>0</v>
      </c>
      <c r="F34" s="2"/>
      <c r="G34" s="36">
        <f>+B34/(table11!$B33*1000)*100</f>
        <v>0.89388727894106434</v>
      </c>
      <c r="H34" s="36">
        <f>+C34/(table11!$B33*1000)*100</f>
        <v>0.68228189920702542</v>
      </c>
      <c r="I34" s="36">
        <f>+D34/(table11!$B33*1000)*100</f>
        <v>0.21160537973403903</v>
      </c>
      <c r="J34" s="36">
        <f>+E34/(table11!$B33*1000)*100</f>
        <v>0</v>
      </c>
    </row>
    <row r="35" spans="1:10">
      <c r="A35" s="3"/>
      <c r="B35" s="1"/>
      <c r="C35" s="40"/>
      <c r="D35" s="2"/>
      <c r="E35" s="2"/>
      <c r="F35" s="2"/>
      <c r="G35" s="36"/>
      <c r="H35" s="36"/>
      <c r="I35" s="36"/>
      <c r="J35" s="36"/>
    </row>
    <row r="36" spans="1:10">
      <c r="A36" s="3" t="s">
        <v>21</v>
      </c>
      <c r="B36" s="1">
        <f t="shared" si="0"/>
        <v>38412558.870000005</v>
      </c>
      <c r="C36" s="40">
        <v>37704886.630000003</v>
      </c>
      <c r="D36" s="2">
        <v>707672.24</v>
      </c>
      <c r="E36" s="2">
        <v>0</v>
      </c>
      <c r="F36" s="2"/>
      <c r="G36" s="36">
        <f>+B36/(table11!$B35*1000)*100</f>
        <v>0.45586458875410346</v>
      </c>
      <c r="H36" s="36">
        <f>+C36/(table11!$B35*1000)*100</f>
        <v>0.44746622311144774</v>
      </c>
      <c r="I36" s="36">
        <f>+D36/(table11!$B35*1000)*100</f>
        <v>8.3983656426556402E-3</v>
      </c>
      <c r="J36" s="36">
        <f>+E36/(table11!$B35*1000)*100</f>
        <v>0</v>
      </c>
    </row>
    <row r="37" spans="1:10">
      <c r="A37" s="3" t="s">
        <v>22</v>
      </c>
      <c r="B37" s="1">
        <f t="shared" si="0"/>
        <v>102814452.67</v>
      </c>
      <c r="C37" s="40">
        <v>96029531.489999995</v>
      </c>
      <c r="D37" s="2">
        <v>793173.18</v>
      </c>
      <c r="E37" s="2">
        <v>5991748</v>
      </c>
      <c r="F37" s="2"/>
      <c r="G37" s="36">
        <f>+B37/(table11!$B36*1000)*100</f>
        <v>0.81306205132183496</v>
      </c>
      <c r="H37" s="36">
        <f>+C37/(table11!$B36*1000)*100</f>
        <v>0.75940654093970905</v>
      </c>
      <c r="I37" s="36">
        <f>+D37/(table11!$B36*1000)*100</f>
        <v>6.2724548547097086E-3</v>
      </c>
      <c r="J37" s="36">
        <f>+E37/(table11!$B36*1000)*100</f>
        <v>4.7383055527416069E-2</v>
      </c>
    </row>
    <row r="38" spans="1:10">
      <c r="A38" s="3" t="s">
        <v>23</v>
      </c>
      <c r="B38" s="1">
        <f t="shared" si="0"/>
        <v>54467704.090000004</v>
      </c>
      <c r="C38" s="40">
        <v>42994094.090000004</v>
      </c>
      <c r="D38" s="2">
        <v>0</v>
      </c>
      <c r="E38" s="2">
        <v>11473610</v>
      </c>
      <c r="F38" s="2"/>
      <c r="G38" s="36">
        <f>+B38/(table11!$B37*1000)*100</f>
        <v>0.88707593133055607</v>
      </c>
      <c r="H38" s="36">
        <f>+C38/(table11!$B37*1000)*100</f>
        <v>0.70021357965779296</v>
      </c>
      <c r="I38" s="36">
        <f>+D38/(table11!$B37*1000)*100</f>
        <v>0</v>
      </c>
      <c r="J38" s="36">
        <f>+E38/(table11!$B37*1000)*100</f>
        <v>0.18686235167276316</v>
      </c>
    </row>
    <row r="39" spans="1:10">
      <c r="A39" s="12" t="s">
        <v>24</v>
      </c>
      <c r="B39" s="14">
        <f t="shared" si="0"/>
        <v>89996955.5</v>
      </c>
      <c r="C39" s="41">
        <v>81749281.340000004</v>
      </c>
      <c r="D39" s="13">
        <v>8247674.1600000001</v>
      </c>
      <c r="E39" s="13">
        <v>0</v>
      </c>
      <c r="F39" s="13"/>
      <c r="G39" s="35">
        <f>+B39/(table11!$B38*1000)*100</f>
        <v>0.59339319708388805</v>
      </c>
      <c r="H39" s="35">
        <f>+C39/(table11!$B38*1000)*100</f>
        <v>0.53901231596276433</v>
      </c>
      <c r="I39" s="35">
        <f>+D39/(table11!$B38*1000)*100</f>
        <v>5.4380881121123825E-2</v>
      </c>
      <c r="J39" s="35">
        <f>+E39/(table11!$B38*1000)*100</f>
        <v>0</v>
      </c>
    </row>
    <row r="40" spans="1:10">
      <c r="A40" s="56"/>
      <c r="B40" s="1"/>
      <c r="G40" s="36"/>
      <c r="H40" s="36"/>
      <c r="I40" s="36"/>
      <c r="J40" s="36"/>
    </row>
    <row r="41" spans="1:10">
      <c r="A41" s="63"/>
    </row>
    <row r="42" spans="1:10">
      <c r="B42" s="348"/>
      <c r="C42" s="348"/>
      <c r="D42" s="348"/>
    </row>
    <row r="43" spans="1:10">
      <c r="B43" s="348"/>
      <c r="C43" s="348"/>
      <c r="D43" s="348"/>
    </row>
    <row r="44" spans="1:10">
      <c r="B44" s="348"/>
      <c r="C44" s="348"/>
      <c r="D44" s="348"/>
    </row>
    <row r="45" spans="1:10">
      <c r="B45" s="348"/>
      <c r="C45" s="348"/>
      <c r="D45" s="348"/>
    </row>
    <row r="46" spans="1:10">
      <c r="B46" s="348"/>
      <c r="C46" s="348"/>
      <c r="D46" s="348"/>
    </row>
    <row r="47" spans="1:10">
      <c r="B47" s="348"/>
      <c r="C47" s="348"/>
      <c r="D47" s="348"/>
    </row>
    <row r="48" spans="1:10">
      <c r="B48" s="348"/>
      <c r="C48" s="348"/>
      <c r="D48" s="348"/>
    </row>
    <row r="49" spans="2:4">
      <c r="B49" s="348"/>
      <c r="C49" s="348"/>
      <c r="D49" s="348"/>
    </row>
    <row r="50" spans="2:4">
      <c r="B50" s="348"/>
      <c r="C50" s="348"/>
      <c r="D50" s="348"/>
    </row>
    <row r="51" spans="2:4">
      <c r="B51" s="348"/>
      <c r="C51" s="348"/>
      <c r="D51" s="348"/>
    </row>
    <row r="52" spans="2:4">
      <c r="B52" s="348"/>
      <c r="C52" s="348"/>
      <c r="D52" s="348"/>
    </row>
    <row r="53" spans="2:4">
      <c r="B53" s="348"/>
      <c r="C53" s="348"/>
      <c r="D53" s="348"/>
    </row>
    <row r="54" spans="2:4">
      <c r="B54" s="348"/>
      <c r="C54" s="348"/>
      <c r="D54" s="348"/>
    </row>
    <row r="55" spans="2:4">
      <c r="B55" s="348"/>
      <c r="C55" s="348"/>
      <c r="D55" s="348"/>
    </row>
    <row r="56" spans="2:4">
      <c r="B56" s="348"/>
      <c r="C56" s="348"/>
      <c r="D56" s="348"/>
    </row>
    <row r="57" spans="2:4">
      <c r="B57" s="348"/>
      <c r="C57" s="348"/>
      <c r="D57" s="348"/>
    </row>
    <row r="58" spans="2:4">
      <c r="B58" s="348"/>
      <c r="C58" s="348"/>
      <c r="D58" s="348"/>
    </row>
    <row r="59" spans="2:4">
      <c r="B59" s="348"/>
      <c r="C59" s="348"/>
      <c r="D59" s="348"/>
    </row>
    <row r="60" spans="2:4">
      <c r="B60" s="348"/>
      <c r="C60" s="348"/>
      <c r="D60" s="348"/>
    </row>
    <row r="61" spans="2:4">
      <c r="B61" s="348"/>
      <c r="C61" s="348"/>
      <c r="D61" s="348"/>
    </row>
    <row r="62" spans="2:4">
      <c r="B62" s="348"/>
      <c r="C62" s="348"/>
      <c r="D62" s="348"/>
    </row>
    <row r="63" spans="2:4">
      <c r="B63" s="348"/>
      <c r="C63" s="348"/>
      <c r="D63" s="348"/>
    </row>
    <row r="64" spans="2:4">
      <c r="B64" s="348"/>
      <c r="C64" s="348"/>
      <c r="D64" s="348"/>
    </row>
    <row r="65" spans="2:4">
      <c r="B65" s="348"/>
      <c r="C65" s="348"/>
      <c r="D65" s="348"/>
    </row>
    <row r="66" spans="2:4">
      <c r="B66" s="348"/>
      <c r="C66" s="348"/>
      <c r="D66" s="348"/>
    </row>
    <row r="67" spans="2:4">
      <c r="B67" s="348"/>
      <c r="C67" s="348"/>
      <c r="D67" s="348"/>
    </row>
    <row r="68" spans="2:4">
      <c r="B68" s="348"/>
      <c r="C68" s="348"/>
      <c r="D68" s="348"/>
    </row>
    <row r="69" spans="2:4">
      <c r="B69" s="348"/>
      <c r="C69" s="348"/>
      <c r="D69" s="348"/>
    </row>
    <row r="71" spans="2:4">
      <c r="B71" s="348"/>
      <c r="C71" s="348"/>
      <c r="D71" s="348"/>
    </row>
    <row r="72" spans="2:4">
      <c r="B72" s="348"/>
      <c r="C72" s="348"/>
      <c r="D72" s="348"/>
    </row>
    <row r="73" spans="2:4">
      <c r="B73" s="348"/>
      <c r="C73" s="348"/>
      <c r="D73" s="348"/>
    </row>
    <row r="74" spans="2:4">
      <c r="B74" s="348"/>
      <c r="C74" s="348"/>
      <c r="D74" s="348"/>
    </row>
  </sheetData>
  <mergeCells count="5">
    <mergeCell ref="G6:J6"/>
    <mergeCell ref="A1:J1"/>
    <mergeCell ref="A3:J3"/>
    <mergeCell ref="A4:J4"/>
    <mergeCell ref="B6:E6"/>
  </mergeCells>
  <phoneticPr fontId="0" type="noConversion"/>
  <printOptions horizontalCentered="1"/>
  <pageMargins left="0.59" right="0.56000000000000005" top="0.83" bottom="1" header="0.67" footer="0.5"/>
  <pageSetup scale="96"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opLeftCell="A4" zoomScaleNormal="100" workbookViewId="0">
      <selection activeCell="G5" sqref="G1:J1048576"/>
    </sheetView>
  </sheetViews>
  <sheetFormatPr defaultRowHeight="12.75"/>
  <cols>
    <col min="1" max="1" width="14.28515625" bestFit="1" customWidth="1"/>
    <col min="2" max="3" width="15" bestFit="1" customWidth="1"/>
    <col min="4" max="5" width="13.42578125" bestFit="1" customWidth="1"/>
    <col min="6" max="6" width="4.7109375" customWidth="1"/>
    <col min="7" max="10" width="12.140625" customWidth="1"/>
  </cols>
  <sheetData>
    <row r="1" spans="1:10">
      <c r="A1" s="428" t="s">
        <v>190</v>
      </c>
      <c r="B1" s="428"/>
      <c r="C1" s="428"/>
      <c r="D1" s="428"/>
      <c r="E1" s="428"/>
      <c r="F1" s="428"/>
      <c r="G1" s="428"/>
      <c r="H1" s="428"/>
      <c r="I1" s="428"/>
      <c r="J1" s="428"/>
    </row>
    <row r="3" spans="1:10">
      <c r="A3" s="420" t="s">
        <v>215</v>
      </c>
      <c r="B3" s="428"/>
      <c r="C3" s="428"/>
      <c r="D3" s="428"/>
      <c r="E3" s="428"/>
      <c r="F3" s="428"/>
      <c r="G3" s="428"/>
      <c r="H3" s="428"/>
      <c r="I3" s="428"/>
      <c r="J3" s="428"/>
    </row>
    <row r="4" spans="1:10">
      <c r="A4" s="420" t="s">
        <v>242</v>
      </c>
      <c r="B4" s="428"/>
      <c r="C4" s="428"/>
      <c r="D4" s="428"/>
      <c r="E4" s="428"/>
      <c r="F4" s="428"/>
      <c r="G4" s="428"/>
      <c r="H4" s="428"/>
      <c r="I4" s="428"/>
      <c r="J4" s="428"/>
    </row>
    <row r="5" spans="1:10" ht="13.5" thickBot="1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3.5" thickTop="1">
      <c r="A6" s="3"/>
      <c r="B6" s="521" t="s">
        <v>158</v>
      </c>
      <c r="C6" s="521"/>
      <c r="D6" s="521"/>
      <c r="E6" s="521"/>
      <c r="F6" s="184"/>
      <c r="G6" s="461" t="s">
        <v>189</v>
      </c>
      <c r="H6" s="461"/>
      <c r="I6" s="461"/>
      <c r="J6" s="461"/>
    </row>
    <row r="7" spans="1:10">
      <c r="A7" s="3" t="s">
        <v>67</v>
      </c>
      <c r="B7" s="4"/>
      <c r="C7" s="74" t="s">
        <v>99</v>
      </c>
      <c r="D7" s="4" t="s">
        <v>31</v>
      </c>
      <c r="E7" s="4"/>
      <c r="F7" s="4"/>
      <c r="G7" s="4"/>
      <c r="H7" s="4"/>
      <c r="I7" s="4" t="s">
        <v>31</v>
      </c>
      <c r="J7" s="4"/>
    </row>
    <row r="8" spans="1:10">
      <c r="A8" s="3" t="s">
        <v>30</v>
      </c>
      <c r="B8" s="4" t="s">
        <v>98</v>
      </c>
      <c r="C8" s="73" t="s">
        <v>53</v>
      </c>
      <c r="D8" s="4" t="s">
        <v>35</v>
      </c>
      <c r="E8" s="4" t="s">
        <v>37</v>
      </c>
      <c r="F8" s="4"/>
      <c r="G8" s="4" t="s">
        <v>98</v>
      </c>
      <c r="H8" s="4" t="s">
        <v>99</v>
      </c>
      <c r="I8" s="4" t="s">
        <v>35</v>
      </c>
      <c r="J8" s="4" t="s">
        <v>37</v>
      </c>
    </row>
    <row r="9" spans="1:10" ht="13.5" thickBot="1">
      <c r="A9" s="7" t="s">
        <v>121</v>
      </c>
      <c r="B9" s="8" t="s">
        <v>41</v>
      </c>
      <c r="C9" s="180"/>
      <c r="D9" s="8" t="s">
        <v>36</v>
      </c>
      <c r="E9" s="8" t="s">
        <v>34</v>
      </c>
      <c r="F9" s="8"/>
      <c r="G9" s="8" t="s">
        <v>41</v>
      </c>
      <c r="H9" s="8" t="s">
        <v>106</v>
      </c>
      <c r="I9" s="8" t="s">
        <v>36</v>
      </c>
      <c r="J9" s="8" t="s">
        <v>34</v>
      </c>
    </row>
    <row r="10" spans="1:10">
      <c r="A10" s="3" t="s">
        <v>0</v>
      </c>
      <c r="B10" s="10">
        <f>SUM(B12:B39)</f>
        <v>7469107100.6899986</v>
      </c>
      <c r="C10" s="10">
        <f>SUM(C12:C39)</f>
        <v>6211859669.8599997</v>
      </c>
      <c r="D10" s="10">
        <f>SUM(D12:D39)</f>
        <v>692301519.51999986</v>
      </c>
      <c r="E10" s="10">
        <f>SUM(E12:E39)</f>
        <v>564945911.30999994</v>
      </c>
      <c r="F10" s="10"/>
      <c r="G10" s="37">
        <f>+B10/table9!C10</f>
        <v>1.8029793814542328E-2</v>
      </c>
      <c r="H10" s="37">
        <f>+C10/table9!C10</f>
        <v>1.4994904684403348E-2</v>
      </c>
      <c r="I10" s="37">
        <f>+D10/table9!C10</f>
        <v>1.6711574069257693E-3</v>
      </c>
      <c r="J10" s="37">
        <f>E10/table9!C10</f>
        <v>1.3637317232132128E-3</v>
      </c>
    </row>
    <row r="11" spans="1:10">
      <c r="A11" s="3"/>
      <c r="C11" s="4"/>
      <c r="D11" s="4"/>
      <c r="E11" s="4"/>
      <c r="F11" s="4"/>
    </row>
    <row r="12" spans="1:10">
      <c r="A12" s="3" t="s">
        <v>1</v>
      </c>
      <c r="B12" s="1">
        <f t="shared" ref="B12:B39" si="0">SUM(C12:E12)</f>
        <v>31194342.140000001</v>
      </c>
      <c r="C12" s="40">
        <v>31000923.23</v>
      </c>
      <c r="D12" s="2">
        <v>193418.91</v>
      </c>
      <c r="E12" s="190">
        <v>0</v>
      </c>
      <c r="F12" s="2"/>
      <c r="G12" s="36">
        <f>+(B12/table9!C12)*100</f>
        <v>1.250856075662536</v>
      </c>
      <c r="H12" s="36">
        <f>(+C12/table9!C12)*100</f>
        <v>1.2431002070618871</v>
      </c>
      <c r="I12" s="36">
        <f>(+D12/table9!C12)*100</f>
        <v>7.7558686006489125E-3</v>
      </c>
      <c r="J12" s="36">
        <f>(E12/table9!C12)*100</f>
        <v>0</v>
      </c>
    </row>
    <row r="13" spans="1:10">
      <c r="A13" s="3" t="s">
        <v>2</v>
      </c>
      <c r="B13" s="1">
        <f t="shared" si="0"/>
        <v>738138280.62</v>
      </c>
      <c r="C13" s="40">
        <v>653530454.62</v>
      </c>
      <c r="D13" s="2">
        <v>7964841</v>
      </c>
      <c r="E13" s="190">
        <v>76642985</v>
      </c>
      <c r="F13" s="2"/>
      <c r="G13" s="36">
        <f>+(B13/table9!C13)*100</f>
        <v>1.56838957846186</v>
      </c>
      <c r="H13" s="36">
        <f>(+C13/table9!C13)*100</f>
        <v>1.388615630898465</v>
      </c>
      <c r="I13" s="36">
        <f>(+D13/table9!C13)*100</f>
        <v>1.6923622506088011E-2</v>
      </c>
      <c r="J13" s="36">
        <f>(E13/table9!C13)*100</f>
        <v>0.16285032505730695</v>
      </c>
    </row>
    <row r="14" spans="1:10">
      <c r="A14" s="3" t="s">
        <v>3</v>
      </c>
      <c r="B14" s="1">
        <f t="shared" si="0"/>
        <v>293900199.71999997</v>
      </c>
      <c r="C14" s="40">
        <v>282002833.63999999</v>
      </c>
      <c r="D14" s="2">
        <v>11897366.079999998</v>
      </c>
      <c r="E14" s="190">
        <v>0</v>
      </c>
      <c r="F14" s="2"/>
      <c r="G14" s="36">
        <f>+(B14/table9!C14)*100</f>
        <v>1.2461996696024591</v>
      </c>
      <c r="H14" s="36">
        <f>(+C14/table9!C14)*100</f>
        <v>1.1957522942956009</v>
      </c>
      <c r="I14" s="36">
        <f>(+D14/table9!C14)*100</f>
        <v>5.0447375306858486E-2</v>
      </c>
      <c r="J14" s="36">
        <f>(E14/table9!C14)*100</f>
        <v>0</v>
      </c>
    </row>
    <row r="15" spans="1:10">
      <c r="A15" s="3" t="s">
        <v>4</v>
      </c>
      <c r="B15" s="1">
        <f t="shared" si="0"/>
        <v>953979919.52999985</v>
      </c>
      <c r="C15" s="40">
        <v>761056820.52999985</v>
      </c>
      <c r="D15" s="2">
        <v>145025410</v>
      </c>
      <c r="E15" s="190">
        <v>47897689</v>
      </c>
      <c r="F15" s="2"/>
      <c r="G15" s="36">
        <f>+(B15/table9!C15)*100</f>
        <v>1.8684542194971276</v>
      </c>
      <c r="H15" s="36">
        <f>(+C15/table9!C15)*100</f>
        <v>1.4905972321691292</v>
      </c>
      <c r="I15" s="36">
        <f>(+D15/table9!C15)*100</f>
        <v>0.28404511845731739</v>
      </c>
      <c r="J15" s="36">
        <f>(E15/table9!C15)*100</f>
        <v>9.3811868870680992E-2</v>
      </c>
    </row>
    <row r="16" spans="1:10">
      <c r="A16" s="3" t="s">
        <v>5</v>
      </c>
      <c r="B16" s="1">
        <f t="shared" si="0"/>
        <v>131993311.72</v>
      </c>
      <c r="C16" s="40">
        <v>118233221.13</v>
      </c>
      <c r="D16" s="2">
        <v>6975061.7199999997</v>
      </c>
      <c r="E16" s="190">
        <v>6785028.8700000001</v>
      </c>
      <c r="F16" s="2"/>
      <c r="G16" s="36">
        <f>+(B16/table9!C16)*100</f>
        <v>1.8024579310773443</v>
      </c>
      <c r="H16" s="36">
        <f>(+C16/table9!C16)*100</f>
        <v>1.614554588907241</v>
      </c>
      <c r="I16" s="36">
        <f>(+D16/table9!C16)*100</f>
        <v>9.5249184622609923E-2</v>
      </c>
      <c r="J16" s="36">
        <f>(E16/table9!C16)*100</f>
        <v>9.2654157547493135E-2</v>
      </c>
    </row>
    <row r="17" spans="1:10">
      <c r="A17" s="3"/>
      <c r="B17" s="1"/>
      <c r="C17" s="2"/>
      <c r="D17" s="2"/>
      <c r="E17" s="2"/>
      <c r="F17" s="2"/>
      <c r="G17" s="36"/>
      <c r="H17" s="36"/>
      <c r="I17" s="36"/>
      <c r="J17" s="36"/>
    </row>
    <row r="18" spans="1:10">
      <c r="A18" s="3" t="s">
        <v>6</v>
      </c>
      <c r="B18" s="1">
        <f t="shared" si="0"/>
        <v>16542553.239999998</v>
      </c>
      <c r="C18" s="40">
        <v>14835690.619999999</v>
      </c>
      <c r="D18" s="2">
        <v>5389.78</v>
      </c>
      <c r="E18" s="190">
        <v>1701472.84</v>
      </c>
      <c r="F18" s="2"/>
      <c r="G18" s="36">
        <f>+(B18/table9!C18)*100</f>
        <v>1.1087940338446618</v>
      </c>
      <c r="H18" s="36">
        <f>(+C18/table9!C18)*100</f>
        <v>0.9943885329409532</v>
      </c>
      <c r="I18" s="36">
        <f>(+D18/table9!C18)*100</f>
        <v>3.6125958435998245E-4</v>
      </c>
      <c r="J18" s="36">
        <f>(E18/table9!C18)*100</f>
        <v>0.11404424131934865</v>
      </c>
    </row>
    <row r="19" spans="1:10">
      <c r="A19" s="3" t="s">
        <v>7</v>
      </c>
      <c r="B19" s="1">
        <f t="shared" si="0"/>
        <v>206398791.17999998</v>
      </c>
      <c r="C19" s="40">
        <v>185857845.25999996</v>
      </c>
      <c r="D19" s="2">
        <v>4406135.49</v>
      </c>
      <c r="E19" s="190">
        <v>16134810.43</v>
      </c>
      <c r="F19" s="2"/>
      <c r="G19" s="36">
        <f>+(B19/table9!C19)*100</f>
        <v>1.7480600531207293</v>
      </c>
      <c r="H19" s="36">
        <f>(+C19/table9!C19)*100</f>
        <v>1.5740919459880134</v>
      </c>
      <c r="I19" s="36">
        <f>(+D19/table9!C19)*100</f>
        <v>3.7317027850175086E-2</v>
      </c>
      <c r="J19" s="36">
        <f>(E19/table9!C19)*100</f>
        <v>0.13665107928254047</v>
      </c>
    </row>
    <row r="20" spans="1:10">
      <c r="A20" s="3" t="s">
        <v>8</v>
      </c>
      <c r="B20" s="1">
        <f t="shared" si="0"/>
        <v>95258875.910000011</v>
      </c>
      <c r="C20" s="40">
        <v>81426212.980000004</v>
      </c>
      <c r="D20" s="2">
        <v>5497537.9300000006</v>
      </c>
      <c r="E20" s="190">
        <v>8335125</v>
      </c>
      <c r="F20" s="2"/>
      <c r="G20" s="36">
        <f>+(B20/table9!C20)*100</f>
        <v>1.6486561504262285</v>
      </c>
      <c r="H20" s="36">
        <f>(+C20/table9!C20)*100</f>
        <v>1.4092526869855753</v>
      </c>
      <c r="I20" s="36">
        <f>(+D20/table9!C20)*100</f>
        <v>9.5146511376631854E-2</v>
      </c>
      <c r="J20" s="36">
        <f>(E20/table9!C20)*100</f>
        <v>0.14425695206402123</v>
      </c>
    </row>
    <row r="21" spans="1:10">
      <c r="A21" s="3" t="s">
        <v>174</v>
      </c>
      <c r="B21" s="1">
        <f t="shared" si="0"/>
        <v>196415009.32999998</v>
      </c>
      <c r="C21" s="40">
        <v>175245984.94</v>
      </c>
      <c r="D21" s="2">
        <v>9703120.3899999987</v>
      </c>
      <c r="E21" s="190">
        <v>11465904</v>
      </c>
      <c r="F21" s="2"/>
      <c r="G21" s="36">
        <f>+(B21/table9!C21)*100</f>
        <v>1.9727213682027103</v>
      </c>
      <c r="H21" s="36">
        <f>(+C21/table9!C21)*100</f>
        <v>1.7601073378360457</v>
      </c>
      <c r="I21" s="36">
        <f>(+D21/table9!C21)*100</f>
        <v>9.745463443395197E-2</v>
      </c>
      <c r="J21" s="36">
        <f>(E21/table9!C21)*100</f>
        <v>0.11515939593271271</v>
      </c>
    </row>
    <row r="22" spans="1:10">
      <c r="A22" s="3" t="s">
        <v>10</v>
      </c>
      <c r="B22" s="1">
        <f t="shared" si="0"/>
        <v>19896937.879999999</v>
      </c>
      <c r="C22" s="40">
        <v>19702546.879999999</v>
      </c>
      <c r="D22" s="2">
        <v>194391</v>
      </c>
      <c r="E22" s="190">
        <v>0</v>
      </c>
      <c r="F22" s="2"/>
      <c r="G22" s="36">
        <f>+(B22/table9!C22)*100</f>
        <v>1.2550426744888605</v>
      </c>
      <c r="H22" s="36">
        <f>(+C22/table9!C22)*100</f>
        <v>1.2427810389543901</v>
      </c>
      <c r="I22" s="36">
        <f>(+D22/table9!C22)*100</f>
        <v>1.22616355344707E-2</v>
      </c>
      <c r="J22" s="36">
        <f>(E22/table9!C22)*100</f>
        <v>0</v>
      </c>
    </row>
    <row r="23" spans="1:10">
      <c r="A23" s="3"/>
      <c r="B23" s="1"/>
      <c r="C23" s="2"/>
      <c r="D23" s="2"/>
      <c r="E23" s="2"/>
      <c r="F23" s="2"/>
      <c r="G23" s="36"/>
      <c r="H23" s="36"/>
      <c r="I23" s="36"/>
      <c r="J23" s="36"/>
    </row>
    <row r="24" spans="1:10">
      <c r="A24" s="3" t="s">
        <v>11</v>
      </c>
      <c r="B24" s="1">
        <f t="shared" si="0"/>
        <v>363689710.32999998</v>
      </c>
      <c r="C24" s="40">
        <v>261798758.32999998</v>
      </c>
      <c r="D24" s="2">
        <v>68725751</v>
      </c>
      <c r="E24" s="2">
        <v>33165201</v>
      </c>
      <c r="F24" s="2"/>
      <c r="G24" s="36">
        <f>+(B24/table9!C24)*100</f>
        <v>2.1532216022728634</v>
      </c>
      <c r="H24" s="36">
        <f>(+C24/table9!C24)*100</f>
        <v>1.5499771532520847</v>
      </c>
      <c r="I24" s="36">
        <f>(+D24/table9!C24)*100</f>
        <v>0.40689017995959276</v>
      </c>
      <c r="J24" s="36">
        <f>(E24/table9!C24)*100</f>
        <v>0.19635426906118589</v>
      </c>
    </row>
    <row r="25" spans="1:10">
      <c r="A25" s="3" t="s">
        <v>12</v>
      </c>
      <c r="B25" s="1">
        <f t="shared" si="0"/>
        <v>28821418.969999999</v>
      </c>
      <c r="C25" s="40">
        <v>27717725.98</v>
      </c>
      <c r="D25" s="2">
        <v>1103692.99</v>
      </c>
      <c r="E25" s="2">
        <v>0</v>
      </c>
      <c r="F25" s="2"/>
      <c r="G25" s="36">
        <f>+(B25/table9!C25)*100</f>
        <v>1.2691294152541037</v>
      </c>
      <c r="H25" s="36">
        <f>(+C25/table9!C25)*100</f>
        <v>1.220529128069189</v>
      </c>
      <c r="I25" s="36">
        <f>(+D25/table9!C25)*100</f>
        <v>4.8600287184914874E-2</v>
      </c>
      <c r="J25" s="36">
        <f>(E25/table9!C25)*100</f>
        <v>0</v>
      </c>
    </row>
    <row r="26" spans="1:10">
      <c r="A26" s="3" t="s">
        <v>13</v>
      </c>
      <c r="B26" s="1">
        <f t="shared" si="0"/>
        <v>288467946.25</v>
      </c>
      <c r="C26" s="40">
        <v>238417787.07999998</v>
      </c>
      <c r="D26" s="2">
        <v>19129002</v>
      </c>
      <c r="E26" s="2">
        <v>30921157.170000002</v>
      </c>
      <c r="F26" s="2"/>
      <c r="G26" s="36">
        <f>+(B26/table9!C26)*100</f>
        <v>1.7130827265578079</v>
      </c>
      <c r="H26" s="36">
        <f>(+C26/table9!C26)*100</f>
        <v>1.4158571101585093</v>
      </c>
      <c r="I26" s="36">
        <f>(+D26/table9!C26)*100</f>
        <v>0.11359862795324267</v>
      </c>
      <c r="J26" s="36">
        <f>(E26/table9!C26)*100</f>
        <v>0.18362698844605552</v>
      </c>
    </row>
    <row r="27" spans="1:10">
      <c r="A27" s="3" t="s">
        <v>14</v>
      </c>
      <c r="B27" s="1">
        <f t="shared" si="0"/>
        <v>621960597</v>
      </c>
      <c r="C27" s="40">
        <v>568919749</v>
      </c>
      <c r="D27" s="2">
        <v>53040848</v>
      </c>
      <c r="E27" s="2">
        <v>0</v>
      </c>
      <c r="F27" s="2"/>
      <c r="G27" s="36">
        <f>+(B27/table9!C27)*100</f>
        <v>2.1044031100023264</v>
      </c>
      <c r="H27" s="36">
        <f>(+C27/table9!C27)*100</f>
        <v>1.9249394493994654</v>
      </c>
      <c r="I27" s="36">
        <f>(+D27/table9!C27)*100</f>
        <v>0.17946366060286079</v>
      </c>
      <c r="J27" s="36">
        <f>(E27/table9!C27)*100</f>
        <v>0</v>
      </c>
    </row>
    <row r="28" spans="1:10">
      <c r="A28" s="3" t="s">
        <v>15</v>
      </c>
      <c r="B28" s="1">
        <f t="shared" si="0"/>
        <v>17369974.579999998</v>
      </c>
      <c r="C28" s="40">
        <v>17369974.579999998</v>
      </c>
      <c r="D28" s="2">
        <v>0</v>
      </c>
      <c r="E28" s="2">
        <v>0</v>
      </c>
      <c r="F28" s="2"/>
      <c r="G28" s="36">
        <f>+(B28/table9!C28)*100</f>
        <v>1.1238584292629321</v>
      </c>
      <c r="H28" s="36">
        <f>(+C28/table9!C28)*100</f>
        <v>1.1238584292629321</v>
      </c>
      <c r="I28" s="36">
        <f>(+D28/table9!C28)*100</f>
        <v>0</v>
      </c>
      <c r="J28" s="36">
        <f>(E28/table9!C28)*100</f>
        <v>0</v>
      </c>
    </row>
    <row r="29" spans="1:10">
      <c r="A29" s="3"/>
      <c r="B29" s="1"/>
      <c r="C29" s="2"/>
      <c r="D29" s="2"/>
      <c r="E29" s="2"/>
      <c r="F29" s="2"/>
      <c r="G29" s="36"/>
      <c r="H29" s="36"/>
      <c r="I29" s="36"/>
      <c r="J29" s="36"/>
    </row>
    <row r="30" spans="1:10">
      <c r="A30" s="3" t="s">
        <v>16</v>
      </c>
      <c r="B30" s="1">
        <f t="shared" si="0"/>
        <v>2097952812.6900001</v>
      </c>
      <c r="C30" s="40">
        <v>1633105633.6900001</v>
      </c>
      <c r="D30" s="2">
        <v>219697643</v>
      </c>
      <c r="E30" s="2">
        <v>245149536</v>
      </c>
      <c r="F30" s="2"/>
      <c r="G30" s="36">
        <f>+(B30/table9!C30)*100</f>
        <v>2.0359651178907843</v>
      </c>
      <c r="H30" s="36">
        <f>(+C30/table9!C30)*100</f>
        <v>1.5848526639455303</v>
      </c>
      <c r="I30" s="36">
        <f>(+D30/table9!C30)*100</f>
        <v>0.2132062908780572</v>
      </c>
      <c r="J30" s="36">
        <f>(E30/table9!C30)*100</f>
        <v>0.2379061630671967</v>
      </c>
    </row>
    <row r="31" spans="1:10">
      <c r="A31" s="3" t="s">
        <v>17</v>
      </c>
      <c r="B31" s="1">
        <f t="shared" si="0"/>
        <v>896177743.14999998</v>
      </c>
      <c r="C31" s="40">
        <v>714335078.14999998</v>
      </c>
      <c r="D31" s="2">
        <v>118066076</v>
      </c>
      <c r="E31" s="2">
        <v>63776589</v>
      </c>
      <c r="F31" s="2"/>
      <c r="G31" s="36">
        <f>+(B31/table9!C31)*100</f>
        <v>1.9083526487020726</v>
      </c>
      <c r="H31" s="36">
        <f>(+C31/table9!C31)*100</f>
        <v>1.5211304329616506</v>
      </c>
      <c r="I31" s="36">
        <f>(+D31/table9!C31)*100</f>
        <v>0.25141408674634769</v>
      </c>
      <c r="J31" s="36">
        <f>(E31/table9!C31)*100</f>
        <v>0.13580812899407416</v>
      </c>
    </row>
    <row r="32" spans="1:10">
      <c r="A32" s="3" t="s">
        <v>18</v>
      </c>
      <c r="B32" s="1">
        <f t="shared" si="0"/>
        <v>58368696.550000004</v>
      </c>
      <c r="C32" s="40">
        <v>55154077.100000001</v>
      </c>
      <c r="D32" s="2">
        <v>3214619.45</v>
      </c>
      <c r="E32" s="2">
        <v>0</v>
      </c>
      <c r="F32" s="2"/>
      <c r="G32" s="36">
        <f>+(B32/table9!C32)*100</f>
        <v>1.3742599358164935</v>
      </c>
      <c r="H32" s="36">
        <f>(+C32/table9!C32)*100</f>
        <v>1.2985734295185993</v>
      </c>
      <c r="I32" s="36">
        <f>(+D32/table9!C32)*100</f>
        <v>7.5686506297894224E-2</v>
      </c>
      <c r="J32" s="36">
        <f>(E32/table9!C32)*100</f>
        <v>0</v>
      </c>
    </row>
    <row r="33" spans="1:10">
      <c r="A33" s="3" t="s">
        <v>19</v>
      </c>
      <c r="B33" s="1">
        <f t="shared" si="0"/>
        <v>114066872.34</v>
      </c>
      <c r="C33" s="40">
        <v>103884275.44</v>
      </c>
      <c r="D33" s="2">
        <v>4677541.9000000004</v>
      </c>
      <c r="E33" s="2">
        <v>5505055</v>
      </c>
      <c r="F33" s="2"/>
      <c r="G33" s="36">
        <f>+(B33/table9!C33)*100</f>
        <v>1.5453511885449147</v>
      </c>
      <c r="H33" s="36">
        <f>(+C33/table9!C33)*100</f>
        <v>1.4073997579579052</v>
      </c>
      <c r="I33" s="36">
        <f>(+D33/table9!C33)*100</f>
        <v>6.3370238758609573E-2</v>
      </c>
      <c r="J33" s="36">
        <f>(E33/table9!C33)*100</f>
        <v>7.4581191828399743E-2</v>
      </c>
    </row>
    <row r="34" spans="1:10">
      <c r="A34" s="3" t="s">
        <v>20</v>
      </c>
      <c r="B34" s="1">
        <f t="shared" si="0"/>
        <v>12821436.43</v>
      </c>
      <c r="C34" s="40">
        <v>9786283.1300000008</v>
      </c>
      <c r="D34" s="2">
        <v>3035153.3</v>
      </c>
      <c r="E34" s="2">
        <v>0</v>
      </c>
      <c r="F34" s="2"/>
      <c r="G34" s="36">
        <f>+(B34/table9!C34)*100</f>
        <v>1.6190395824226755</v>
      </c>
      <c r="H34" s="36">
        <f>(+C34/table9!C34)*100</f>
        <v>1.2357725937159505</v>
      </c>
      <c r="I34" s="36">
        <f>(+D34/table9!C34)*100</f>
        <v>0.38326698870672526</v>
      </c>
      <c r="J34" s="36">
        <f>(E34/table9!C34)*100</f>
        <v>0</v>
      </c>
    </row>
    <row r="35" spans="1:10">
      <c r="A35" s="3"/>
      <c r="B35" s="1"/>
      <c r="C35" s="2"/>
      <c r="D35" s="2"/>
      <c r="E35" s="2"/>
      <c r="F35" s="2"/>
      <c r="G35" s="36"/>
      <c r="H35" s="36"/>
      <c r="I35" s="36"/>
      <c r="J35" s="36"/>
    </row>
    <row r="36" spans="1:10">
      <c r="A36" s="3" t="s">
        <v>21</v>
      </c>
      <c r="B36" s="1">
        <f t="shared" si="0"/>
        <v>38412558.870000005</v>
      </c>
      <c r="C36" s="40">
        <v>37704886.630000003</v>
      </c>
      <c r="D36" s="2">
        <v>707672.24</v>
      </c>
      <c r="E36" s="2">
        <v>0</v>
      </c>
      <c r="F36" s="2"/>
      <c r="G36" s="36">
        <f>+(B36/table9!C36)*100</f>
        <v>0.89757646160529991</v>
      </c>
      <c r="H36" s="36">
        <f>(+C36/table9!C36)*100</f>
        <v>0.88104046494584343</v>
      </c>
      <c r="I36" s="36">
        <f>(+D36/table9!C36)*100</f>
        <v>1.6535996659456507E-2</v>
      </c>
      <c r="J36" s="36">
        <f>(E36/table9!C36)*100</f>
        <v>0</v>
      </c>
    </row>
    <row r="37" spans="1:10">
      <c r="A37" s="3" t="s">
        <v>22</v>
      </c>
      <c r="B37" s="1">
        <f t="shared" si="0"/>
        <v>102814452.67</v>
      </c>
      <c r="C37" s="40">
        <v>96029531.489999995</v>
      </c>
      <c r="D37" s="2">
        <v>793173.18</v>
      </c>
      <c r="E37" s="2">
        <v>5991748</v>
      </c>
      <c r="F37" s="2"/>
      <c r="G37" s="36">
        <f>+(B37/table9!C37)*100</f>
        <v>1.3726800525879486</v>
      </c>
      <c r="H37" s="36">
        <f>(+C37/table9!C37)*100</f>
        <v>1.2820942864791622</v>
      </c>
      <c r="I37" s="36">
        <f>(+D37/table9!C37)*100</f>
        <v>1.0589688260349422E-2</v>
      </c>
      <c r="J37" s="36">
        <f>(E37/table9!C37)*100</f>
        <v>7.9996077848436736E-2</v>
      </c>
    </row>
    <row r="38" spans="1:10">
      <c r="A38" s="3" t="s">
        <v>23</v>
      </c>
      <c r="B38" s="1">
        <f t="shared" si="0"/>
        <v>54467704.090000004</v>
      </c>
      <c r="C38" s="40">
        <v>42994094.090000004</v>
      </c>
      <c r="D38" s="2">
        <v>0</v>
      </c>
      <c r="E38" s="2">
        <v>11473610</v>
      </c>
      <c r="F38" s="2"/>
      <c r="G38" s="36">
        <f>+(B38/table9!C38)*100</f>
        <v>1.4030347121019466</v>
      </c>
      <c r="H38" s="36">
        <f>(+C38/table9!C38)*100</f>
        <v>1.1074857556685966</v>
      </c>
      <c r="I38" s="36">
        <f>(+D38/table9!C38)*100</f>
        <v>0</v>
      </c>
      <c r="J38" s="36">
        <f>(E38/table9!C38)*100</f>
        <v>0.29554895643335011</v>
      </c>
    </row>
    <row r="39" spans="1:10">
      <c r="A39" s="12" t="s">
        <v>24</v>
      </c>
      <c r="B39" s="14">
        <f t="shared" si="0"/>
        <v>89996955.5</v>
      </c>
      <c r="C39" s="41">
        <v>81749281.340000004</v>
      </c>
      <c r="D39" s="13">
        <v>8247674.1600000001</v>
      </c>
      <c r="E39" s="13">
        <v>0</v>
      </c>
      <c r="F39" s="13"/>
      <c r="G39" s="35">
        <f>+(B39/table9!C39)*100</f>
        <v>1.295779468183724</v>
      </c>
      <c r="H39" s="35">
        <f>(+C39/table9!C39)*100</f>
        <v>1.1770291529378105</v>
      </c>
      <c r="I39" s="35">
        <f>(+D39/table9!C39)*100</f>
        <v>0.11875031524591342</v>
      </c>
      <c r="J39" s="35">
        <f>(E39/table9!C39)*100</f>
        <v>0</v>
      </c>
    </row>
    <row r="42" spans="1:10">
      <c r="C42" s="348"/>
      <c r="D42" s="348"/>
      <c r="E42" s="348"/>
    </row>
    <row r="43" spans="1:10">
      <c r="C43" s="348"/>
      <c r="D43" s="348"/>
      <c r="E43" s="348"/>
    </row>
    <row r="44" spans="1:10">
      <c r="C44" s="348"/>
      <c r="D44" s="348"/>
      <c r="E44" s="348"/>
    </row>
    <row r="45" spans="1:10">
      <c r="C45" s="348"/>
      <c r="D45" s="348"/>
      <c r="E45" s="348"/>
    </row>
    <row r="46" spans="1:10">
      <c r="C46" s="348"/>
      <c r="D46" s="348"/>
      <c r="E46" s="348"/>
    </row>
    <row r="47" spans="1:10">
      <c r="C47" s="348"/>
      <c r="D47" s="348"/>
      <c r="E47" s="348"/>
    </row>
    <row r="48" spans="1:10">
      <c r="C48" s="348"/>
      <c r="D48" s="348"/>
      <c r="E48" s="348"/>
    </row>
    <row r="49" spans="3:5">
      <c r="C49" s="348"/>
      <c r="D49" s="348"/>
      <c r="E49" s="348"/>
    </row>
    <row r="50" spans="3:5">
      <c r="C50" s="348"/>
      <c r="D50" s="348"/>
      <c r="E50" s="348"/>
    </row>
    <row r="51" spans="3:5">
      <c r="C51" s="348"/>
      <c r="D51" s="348"/>
      <c r="E51" s="348"/>
    </row>
    <row r="52" spans="3:5">
      <c r="C52" s="348"/>
      <c r="D52" s="348"/>
      <c r="E52" s="348"/>
    </row>
    <row r="53" spans="3:5">
      <c r="C53" s="348"/>
      <c r="D53" s="348"/>
      <c r="E53" s="348"/>
    </row>
    <row r="54" spans="3:5">
      <c r="C54" s="348"/>
      <c r="D54" s="348"/>
      <c r="E54" s="348"/>
    </row>
    <row r="55" spans="3:5">
      <c r="C55" s="348"/>
      <c r="D55" s="348"/>
      <c r="E55" s="348"/>
    </row>
    <row r="56" spans="3:5">
      <c r="C56" s="348"/>
      <c r="D56" s="348"/>
      <c r="E56" s="348"/>
    </row>
    <row r="57" spans="3:5">
      <c r="C57" s="348"/>
      <c r="D57" s="348"/>
      <c r="E57" s="348"/>
    </row>
    <row r="58" spans="3:5">
      <c r="C58" s="348"/>
      <c r="D58" s="348"/>
      <c r="E58" s="348"/>
    </row>
    <row r="59" spans="3:5">
      <c r="C59" s="348"/>
      <c r="D59" s="348"/>
      <c r="E59" s="348"/>
    </row>
    <row r="60" spans="3:5">
      <c r="C60" s="348"/>
      <c r="D60" s="348"/>
      <c r="E60" s="348"/>
    </row>
    <row r="61" spans="3:5">
      <c r="C61" s="348"/>
      <c r="D61" s="348"/>
      <c r="E61" s="348"/>
    </row>
    <row r="62" spans="3:5">
      <c r="C62" s="348"/>
      <c r="D62" s="348"/>
      <c r="E62" s="348"/>
    </row>
    <row r="63" spans="3:5">
      <c r="C63" s="348"/>
      <c r="D63" s="348"/>
      <c r="E63" s="348"/>
    </row>
    <row r="64" spans="3:5">
      <c r="C64" s="348"/>
      <c r="D64" s="348"/>
      <c r="E64" s="348"/>
    </row>
    <row r="65" spans="3:5">
      <c r="C65" s="348"/>
      <c r="D65" s="348"/>
      <c r="E65" s="348"/>
    </row>
    <row r="66" spans="3:5">
      <c r="C66" s="348"/>
      <c r="D66" s="348"/>
      <c r="E66" s="348"/>
    </row>
    <row r="67" spans="3:5">
      <c r="C67" s="348"/>
      <c r="D67" s="348"/>
      <c r="E67" s="348"/>
    </row>
    <row r="68" spans="3:5">
      <c r="C68" s="348"/>
      <c r="D68" s="348"/>
      <c r="E68" s="348"/>
    </row>
    <row r="69" spans="3:5">
      <c r="C69" s="348"/>
      <c r="D69" s="348"/>
      <c r="E69" s="348"/>
    </row>
  </sheetData>
  <mergeCells count="5">
    <mergeCell ref="A1:J1"/>
    <mergeCell ref="A3:J3"/>
    <mergeCell ref="A4:J4"/>
    <mergeCell ref="B6:E6"/>
    <mergeCell ref="G6:J6"/>
  </mergeCells>
  <phoneticPr fontId="0" type="noConversion"/>
  <printOptions horizontalCentered="1"/>
  <pageMargins left="0.59" right="0.56000000000000005" top="0.83" bottom="1" header="0.67" footer="0.5"/>
  <pageSetup scale="98"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1"/>
  <sheetViews>
    <sheetView zoomScaleNormal="100" workbookViewId="0">
      <selection sqref="A1:L1"/>
    </sheetView>
  </sheetViews>
  <sheetFormatPr defaultRowHeight="12.75"/>
  <cols>
    <col min="1" max="1" width="14.140625" style="83" customWidth="1"/>
    <col min="2" max="2" width="16" style="83" bestFit="1" customWidth="1"/>
    <col min="3" max="3" width="15" style="83" bestFit="1" customWidth="1"/>
    <col min="4" max="4" width="12.28515625" style="83" bestFit="1" customWidth="1"/>
    <col min="5" max="5" width="15" style="83" bestFit="1" customWidth="1"/>
    <col min="6" max="6" width="13.42578125" style="83" bestFit="1" customWidth="1"/>
    <col min="7" max="7" width="12.28515625" style="83" bestFit="1" customWidth="1"/>
    <col min="8" max="8" width="2.7109375" style="83" customWidth="1"/>
    <col min="9" max="10" width="7.28515625" style="83" bestFit="1" customWidth="1"/>
    <col min="11" max="11" width="7.140625" style="83" bestFit="1" customWidth="1"/>
    <col min="12" max="12" width="7.28515625" style="83" bestFit="1" customWidth="1"/>
    <col min="13" max="13" width="9.140625" style="55"/>
    <col min="14" max="14" width="16.28515625" style="54" bestFit="1" customWidth="1"/>
    <col min="15" max="15" width="22.140625" style="55" bestFit="1" customWidth="1"/>
    <col min="16" max="16" width="14.28515625" style="55" bestFit="1" customWidth="1"/>
    <col min="17" max="17" width="16.28515625" style="55" bestFit="1" customWidth="1"/>
    <col min="18" max="18" width="11.85546875" style="55" bestFit="1" customWidth="1"/>
    <col min="19" max="19" width="9.140625" style="55"/>
    <col min="20" max="20" width="12.28515625" style="55" bestFit="1" customWidth="1"/>
    <col min="21" max="21" width="9.140625" style="55"/>
    <col min="22" max="22" width="14" style="55" bestFit="1" customWidth="1"/>
    <col min="23" max="16384" width="9.140625" style="55"/>
  </cols>
  <sheetData>
    <row r="1" spans="1:59">
      <c r="A1" s="425" t="s">
        <v>76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</row>
    <row r="2" spans="1:59">
      <c r="A2" s="75"/>
      <c r="B2" s="75"/>
      <c r="C2" s="175"/>
      <c r="D2" s="79"/>
      <c r="E2" s="75"/>
      <c r="F2" s="75"/>
      <c r="G2" s="75"/>
      <c r="H2" s="75"/>
      <c r="I2" s="75"/>
      <c r="J2" s="75"/>
      <c r="K2" s="75"/>
      <c r="L2" s="75"/>
      <c r="O2" s="344"/>
    </row>
    <row r="3" spans="1:59" s="78" customFormat="1">
      <c r="A3" s="425" t="s">
        <v>232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N3" s="63"/>
    </row>
    <row r="4" spans="1:59">
      <c r="A4" s="427" t="s">
        <v>128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59" ht="13.5" thickBot="1">
      <c r="I5" s="313"/>
      <c r="O5" s="374"/>
    </row>
    <row r="6" spans="1:59" ht="15" customHeight="1" thickTop="1">
      <c r="A6" s="314" t="s">
        <v>67</v>
      </c>
      <c r="B6" s="315" t="s">
        <v>39</v>
      </c>
      <c r="C6" s="423" t="s">
        <v>70</v>
      </c>
      <c r="D6" s="423"/>
      <c r="E6" s="424"/>
      <c r="F6" s="424"/>
      <c r="G6" s="314"/>
      <c r="H6" s="314"/>
      <c r="I6" s="423" t="s">
        <v>72</v>
      </c>
      <c r="J6" s="423"/>
      <c r="K6" s="423"/>
      <c r="L6" s="423"/>
      <c r="M6" s="316"/>
      <c r="N6" s="317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316"/>
      <c r="AR6" s="316"/>
      <c r="AS6" s="316"/>
      <c r="AT6" s="316"/>
      <c r="AU6" s="316"/>
      <c r="AV6" s="316"/>
      <c r="AW6" s="316"/>
      <c r="AX6" s="316"/>
      <c r="AY6" s="316"/>
      <c r="AZ6" s="316"/>
      <c r="BA6" s="316"/>
      <c r="BB6" s="316"/>
      <c r="BC6" s="316"/>
      <c r="BD6" s="316"/>
      <c r="BE6" s="316"/>
      <c r="BF6" s="316"/>
      <c r="BG6" s="316"/>
    </row>
    <row r="7" spans="1:59">
      <c r="A7" s="318" t="s">
        <v>30</v>
      </c>
      <c r="B7" s="319" t="s">
        <v>73</v>
      </c>
      <c r="C7" s="422" t="s">
        <v>67</v>
      </c>
      <c r="D7" s="422"/>
      <c r="E7" s="320"/>
      <c r="F7" s="320"/>
      <c r="G7" s="319" t="s">
        <v>69</v>
      </c>
      <c r="H7" s="319"/>
      <c r="I7" s="321"/>
      <c r="J7" s="321"/>
      <c r="K7" s="321"/>
      <c r="L7" s="321" t="s">
        <v>69</v>
      </c>
    </row>
    <row r="8" spans="1:59" ht="13.5" thickBot="1">
      <c r="A8" s="322" t="s">
        <v>121</v>
      </c>
      <c r="B8" s="323" t="s">
        <v>74</v>
      </c>
      <c r="C8" s="147" t="s">
        <v>68</v>
      </c>
      <c r="D8" s="147" t="s">
        <v>214</v>
      </c>
      <c r="E8" s="324" t="s">
        <v>40</v>
      </c>
      <c r="F8" s="324" t="s">
        <v>47</v>
      </c>
      <c r="G8" s="324" t="s">
        <v>71</v>
      </c>
      <c r="H8" s="324"/>
      <c r="I8" s="323" t="s">
        <v>67</v>
      </c>
      <c r="J8" s="323" t="s">
        <v>40</v>
      </c>
      <c r="K8" s="324" t="s">
        <v>47</v>
      </c>
      <c r="L8" s="324" t="s">
        <v>71</v>
      </c>
    </row>
    <row r="9" spans="1:59">
      <c r="A9" s="318" t="s">
        <v>0</v>
      </c>
      <c r="B9" s="325">
        <f>SUM(B11:B38)</f>
        <v>13000361773.819998</v>
      </c>
      <c r="C9" s="326">
        <f>SUM(C11:C38)</f>
        <v>6121015156.5600004</v>
      </c>
      <c r="D9" s="325">
        <f t="shared" ref="D9:G9" si="0">SUM(D11:D38)</f>
        <v>85539682.539999992</v>
      </c>
      <c r="E9" s="337">
        <f t="shared" si="0"/>
        <v>6204036611.1799994</v>
      </c>
      <c r="F9" s="326">
        <f>SUM(F11:F38)</f>
        <v>566452981.25999999</v>
      </c>
      <c r="G9" s="325">
        <f t="shared" si="0"/>
        <v>23317342.279999994</v>
      </c>
      <c r="H9" s="325"/>
      <c r="I9" s="327">
        <f>IF(B9&lt;&gt;0,((+C9+D9)/B9),(IF(C9&lt;&gt;0,1,0)))</f>
        <v>0.4774140094776978</v>
      </c>
      <c r="J9" s="327">
        <f>IF($B9&lt;&gt;0,(E9/$B9),(IF(E9&lt;&gt;0,1,0)))</f>
        <v>0.47722030502825147</v>
      </c>
      <c r="K9" s="327">
        <f>IF($B9&lt;&gt;0,(F9/$B9),(IF(F9&lt;&gt;0,1,0)))</f>
        <v>4.3572093693632241E-2</v>
      </c>
      <c r="L9" s="327">
        <f>IF($B9&lt;&gt;0,(G9/$B9),(IF(G9&lt;&gt;0,1,0)))</f>
        <v>1.7935918004186799E-3</v>
      </c>
      <c r="N9" s="370"/>
      <c r="P9" s="328"/>
      <c r="Q9" s="328"/>
    </row>
    <row r="10" spans="1:59">
      <c r="A10" s="318"/>
      <c r="B10" s="329"/>
      <c r="C10" s="336"/>
      <c r="D10" s="330"/>
      <c r="E10" s="120"/>
      <c r="F10" s="321"/>
      <c r="G10" s="321"/>
      <c r="H10" s="321"/>
      <c r="I10" s="82"/>
      <c r="J10" s="82"/>
      <c r="K10" s="82"/>
      <c r="L10" s="82"/>
      <c r="N10" s="55"/>
      <c r="Q10" s="75"/>
    </row>
    <row r="11" spans="1:59">
      <c r="A11" s="83" t="s">
        <v>1</v>
      </c>
      <c r="B11" s="70">
        <f>SUM(C11:G11)</f>
        <v>125553114.67</v>
      </c>
      <c r="C11" s="276">
        <v>30169985</v>
      </c>
      <c r="D11" s="276">
        <v>830938.2300000001</v>
      </c>
      <c r="E11" s="276">
        <v>85865011.890000001</v>
      </c>
      <c r="F11" s="276">
        <v>8629574.2200000007</v>
      </c>
      <c r="G11" s="276">
        <v>57605.33</v>
      </c>
      <c r="H11" s="239"/>
      <c r="I11" s="331">
        <f>IF(B11&lt;&gt;0,((+C11+D11)/B11*100),(IF(C11&lt;&gt;0,1,0)))</f>
        <v>24.691480821867213</v>
      </c>
      <c r="J11" s="331">
        <f>IF($B11&lt;&gt;0,(E11/$B11*100),(IF(E11&lt;&gt;0,1,0)))</f>
        <v>68.389392103640759</v>
      </c>
      <c r="K11" s="86">
        <f t="shared" ref="K11:L11" si="1">IF($B11&lt;&gt;0,(F11/$B11*100),(IF(F11&lt;&gt;0,1,0)))</f>
        <v>6.8732458312019666</v>
      </c>
      <c r="L11" s="86">
        <f t="shared" si="1"/>
        <v>4.5881243290067396E-2</v>
      </c>
      <c r="M11" s="65"/>
      <c r="N11" s="55"/>
      <c r="Q11" s="344"/>
    </row>
    <row r="12" spans="1:59">
      <c r="A12" s="83" t="s">
        <v>2</v>
      </c>
      <c r="B12" s="70">
        <f t="shared" ref="B12:B15" si="2">SUM(C12:G12)</f>
        <v>1107685634.52</v>
      </c>
      <c r="C12" s="276">
        <v>648224500</v>
      </c>
      <c r="D12" s="276">
        <v>5305954.620000001</v>
      </c>
      <c r="E12" s="276">
        <v>413641433.52999997</v>
      </c>
      <c r="F12" s="276">
        <v>39717794.370000005</v>
      </c>
      <c r="G12" s="276">
        <v>795952</v>
      </c>
      <c r="H12" s="227"/>
      <c r="I12" s="331">
        <f t="shared" ref="I12:I15" si="3">IF(B12&lt;&gt;0,((+C12+D12)/B12*100),(IF(C12&lt;&gt;0,1,0)))</f>
        <v>58.999632590089355</v>
      </c>
      <c r="J12" s="331">
        <f t="shared" ref="J12:J15" si="4">IF($B12&lt;&gt;0,(E12/$B12*100),(IF(E12&lt;&gt;0,1,0)))</f>
        <v>37.342854383883534</v>
      </c>
      <c r="K12" s="86">
        <f t="shared" ref="K12:K15" si="5">IF($B12&lt;&gt;0,(F12/$B12*100),(IF(F12&lt;&gt;0,1,0)))</f>
        <v>3.5856558153533475</v>
      </c>
      <c r="L12" s="86">
        <f t="shared" ref="L12:L15" si="6">IF($B12&lt;&gt;0,(G12/$B12*100),(IF(G12&lt;&gt;0,1,0)))</f>
        <v>7.1857210673758942E-2</v>
      </c>
      <c r="N12" s="55"/>
      <c r="Q12" s="344"/>
    </row>
    <row r="13" spans="1:59">
      <c r="A13" s="83" t="s">
        <v>3</v>
      </c>
      <c r="B13" s="70">
        <f t="shared" si="2"/>
        <v>1304281875.7199998</v>
      </c>
      <c r="C13" s="276">
        <v>265412081</v>
      </c>
      <c r="D13" s="276">
        <v>16590752.640000001</v>
      </c>
      <c r="E13" s="276">
        <v>932959589.01999998</v>
      </c>
      <c r="F13" s="276">
        <v>111189813.57999995</v>
      </c>
      <c r="G13" s="276">
        <v>-21870360.52</v>
      </c>
      <c r="H13" s="227"/>
      <c r="I13" s="331">
        <f t="shared" si="3"/>
        <v>21.621310461308571</v>
      </c>
      <c r="J13" s="331">
        <f t="shared" si="4"/>
        <v>71.530518547225881</v>
      </c>
      <c r="K13" s="86">
        <f t="shared" si="5"/>
        <v>8.5249834142347556</v>
      </c>
      <c r="L13" s="86">
        <f t="shared" si="6"/>
        <v>-1.6768124227691927</v>
      </c>
      <c r="N13" s="55"/>
      <c r="Q13" s="344"/>
    </row>
    <row r="14" spans="1:59">
      <c r="A14" s="83" t="s">
        <v>4</v>
      </c>
      <c r="B14" s="70">
        <f t="shared" si="2"/>
        <v>1577688813.97</v>
      </c>
      <c r="C14" s="276">
        <v>757557083.03999996</v>
      </c>
      <c r="D14" s="276">
        <v>3485897.49</v>
      </c>
      <c r="E14" s="276">
        <v>719360980.17000008</v>
      </c>
      <c r="F14" s="276">
        <v>71365768.269999996</v>
      </c>
      <c r="G14" s="276">
        <v>25919085</v>
      </c>
      <c r="H14" s="227"/>
      <c r="I14" s="331">
        <f t="shared" si="3"/>
        <v>48.237838399510338</v>
      </c>
      <c r="J14" s="331">
        <f t="shared" si="4"/>
        <v>45.595872506685517</v>
      </c>
      <c r="K14" s="86">
        <f t="shared" si="5"/>
        <v>4.5234375523281756</v>
      </c>
      <c r="L14" s="86">
        <f t="shared" si="6"/>
        <v>1.6428515414759641</v>
      </c>
      <c r="N14" s="55"/>
      <c r="Q14" s="344"/>
    </row>
    <row r="15" spans="1:59">
      <c r="A15" s="83" t="s">
        <v>5</v>
      </c>
      <c r="B15" s="70">
        <f t="shared" si="2"/>
        <v>223965537.71000001</v>
      </c>
      <c r="C15" s="276">
        <v>114693838</v>
      </c>
      <c r="D15" s="276">
        <v>2878850.23</v>
      </c>
      <c r="E15" s="276">
        <v>96504462.359999999</v>
      </c>
      <c r="F15" s="276">
        <v>9162969.4900000002</v>
      </c>
      <c r="G15" s="276">
        <v>725417.63</v>
      </c>
      <c r="H15" s="227"/>
      <c r="I15" s="331">
        <f t="shared" si="3"/>
        <v>52.495883711465495</v>
      </c>
      <c r="J15" s="331">
        <f t="shared" si="4"/>
        <v>43.088978486037448</v>
      </c>
      <c r="K15" s="86">
        <f t="shared" si="5"/>
        <v>4.0912408148545598</v>
      </c>
      <c r="L15" s="86">
        <f t="shared" si="6"/>
        <v>0.3238969876424922</v>
      </c>
      <c r="N15" s="55"/>
      <c r="Q15" s="344"/>
    </row>
    <row r="16" spans="1:59">
      <c r="B16" s="70"/>
      <c r="C16" s="276"/>
      <c r="D16" s="276"/>
      <c r="E16" s="276">
        <v>0</v>
      </c>
      <c r="F16" s="276"/>
      <c r="G16" s="276"/>
      <c r="H16" s="227"/>
      <c r="I16" s="331"/>
      <c r="J16" s="331"/>
      <c r="K16" s="86"/>
      <c r="L16" s="86"/>
      <c r="N16" s="55"/>
    </row>
    <row r="17" spans="1:17">
      <c r="A17" s="83" t="s">
        <v>6</v>
      </c>
      <c r="B17" s="70">
        <f t="shared" ref="B17:B38" si="7">SUM(C17:G17)</f>
        <v>76560690.439999998</v>
      </c>
      <c r="C17" s="276">
        <v>13983229</v>
      </c>
      <c r="D17" s="276">
        <v>852461.62</v>
      </c>
      <c r="E17" s="276">
        <v>56267753.939999998</v>
      </c>
      <c r="F17" s="276">
        <v>5457245.8800000008</v>
      </c>
      <c r="G17" s="276">
        <v>0</v>
      </c>
      <c r="H17" s="227"/>
      <c r="I17" s="331">
        <f t="shared" ref="I17:I21" si="8">IF(B17&lt;&gt;0,((+C17+D17)/B17*100),(IF(C17&lt;&gt;0,1,0)))</f>
        <v>19.37768655786433</v>
      </c>
      <c r="J17" s="331">
        <f t="shared" ref="J17:J21" si="9">IF($B17&lt;&gt;0,(E17/$B17*100),(IF(E17&lt;&gt;0,1,0)))</f>
        <v>73.494313617895841</v>
      </c>
      <c r="K17" s="86">
        <f t="shared" ref="K17:K21" si="10">IF($B17&lt;&gt;0,(F17/$B17*100),(IF(F17&lt;&gt;0,1,0)))</f>
        <v>7.127999824239831</v>
      </c>
      <c r="L17" s="86">
        <f t="shared" ref="L17:L21" si="11">IF($B17&lt;&gt;0,(G17/$B17*100),(IF(G17&lt;&gt;0,1,0)))</f>
        <v>0</v>
      </c>
      <c r="N17" s="55"/>
      <c r="Q17" s="344"/>
    </row>
    <row r="18" spans="1:17">
      <c r="A18" s="83" t="s">
        <v>7</v>
      </c>
      <c r="B18" s="70">
        <f t="shared" si="7"/>
        <v>354719684.17000002</v>
      </c>
      <c r="C18" s="276">
        <v>183671424</v>
      </c>
      <c r="D18" s="276">
        <v>1693898.7600000002</v>
      </c>
      <c r="E18" s="276">
        <v>154927515.75</v>
      </c>
      <c r="F18" s="276">
        <v>10586486.420000002</v>
      </c>
      <c r="G18" s="276">
        <v>3840359.2399999998</v>
      </c>
      <c r="H18" s="227"/>
      <c r="I18" s="331">
        <f t="shared" si="8"/>
        <v>52.25684703506991</v>
      </c>
      <c r="J18" s="331">
        <f t="shared" si="9"/>
        <v>43.676041297936749</v>
      </c>
      <c r="K18" s="86">
        <f t="shared" si="10"/>
        <v>2.9844654504502803</v>
      </c>
      <c r="L18" s="86">
        <f t="shared" si="11"/>
        <v>1.0826462165430608</v>
      </c>
      <c r="N18" s="55"/>
      <c r="Q18" s="344"/>
    </row>
    <row r="19" spans="1:17">
      <c r="A19" s="83" t="s">
        <v>8</v>
      </c>
      <c r="B19" s="70">
        <f t="shared" si="7"/>
        <v>208663577.63999999</v>
      </c>
      <c r="C19" s="276">
        <v>80610438</v>
      </c>
      <c r="D19" s="276">
        <v>803588.45</v>
      </c>
      <c r="E19" s="276">
        <v>118189388.48999999</v>
      </c>
      <c r="F19" s="276">
        <v>9060162.6999999974</v>
      </c>
      <c r="G19" s="276">
        <v>0</v>
      </c>
      <c r="H19" s="227"/>
      <c r="I19" s="331">
        <f t="shared" si="8"/>
        <v>39.016884197423657</v>
      </c>
      <c r="J19" s="331">
        <f t="shared" si="9"/>
        <v>56.641120518842072</v>
      </c>
      <c r="K19" s="86">
        <f t="shared" si="10"/>
        <v>4.3419952837342706</v>
      </c>
      <c r="L19" s="86">
        <f t="shared" si="11"/>
        <v>0</v>
      </c>
      <c r="N19" s="55"/>
      <c r="Q19" s="344"/>
    </row>
    <row r="20" spans="1:17">
      <c r="A20" s="83" t="s">
        <v>9</v>
      </c>
      <c r="B20" s="70">
        <f t="shared" si="7"/>
        <v>376361312.65999997</v>
      </c>
      <c r="C20" s="276">
        <v>170604500</v>
      </c>
      <c r="D20" s="276">
        <v>4641484.9399999995</v>
      </c>
      <c r="E20" s="276">
        <v>188134556.07999998</v>
      </c>
      <c r="F20" s="276">
        <v>12980771.640000001</v>
      </c>
      <c r="G20" s="276">
        <v>0</v>
      </c>
      <c r="H20" s="227"/>
      <c r="I20" s="331">
        <f t="shared" si="8"/>
        <v>46.563230344112171</v>
      </c>
      <c r="J20" s="331">
        <f t="shared" si="9"/>
        <v>49.987751065678303</v>
      </c>
      <c r="K20" s="86">
        <f t="shared" si="10"/>
        <v>3.4490185902095267</v>
      </c>
      <c r="L20" s="86">
        <f t="shared" si="11"/>
        <v>0</v>
      </c>
      <c r="N20" s="55"/>
      <c r="Q20" s="344"/>
    </row>
    <row r="21" spans="1:17">
      <c r="A21" s="83" t="s">
        <v>10</v>
      </c>
      <c r="B21" s="70">
        <f t="shared" si="7"/>
        <v>69249166.189999998</v>
      </c>
      <c r="C21" s="276">
        <v>18938559</v>
      </c>
      <c r="D21" s="276">
        <v>763987.88</v>
      </c>
      <c r="E21" s="276">
        <v>43212409.579999998</v>
      </c>
      <c r="F21" s="276">
        <v>6334209.7300000004</v>
      </c>
      <c r="G21" s="276">
        <v>0</v>
      </c>
      <c r="H21" s="227"/>
      <c r="I21" s="331">
        <f t="shared" si="8"/>
        <v>28.451673809243882</v>
      </c>
      <c r="J21" s="331">
        <f t="shared" si="9"/>
        <v>62.401342799474932</v>
      </c>
      <c r="K21" s="86">
        <f t="shared" si="10"/>
        <v>9.1469833912811769</v>
      </c>
      <c r="L21" s="86">
        <f t="shared" si="11"/>
        <v>0</v>
      </c>
      <c r="N21" s="55"/>
      <c r="Q21" s="344"/>
    </row>
    <row r="22" spans="1:17">
      <c r="B22" s="70"/>
      <c r="C22" s="276"/>
      <c r="D22" s="276"/>
      <c r="E22" s="276">
        <v>0</v>
      </c>
      <c r="F22" s="276"/>
      <c r="G22" s="276"/>
      <c r="H22" s="227"/>
      <c r="I22" s="331"/>
      <c r="J22" s="331"/>
      <c r="K22" s="86"/>
      <c r="L22" s="86"/>
      <c r="N22" s="55"/>
    </row>
    <row r="23" spans="1:17">
      <c r="A23" s="83" t="s">
        <v>11</v>
      </c>
      <c r="B23" s="70">
        <f t="shared" ref="B23" si="12">SUM(C23:G23)</f>
        <v>541501872.20000005</v>
      </c>
      <c r="C23" s="276">
        <v>257432727</v>
      </c>
      <c r="D23" s="276">
        <v>3752161.33</v>
      </c>
      <c r="E23" s="276">
        <v>263767292.21000001</v>
      </c>
      <c r="F23" s="276">
        <v>16549691.660000006</v>
      </c>
      <c r="G23" s="276">
        <v>0</v>
      </c>
      <c r="H23" s="227"/>
      <c r="I23" s="331">
        <f t="shared" ref="I23:I27" si="13">IF(B23&lt;&gt;0,((+C23+D23)/B23*100),(IF(C23&lt;&gt;0,1,0)))</f>
        <v>48.233422955467297</v>
      </c>
      <c r="J23" s="331">
        <f t="shared" ref="J23:J27" si="14">IF($B23&lt;&gt;0,(E23/$B23*100),(IF(E23&lt;&gt;0,1,0)))</f>
        <v>48.710319530082685</v>
      </c>
      <c r="K23" s="86">
        <f t="shared" ref="K23:K27" si="15">IF($B23&lt;&gt;0,(F23/$B23*100),(IF(F23&lt;&gt;0,1,0)))</f>
        <v>3.0562575144500128</v>
      </c>
      <c r="L23" s="86">
        <f t="shared" ref="L23:L27" si="16">IF($B23&lt;&gt;0,(G23/$B23*100),(IF(G23&lt;&gt;0,1,0)))</f>
        <v>0</v>
      </c>
      <c r="N23" s="55"/>
      <c r="Q23" s="344"/>
    </row>
    <row r="24" spans="1:17">
      <c r="A24" s="83" t="s">
        <v>12</v>
      </c>
      <c r="B24" s="70">
        <f t="shared" si="7"/>
        <v>56379938.929999992</v>
      </c>
      <c r="C24" s="276">
        <v>27424903</v>
      </c>
      <c r="D24" s="276">
        <v>292822.98</v>
      </c>
      <c r="E24" s="276">
        <v>25136352.289999999</v>
      </c>
      <c r="F24" s="276">
        <v>3498023.8700000006</v>
      </c>
      <c r="G24" s="276">
        <v>27836.79</v>
      </c>
      <c r="H24" s="227"/>
      <c r="I24" s="331">
        <f t="shared" si="13"/>
        <v>49.162390924923983</v>
      </c>
      <c r="J24" s="331">
        <f t="shared" si="14"/>
        <v>44.583858668610311</v>
      </c>
      <c r="K24" s="86">
        <f t="shared" si="15"/>
        <v>6.2043768340066228</v>
      </c>
      <c r="L24" s="86">
        <f t="shared" si="16"/>
        <v>4.9373572459100228E-2</v>
      </c>
      <c r="N24" s="55"/>
      <c r="Q24" s="344"/>
    </row>
    <row r="25" spans="1:17">
      <c r="A25" s="83" t="s">
        <v>13</v>
      </c>
      <c r="B25" s="70">
        <f t="shared" si="7"/>
        <v>497356699.84999996</v>
      </c>
      <c r="C25" s="276">
        <v>233534504</v>
      </c>
      <c r="D25" s="276">
        <v>4883283.08</v>
      </c>
      <c r="E25" s="276">
        <v>231193665.81999999</v>
      </c>
      <c r="F25" s="276">
        <v>21418701.509999994</v>
      </c>
      <c r="G25" s="276">
        <v>6326545.4399999995</v>
      </c>
      <c r="H25" s="227"/>
      <c r="I25" s="331">
        <f t="shared" si="13"/>
        <v>47.936981074529712</v>
      </c>
      <c r="J25" s="331">
        <f t="shared" si="14"/>
        <v>46.484478019442932</v>
      </c>
      <c r="K25" s="86">
        <f t="shared" si="15"/>
        <v>4.3065070836403239</v>
      </c>
      <c r="L25" s="86">
        <f t="shared" si="16"/>
        <v>1.2720338223870415</v>
      </c>
      <c r="N25" s="55"/>
      <c r="Q25" s="344"/>
    </row>
    <row r="26" spans="1:17">
      <c r="A26" s="83" t="s">
        <v>14</v>
      </c>
      <c r="B26" s="70">
        <f t="shared" si="7"/>
        <v>885898176.23000002</v>
      </c>
      <c r="C26" s="276">
        <v>562260253</v>
      </c>
      <c r="D26" s="276">
        <v>6267262</v>
      </c>
      <c r="E26" s="276">
        <v>295615983.88</v>
      </c>
      <c r="F26" s="276">
        <v>21039938.349999994</v>
      </c>
      <c r="G26" s="276">
        <v>714739</v>
      </c>
      <c r="H26" s="227"/>
      <c r="I26" s="331">
        <f t="shared" si="13"/>
        <v>64.175266441952445</v>
      </c>
      <c r="J26" s="331">
        <f t="shared" si="14"/>
        <v>33.369070149575649</v>
      </c>
      <c r="K26" s="86">
        <f t="shared" si="15"/>
        <v>2.374983820323108</v>
      </c>
      <c r="L26" s="86">
        <f t="shared" si="16"/>
        <v>8.0679588148789338E-2</v>
      </c>
      <c r="N26" s="55"/>
      <c r="Q26" s="344"/>
    </row>
    <row r="27" spans="1:17">
      <c r="A27" s="83" t="s">
        <v>15</v>
      </c>
      <c r="B27" s="70">
        <f t="shared" si="7"/>
        <v>30238520.800000001</v>
      </c>
      <c r="C27" s="276">
        <v>17112378</v>
      </c>
      <c r="D27" s="276">
        <v>239136.13</v>
      </c>
      <c r="E27" s="276">
        <v>10983895.850000001</v>
      </c>
      <c r="F27" s="276">
        <v>1903110.82</v>
      </c>
      <c r="G27" s="276">
        <v>0</v>
      </c>
      <c r="H27" s="227"/>
      <c r="I27" s="331">
        <f t="shared" si="13"/>
        <v>57.382152535715306</v>
      </c>
      <c r="J27" s="331">
        <f t="shared" si="14"/>
        <v>36.324183721314839</v>
      </c>
      <c r="K27" s="86">
        <f t="shared" si="15"/>
        <v>6.2936637429698612</v>
      </c>
      <c r="L27" s="86">
        <f t="shared" si="16"/>
        <v>0</v>
      </c>
      <c r="N27" s="55"/>
      <c r="Q27" s="344"/>
    </row>
    <row r="28" spans="1:17">
      <c r="B28" s="70"/>
      <c r="C28" s="276"/>
      <c r="D28" s="276"/>
      <c r="E28" s="276">
        <v>0</v>
      </c>
      <c r="F28" s="276"/>
      <c r="G28" s="276"/>
      <c r="H28" s="227"/>
      <c r="I28" s="331"/>
      <c r="J28" s="331"/>
      <c r="K28" s="86"/>
      <c r="L28" s="86"/>
      <c r="N28" s="55"/>
    </row>
    <row r="29" spans="1:17">
      <c r="A29" s="83" t="s">
        <v>16</v>
      </c>
      <c r="B29" s="70">
        <f t="shared" ref="B29" si="17">SUM(C29:G29)</f>
        <v>2514137808.96</v>
      </c>
      <c r="C29" s="276">
        <v>1619171512.6800001</v>
      </c>
      <c r="D29" s="276">
        <v>11508599.01</v>
      </c>
      <c r="E29" s="276">
        <v>810105760.88</v>
      </c>
      <c r="F29" s="276">
        <v>73159874.390000001</v>
      </c>
      <c r="G29" s="276">
        <v>192062</v>
      </c>
      <c r="H29" s="227"/>
      <c r="I29" s="331">
        <f t="shared" ref="I29:I33" si="18">IF(B29&lt;&gt;0,((+C29+D29)/B29*100),(IF(C29&lt;&gt;0,1,0)))</f>
        <v>64.860410828654949</v>
      </c>
      <c r="J29" s="331">
        <f t="shared" ref="J29:J33" si="19">IF($B29&lt;&gt;0,(E29/$B29*100),(IF(E29&lt;&gt;0,1,0)))</f>
        <v>32.222010980977565</v>
      </c>
      <c r="K29" s="86">
        <f t="shared" ref="K29:K33" si="20">IF($B29&lt;&gt;0,(F29/$B29*100),(IF(F29&lt;&gt;0,1,0)))</f>
        <v>2.9099389114339504</v>
      </c>
      <c r="L29" s="86">
        <f t="shared" ref="L29:L33" si="21">IF($B29&lt;&gt;0,(G29/$B29*100),(IF(G29&lt;&gt;0,1,0)))</f>
        <v>7.639278933538194E-3</v>
      </c>
      <c r="N29" s="55"/>
      <c r="Q29" s="344"/>
    </row>
    <row r="30" spans="1:17">
      <c r="A30" s="83" t="s">
        <v>17</v>
      </c>
      <c r="B30" s="70">
        <f t="shared" si="7"/>
        <v>1992035046.3399997</v>
      </c>
      <c r="C30" s="276">
        <v>698930223.83999991</v>
      </c>
      <c r="D30" s="276">
        <v>14954233.100000001</v>
      </c>
      <c r="E30" s="276">
        <v>1193307731.8199999</v>
      </c>
      <c r="F30" s="276">
        <v>84842857.579999968</v>
      </c>
      <c r="G30" s="276">
        <v>0</v>
      </c>
      <c r="H30" s="227"/>
      <c r="I30" s="331">
        <f t="shared" si="18"/>
        <v>35.836942640724729</v>
      </c>
      <c r="J30" s="331">
        <f t="shared" si="19"/>
        <v>59.903952694631791</v>
      </c>
      <c r="K30" s="86">
        <f t="shared" si="20"/>
        <v>4.2591046646434867</v>
      </c>
      <c r="L30" s="86">
        <f t="shared" si="21"/>
        <v>0</v>
      </c>
      <c r="N30" s="55"/>
      <c r="Q30" s="344"/>
    </row>
    <row r="31" spans="1:17">
      <c r="A31" s="83" t="s">
        <v>18</v>
      </c>
      <c r="B31" s="70">
        <f t="shared" si="7"/>
        <v>99859962.899999991</v>
      </c>
      <c r="C31" s="276">
        <v>54187293</v>
      </c>
      <c r="D31" s="276">
        <v>966784.09999999986</v>
      </c>
      <c r="E31" s="276">
        <v>40342789.189999998</v>
      </c>
      <c r="F31" s="276">
        <v>4363096.6100000003</v>
      </c>
      <c r="G31" s="276">
        <v>0</v>
      </c>
      <c r="H31" s="227"/>
      <c r="I31" s="331">
        <f t="shared" si="18"/>
        <v>55.231421581070919</v>
      </c>
      <c r="J31" s="331">
        <f t="shared" si="19"/>
        <v>40.399363286765251</v>
      </c>
      <c r="K31" s="86">
        <f t="shared" si="20"/>
        <v>4.3692151321638439</v>
      </c>
      <c r="L31" s="86">
        <f t="shared" si="21"/>
        <v>0</v>
      </c>
      <c r="N31" s="55"/>
      <c r="Q31" s="344"/>
    </row>
    <row r="32" spans="1:17">
      <c r="A32" s="83" t="s">
        <v>19</v>
      </c>
      <c r="B32" s="70">
        <f t="shared" si="7"/>
        <v>237396521.66999999</v>
      </c>
      <c r="C32" s="276">
        <v>102690393</v>
      </c>
      <c r="D32" s="276">
        <v>1185367.4400000002</v>
      </c>
      <c r="E32" s="276">
        <v>114102085.27</v>
      </c>
      <c r="F32" s="276">
        <v>14613880.250000004</v>
      </c>
      <c r="G32" s="276">
        <v>4804795.71</v>
      </c>
      <c r="H32" s="227"/>
      <c r="I32" s="331">
        <f t="shared" si="18"/>
        <v>43.756226801164146</v>
      </c>
      <c r="J32" s="331">
        <f t="shared" si="19"/>
        <v>48.063924638546709</v>
      </c>
      <c r="K32" s="86">
        <f t="shared" si="20"/>
        <v>6.1558948493417507</v>
      </c>
      <c r="L32" s="86">
        <f t="shared" si="21"/>
        <v>2.0239537109473944</v>
      </c>
      <c r="N32" s="55"/>
      <c r="Q32" s="344"/>
    </row>
    <row r="33" spans="1:256">
      <c r="A33" s="83" t="s">
        <v>20</v>
      </c>
      <c r="B33" s="70">
        <f t="shared" si="7"/>
        <v>45856491.370000005</v>
      </c>
      <c r="C33" s="276">
        <v>9603976</v>
      </c>
      <c r="D33" s="276">
        <v>182307.13</v>
      </c>
      <c r="E33" s="276">
        <v>31628138.740000002</v>
      </c>
      <c r="F33" s="276">
        <v>4395448.2799999975</v>
      </c>
      <c r="G33" s="276">
        <v>46621.22</v>
      </c>
      <c r="H33" s="227"/>
      <c r="I33" s="331">
        <f t="shared" si="18"/>
        <v>21.341107523988047</v>
      </c>
      <c r="J33" s="331">
        <f t="shared" si="19"/>
        <v>68.971998936428875</v>
      </c>
      <c r="K33" s="86">
        <f t="shared" si="20"/>
        <v>9.5852258833643891</v>
      </c>
      <c r="L33" s="86">
        <f t="shared" si="21"/>
        <v>0.10166765621867943</v>
      </c>
      <c r="N33" s="55"/>
      <c r="Q33" s="344"/>
    </row>
    <row r="34" spans="1:256">
      <c r="B34" s="70"/>
      <c r="C34" s="276"/>
      <c r="D34" s="276"/>
      <c r="E34" s="276">
        <v>0</v>
      </c>
      <c r="F34" s="276"/>
      <c r="G34" s="276"/>
      <c r="H34" s="227"/>
      <c r="I34" s="331"/>
      <c r="J34" s="331"/>
      <c r="K34" s="86"/>
      <c r="L34" s="86"/>
      <c r="N34" s="55"/>
    </row>
    <row r="35" spans="1:256">
      <c r="A35" s="83" t="s">
        <v>21</v>
      </c>
      <c r="B35" s="70">
        <f t="shared" ref="B35" si="22">SUM(C35:G35)</f>
        <v>57811479.060000002</v>
      </c>
      <c r="C35" s="276">
        <v>36830230</v>
      </c>
      <c r="D35" s="276">
        <v>874656.62999999989</v>
      </c>
      <c r="E35" s="276">
        <v>16873930.449999996</v>
      </c>
      <c r="F35" s="276">
        <v>3232661.9800000004</v>
      </c>
      <c r="G35" s="276">
        <v>0</v>
      </c>
      <c r="H35" s="227"/>
      <c r="I35" s="331">
        <f t="shared" ref="I35:I38" si="23">IF(B35&lt;&gt;0,((+C35+D35)/B35*100),(IF(C35&lt;&gt;0,1,0)))</f>
        <v>65.220415120097087</v>
      </c>
      <c r="J35" s="331">
        <f t="shared" ref="J35:J38" si="24">IF($B35&lt;&gt;0,(E35/$B35*100),(IF(E35&lt;&gt;0,1,0)))</f>
        <v>29.187854599753937</v>
      </c>
      <c r="K35" s="86">
        <f t="shared" ref="K35:K38" si="25">IF($B35&lt;&gt;0,(F35/$B35*100),(IF(F35&lt;&gt;0,1,0)))</f>
        <v>5.591730280148969</v>
      </c>
      <c r="L35" s="86">
        <f t="shared" ref="L35:L38" si="26">IF($B35&lt;&gt;0,(G35/$B35*100),(IF(G35&lt;&gt;0,1,0)))</f>
        <v>0</v>
      </c>
      <c r="N35" s="55"/>
      <c r="Q35" s="344"/>
    </row>
    <row r="36" spans="1:256">
      <c r="A36" s="83" t="s">
        <v>22</v>
      </c>
      <c r="B36" s="70">
        <f t="shared" si="7"/>
        <v>294516629.05000001</v>
      </c>
      <c r="C36" s="276">
        <v>94844030</v>
      </c>
      <c r="D36" s="276">
        <v>1051848.92</v>
      </c>
      <c r="E36" s="276">
        <v>184034403.69999999</v>
      </c>
      <c r="F36" s="276">
        <v>14253177.07</v>
      </c>
      <c r="G36" s="276">
        <v>333169.36</v>
      </c>
      <c r="H36" s="227"/>
      <c r="I36" s="331">
        <f t="shared" si="23"/>
        <v>32.560429348021565</v>
      </c>
      <c r="J36" s="331">
        <f t="shared" si="24"/>
        <v>62.486931313055507</v>
      </c>
      <c r="K36" s="86">
        <f t="shared" si="25"/>
        <v>4.8395152137844963</v>
      </c>
      <c r="L36" s="86">
        <f t="shared" si="26"/>
        <v>0.11312412513842739</v>
      </c>
      <c r="N36" s="55"/>
      <c r="Q36" s="344"/>
    </row>
    <row r="37" spans="1:256">
      <c r="A37" s="83" t="s">
        <v>23</v>
      </c>
      <c r="B37" s="70">
        <f t="shared" si="7"/>
        <v>208426556.46000001</v>
      </c>
      <c r="C37" s="276">
        <v>41933294</v>
      </c>
      <c r="D37" s="276">
        <v>977926.49000000022</v>
      </c>
      <c r="E37" s="276">
        <v>151857795</v>
      </c>
      <c r="F37" s="276">
        <v>12254026.889999999</v>
      </c>
      <c r="G37" s="276">
        <v>1403514.08</v>
      </c>
      <c r="H37" s="227"/>
      <c r="I37" s="331">
        <f t="shared" si="23"/>
        <v>20.588173224574323</v>
      </c>
      <c r="J37" s="331">
        <f t="shared" si="24"/>
        <v>72.859139247518897</v>
      </c>
      <c r="K37" s="86">
        <f t="shared" si="25"/>
        <v>5.8793020899674646</v>
      </c>
      <c r="L37" s="86">
        <f t="shared" si="26"/>
        <v>0.67338543793931283</v>
      </c>
      <c r="N37" s="55"/>
      <c r="Q37" s="344"/>
    </row>
    <row r="38" spans="1:256">
      <c r="A38" s="89" t="s">
        <v>24</v>
      </c>
      <c r="B38" s="109">
        <f t="shared" si="7"/>
        <v>114216662.31</v>
      </c>
      <c r="C38" s="278">
        <v>81193802</v>
      </c>
      <c r="D38" s="278">
        <v>555479.34</v>
      </c>
      <c r="E38" s="278">
        <v>26023685.27</v>
      </c>
      <c r="F38" s="278">
        <v>6443695.7000000011</v>
      </c>
      <c r="G38" s="278">
        <v>0</v>
      </c>
      <c r="H38" s="272"/>
      <c r="I38" s="332">
        <f t="shared" si="23"/>
        <v>71.57386644526612</v>
      </c>
      <c r="J38" s="332">
        <f t="shared" si="24"/>
        <v>22.784491109859328</v>
      </c>
      <c r="K38" s="92">
        <f t="shared" si="25"/>
        <v>5.6416424448745577</v>
      </c>
      <c r="L38" s="92">
        <f t="shared" si="26"/>
        <v>0</v>
      </c>
      <c r="N38" s="55"/>
      <c r="Q38" s="344"/>
    </row>
    <row r="39" spans="1:256">
      <c r="A39" s="318"/>
      <c r="B39" s="84"/>
      <c r="C39" s="134"/>
      <c r="D39" s="134"/>
      <c r="E39" s="85"/>
      <c r="F39" s="85"/>
      <c r="G39" s="134"/>
      <c r="H39" s="84"/>
      <c r="I39" s="86"/>
      <c r="J39" s="86"/>
      <c r="K39" s="86"/>
      <c r="L39" s="86"/>
      <c r="N39" s="55"/>
    </row>
    <row r="40" spans="1:256">
      <c r="A40" s="333" t="s">
        <v>191</v>
      </c>
      <c r="D40" s="87"/>
      <c r="I40" s="136"/>
      <c r="J40" s="136"/>
      <c r="K40" s="136"/>
      <c r="N40" s="366"/>
      <c r="O40" s="367"/>
      <c r="P40" s="367"/>
      <c r="Q40" s="367"/>
      <c r="R40" s="367"/>
    </row>
    <row r="41" spans="1:256">
      <c r="A41" s="334" t="s">
        <v>185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368"/>
      <c r="O41" s="344"/>
      <c r="P41" s="344"/>
      <c r="Q41" s="344"/>
      <c r="R41" s="344"/>
      <c r="S41" s="133"/>
      <c r="T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  <c r="BT41" s="133"/>
      <c r="BU41" s="133"/>
      <c r="BV41" s="133"/>
      <c r="BW41" s="133"/>
      <c r="BX41" s="133"/>
      <c r="BY41" s="133"/>
      <c r="BZ41" s="133"/>
      <c r="CA41" s="133"/>
      <c r="CB41" s="133"/>
      <c r="CC41" s="133"/>
      <c r="CD41" s="133"/>
      <c r="CE41" s="133"/>
      <c r="CF41" s="133"/>
      <c r="CG41" s="133"/>
      <c r="CH41" s="133"/>
      <c r="CI41" s="133"/>
      <c r="CJ41" s="133"/>
      <c r="CK41" s="133"/>
      <c r="CL41" s="133"/>
      <c r="CM41" s="133"/>
      <c r="CN41" s="133"/>
      <c r="CO41" s="133"/>
      <c r="CP41" s="133"/>
      <c r="CQ41" s="133"/>
      <c r="CR41" s="133"/>
      <c r="CS41" s="133"/>
      <c r="CT41" s="133"/>
      <c r="CU41" s="133"/>
      <c r="CV41" s="133"/>
      <c r="CW41" s="133"/>
      <c r="CX41" s="133"/>
      <c r="CY41" s="133"/>
      <c r="CZ41" s="133"/>
      <c r="DA41" s="133"/>
      <c r="DB41" s="133"/>
      <c r="DC41" s="133"/>
      <c r="DD41" s="133"/>
      <c r="DE41" s="133"/>
      <c r="DF41" s="133"/>
      <c r="DG41" s="133"/>
      <c r="DH41" s="133"/>
      <c r="DI41" s="133"/>
      <c r="DJ41" s="133"/>
      <c r="DK41" s="133"/>
      <c r="DL41" s="133"/>
      <c r="DM41" s="133"/>
      <c r="DN41" s="133"/>
      <c r="DO41" s="133"/>
      <c r="DP41" s="133"/>
      <c r="DQ41" s="133"/>
      <c r="DR41" s="133"/>
      <c r="DS41" s="133"/>
      <c r="DT41" s="133"/>
      <c r="DU41" s="133"/>
      <c r="DV41" s="133"/>
      <c r="DW41" s="133"/>
      <c r="DX41" s="133"/>
      <c r="DY41" s="133"/>
      <c r="DZ41" s="133"/>
      <c r="EA41" s="133"/>
      <c r="EB41" s="133"/>
      <c r="EC41" s="133"/>
      <c r="ED41" s="133"/>
      <c r="EE41" s="133"/>
      <c r="EF41" s="133"/>
      <c r="EG41" s="133"/>
      <c r="EH41" s="133"/>
      <c r="EI41" s="133"/>
      <c r="EJ41" s="133"/>
      <c r="EK41" s="133"/>
      <c r="EL41" s="133"/>
      <c r="EM41" s="133"/>
      <c r="EN41" s="133"/>
      <c r="EO41" s="133"/>
      <c r="EP41" s="133"/>
      <c r="EQ41" s="133"/>
      <c r="ER41" s="133"/>
      <c r="ES41" s="133"/>
      <c r="ET41" s="133"/>
      <c r="EU41" s="133"/>
      <c r="EV41" s="133"/>
      <c r="EW41" s="133"/>
      <c r="EX41" s="133"/>
      <c r="EY41" s="133"/>
      <c r="EZ41" s="133"/>
      <c r="FA41" s="133"/>
      <c r="FB41" s="133"/>
      <c r="FC41" s="133"/>
      <c r="FD41" s="133"/>
      <c r="FE41" s="133"/>
      <c r="FF41" s="133"/>
      <c r="FG41" s="133"/>
      <c r="FH41" s="133"/>
      <c r="FI41" s="133"/>
      <c r="FJ41" s="133"/>
      <c r="FK41" s="133"/>
      <c r="FL41" s="133"/>
      <c r="FM41" s="133"/>
      <c r="FN41" s="133"/>
      <c r="FO41" s="133"/>
      <c r="FP41" s="133"/>
      <c r="FQ41" s="133"/>
      <c r="FR41" s="133"/>
      <c r="FS41" s="133"/>
      <c r="FT41" s="133"/>
      <c r="FU41" s="133"/>
      <c r="FV41" s="133"/>
      <c r="FW41" s="133"/>
      <c r="FX41" s="133"/>
      <c r="FY41" s="133"/>
      <c r="FZ41" s="133"/>
      <c r="GA41" s="133"/>
      <c r="GB41" s="133"/>
      <c r="GC41" s="133"/>
      <c r="GD41" s="133"/>
      <c r="GE41" s="133"/>
      <c r="GF41" s="133"/>
      <c r="GG41" s="133"/>
      <c r="GH41" s="133"/>
      <c r="GI41" s="133"/>
      <c r="GJ41" s="133"/>
      <c r="GK41" s="133"/>
      <c r="GL41" s="133"/>
      <c r="GM41" s="133"/>
      <c r="GN41" s="133"/>
      <c r="GO41" s="133"/>
      <c r="GP41" s="133"/>
      <c r="GQ41" s="133"/>
      <c r="GR41" s="133"/>
      <c r="GS41" s="133"/>
      <c r="GT41" s="133"/>
      <c r="GU41" s="133"/>
      <c r="GV41" s="133"/>
      <c r="GW41" s="133"/>
      <c r="GX41" s="133"/>
      <c r="GY41" s="133"/>
      <c r="GZ41" s="133"/>
      <c r="HA41" s="133"/>
      <c r="HB41" s="133"/>
      <c r="HC41" s="133"/>
      <c r="HD41" s="133"/>
      <c r="HE41" s="133"/>
      <c r="HF41" s="133"/>
      <c r="HG41" s="133"/>
      <c r="HH41" s="133"/>
      <c r="HI41" s="133"/>
      <c r="HJ41" s="133"/>
      <c r="HK41" s="133"/>
      <c r="HL41" s="133"/>
      <c r="HM41" s="133"/>
      <c r="HN41" s="133"/>
      <c r="HO41" s="133"/>
      <c r="HP41" s="133"/>
      <c r="HQ41" s="133"/>
      <c r="HR41" s="133"/>
      <c r="HS41" s="133"/>
      <c r="HT41" s="133"/>
      <c r="HU41" s="133"/>
      <c r="HV41" s="133"/>
      <c r="HW41" s="133"/>
      <c r="HX41" s="133"/>
      <c r="HY41" s="133"/>
      <c r="HZ41" s="133"/>
      <c r="IA41" s="133"/>
      <c r="IB41" s="133"/>
      <c r="IC41" s="133"/>
      <c r="ID41" s="133"/>
      <c r="IE41" s="133"/>
      <c r="IF41" s="133"/>
      <c r="IG41" s="133"/>
      <c r="IH41" s="133"/>
      <c r="II41" s="133"/>
      <c r="IJ41" s="133"/>
      <c r="IK41" s="133"/>
      <c r="IL41" s="133"/>
      <c r="IM41" s="133"/>
      <c r="IN41" s="133"/>
      <c r="IO41" s="133"/>
      <c r="IP41" s="133"/>
      <c r="IQ41" s="133"/>
      <c r="IR41" s="133"/>
      <c r="IS41" s="133"/>
      <c r="IT41" s="133"/>
      <c r="IU41" s="133"/>
      <c r="IV41" s="133"/>
    </row>
    <row r="42" spans="1:256">
      <c r="D42" s="87"/>
      <c r="P42" s="344"/>
      <c r="Q42" s="344"/>
      <c r="R42" s="344"/>
    </row>
    <row r="43" spans="1:256">
      <c r="A43" s="335"/>
      <c r="D43" s="87"/>
      <c r="E43" s="75"/>
      <c r="I43" s="75"/>
      <c r="P43" s="344"/>
      <c r="Q43" s="344"/>
      <c r="R43" s="344"/>
    </row>
    <row r="44" spans="1:256">
      <c r="B44" s="335"/>
      <c r="C44" s="345"/>
      <c r="D44" s="276"/>
      <c r="E44" s="303"/>
      <c r="F44" s="303"/>
      <c r="G44" s="303"/>
      <c r="I44" s="75"/>
      <c r="J44" s="303"/>
      <c r="P44" s="344"/>
      <c r="Q44" s="344"/>
      <c r="R44" s="344"/>
    </row>
    <row r="45" spans="1:256">
      <c r="C45" s="345"/>
      <c r="D45" s="310"/>
      <c r="E45" s="303"/>
      <c r="F45" s="303"/>
      <c r="G45" s="303"/>
      <c r="I45" s="344"/>
      <c r="J45" s="345"/>
      <c r="P45" s="344"/>
      <c r="Q45" s="344"/>
      <c r="R45" s="344"/>
      <c r="U45" s="133"/>
    </row>
    <row r="46" spans="1:256">
      <c r="C46" s="345"/>
      <c r="D46" s="303"/>
      <c r="E46" s="303"/>
      <c r="F46" s="303"/>
      <c r="G46" s="303"/>
      <c r="I46" s="344"/>
      <c r="J46" s="345"/>
      <c r="P46" s="344"/>
      <c r="Q46" s="344"/>
      <c r="R46" s="344"/>
    </row>
    <row r="47" spans="1:256">
      <c r="C47" s="345"/>
      <c r="D47" s="303"/>
      <c r="E47" s="303"/>
      <c r="F47" s="303"/>
      <c r="G47" s="303"/>
      <c r="I47" s="344"/>
      <c r="J47" s="345"/>
      <c r="P47" s="344"/>
      <c r="Q47" s="344"/>
      <c r="R47" s="344"/>
    </row>
    <row r="48" spans="1:256">
      <c r="C48" s="345"/>
      <c r="D48" s="303"/>
      <c r="E48" s="303"/>
      <c r="F48" s="303"/>
      <c r="G48" s="303"/>
      <c r="I48" s="344"/>
      <c r="J48" s="345"/>
      <c r="P48" s="344"/>
      <c r="Q48" s="344"/>
      <c r="R48" s="344"/>
    </row>
    <row r="49" spans="3:18">
      <c r="C49" s="345"/>
      <c r="D49" s="303"/>
      <c r="E49" s="303"/>
      <c r="F49" s="303"/>
      <c r="G49" s="303"/>
      <c r="I49" s="344"/>
      <c r="J49" s="345"/>
      <c r="P49" s="344"/>
      <c r="Q49" s="344"/>
      <c r="R49" s="344"/>
    </row>
    <row r="50" spans="3:18">
      <c r="C50" s="345"/>
      <c r="D50" s="303"/>
      <c r="E50" s="303"/>
      <c r="F50" s="303"/>
      <c r="G50" s="303"/>
      <c r="I50" s="344"/>
      <c r="J50" s="345"/>
      <c r="P50" s="344"/>
      <c r="Q50" s="344"/>
      <c r="R50" s="344"/>
    </row>
    <row r="51" spans="3:18">
      <c r="C51" s="345"/>
      <c r="D51" s="303"/>
      <c r="E51" s="303"/>
      <c r="F51" s="303"/>
      <c r="G51" s="303"/>
      <c r="I51" s="344"/>
      <c r="J51" s="345"/>
      <c r="P51" s="344"/>
      <c r="Q51" s="344"/>
      <c r="R51" s="344"/>
    </row>
    <row r="52" spans="3:18">
      <c r="C52" s="345"/>
      <c r="D52" s="303"/>
      <c r="E52" s="303"/>
      <c r="F52" s="303"/>
      <c r="G52" s="303"/>
      <c r="I52" s="344"/>
      <c r="J52" s="345"/>
      <c r="P52" s="344"/>
      <c r="Q52" s="344"/>
      <c r="R52" s="344"/>
    </row>
    <row r="53" spans="3:18">
      <c r="C53" s="345"/>
      <c r="D53" s="303"/>
      <c r="E53" s="303"/>
      <c r="F53" s="303"/>
      <c r="G53" s="303"/>
      <c r="I53" s="344"/>
      <c r="J53" s="345"/>
      <c r="P53" s="344"/>
      <c r="Q53" s="344"/>
      <c r="R53" s="344"/>
    </row>
    <row r="54" spans="3:18">
      <c r="C54" s="345"/>
      <c r="D54" s="303"/>
      <c r="E54" s="303"/>
      <c r="F54" s="303"/>
      <c r="G54" s="303"/>
      <c r="I54" s="344"/>
      <c r="J54" s="345"/>
      <c r="P54" s="344"/>
      <c r="Q54" s="344"/>
      <c r="R54" s="344"/>
    </row>
    <row r="55" spans="3:18">
      <c r="C55" s="345"/>
      <c r="D55" s="303"/>
      <c r="E55" s="303"/>
      <c r="F55" s="303"/>
      <c r="G55" s="303"/>
      <c r="I55" s="344"/>
      <c r="J55" s="345"/>
      <c r="P55" s="344"/>
      <c r="Q55" s="344"/>
      <c r="R55" s="344"/>
    </row>
    <row r="56" spans="3:18">
      <c r="C56" s="345"/>
      <c r="D56" s="303"/>
      <c r="E56" s="303"/>
      <c r="F56" s="303"/>
      <c r="G56" s="303"/>
      <c r="I56" s="344"/>
      <c r="J56" s="345"/>
      <c r="P56" s="344"/>
      <c r="Q56" s="344"/>
      <c r="R56" s="344"/>
    </row>
    <row r="57" spans="3:18">
      <c r="C57" s="345"/>
      <c r="D57" s="303"/>
      <c r="E57" s="303"/>
      <c r="F57" s="303"/>
      <c r="G57" s="303"/>
      <c r="I57" s="344"/>
      <c r="J57" s="345"/>
      <c r="P57" s="344"/>
      <c r="Q57" s="344"/>
      <c r="R57" s="344"/>
    </row>
    <row r="58" spans="3:18">
      <c r="C58" s="345"/>
      <c r="D58" s="303"/>
      <c r="E58" s="303"/>
      <c r="F58" s="303"/>
      <c r="G58" s="303"/>
      <c r="I58" s="344"/>
      <c r="J58" s="345"/>
      <c r="P58" s="344"/>
      <c r="Q58" s="344"/>
      <c r="R58" s="344"/>
    </row>
    <row r="59" spans="3:18">
      <c r="C59" s="345"/>
      <c r="D59" s="303"/>
      <c r="E59" s="303"/>
      <c r="F59" s="303"/>
      <c r="G59" s="303"/>
      <c r="I59" s="344"/>
      <c r="J59" s="345"/>
      <c r="P59" s="344"/>
      <c r="Q59" s="344"/>
      <c r="R59" s="344"/>
    </row>
    <row r="60" spans="3:18">
      <c r="C60" s="345"/>
      <c r="D60" s="303"/>
      <c r="E60" s="303"/>
      <c r="F60" s="303"/>
      <c r="G60" s="303"/>
      <c r="I60" s="344"/>
      <c r="J60" s="345"/>
      <c r="P60" s="344"/>
      <c r="Q60" s="344"/>
      <c r="R60" s="344"/>
    </row>
    <row r="61" spans="3:18">
      <c r="C61" s="345"/>
      <c r="D61" s="303"/>
      <c r="E61" s="303"/>
      <c r="F61" s="303"/>
      <c r="G61" s="303"/>
      <c r="I61" s="344"/>
      <c r="J61" s="345"/>
      <c r="P61" s="344"/>
      <c r="Q61" s="344"/>
      <c r="R61" s="344"/>
    </row>
    <row r="62" spans="3:18">
      <c r="C62" s="345"/>
      <c r="D62" s="303"/>
      <c r="E62" s="303"/>
      <c r="F62" s="303"/>
      <c r="G62" s="303"/>
      <c r="I62" s="344"/>
      <c r="J62" s="345"/>
      <c r="P62" s="344"/>
      <c r="Q62" s="344"/>
      <c r="R62" s="344"/>
    </row>
    <row r="63" spans="3:18">
      <c r="C63" s="345"/>
      <c r="D63" s="303"/>
      <c r="E63" s="303"/>
      <c r="F63" s="303"/>
      <c r="G63" s="303"/>
      <c r="I63" s="344"/>
      <c r="J63" s="345"/>
      <c r="P63" s="344"/>
      <c r="Q63" s="344"/>
      <c r="R63" s="344"/>
    </row>
    <row r="64" spans="3:18">
      <c r="C64" s="345"/>
      <c r="D64" s="303"/>
      <c r="E64" s="303"/>
      <c r="F64" s="303"/>
      <c r="G64" s="303"/>
      <c r="I64" s="344"/>
      <c r="J64" s="345"/>
      <c r="P64" s="344"/>
      <c r="Q64" s="344"/>
      <c r="R64" s="344"/>
    </row>
    <row r="65" spans="2:18">
      <c r="C65" s="345"/>
      <c r="D65" s="303"/>
      <c r="E65" s="303"/>
      <c r="F65" s="303"/>
      <c r="G65" s="303"/>
      <c r="I65" s="344"/>
      <c r="J65" s="345"/>
      <c r="P65" s="344"/>
      <c r="Q65" s="344"/>
      <c r="R65" s="344"/>
    </row>
    <row r="66" spans="2:18">
      <c r="C66" s="345"/>
      <c r="D66" s="303"/>
      <c r="E66" s="303"/>
      <c r="F66" s="303"/>
      <c r="G66" s="303"/>
      <c r="I66" s="344"/>
      <c r="J66" s="345"/>
      <c r="P66" s="373"/>
      <c r="Q66" s="373"/>
      <c r="R66" s="373"/>
    </row>
    <row r="67" spans="2:18">
      <c r="C67" s="345"/>
      <c r="D67" s="303"/>
      <c r="E67" s="303"/>
      <c r="F67" s="303"/>
      <c r="G67" s="303"/>
      <c r="I67" s="344"/>
      <c r="J67" s="345"/>
      <c r="P67" s="344"/>
      <c r="Q67" s="344"/>
      <c r="R67" s="344"/>
    </row>
    <row r="68" spans="2:18">
      <c r="C68" s="345"/>
      <c r="D68" s="303"/>
      <c r="E68" s="303"/>
      <c r="F68" s="303"/>
      <c r="G68" s="303"/>
      <c r="I68" s="344"/>
      <c r="J68" s="345"/>
      <c r="P68" s="344"/>
      <c r="Q68" s="344"/>
      <c r="R68" s="344"/>
    </row>
    <row r="69" spans="2:18">
      <c r="C69" s="345"/>
      <c r="D69" s="303"/>
      <c r="E69" s="303"/>
      <c r="F69" s="303"/>
      <c r="G69" s="303"/>
      <c r="I69" s="344"/>
      <c r="J69" s="345"/>
      <c r="P69" s="344"/>
      <c r="Q69" s="344"/>
      <c r="R69" s="344"/>
    </row>
    <row r="70" spans="2:18">
      <c r="C70" s="345"/>
      <c r="D70" s="303"/>
      <c r="E70" s="303"/>
      <c r="F70" s="303"/>
      <c r="G70" s="303"/>
      <c r="I70" s="344"/>
      <c r="J70" s="345"/>
      <c r="P70" s="344"/>
      <c r="Q70" s="344"/>
      <c r="R70" s="344"/>
    </row>
    <row r="71" spans="2:18">
      <c r="C71" s="345"/>
      <c r="D71" s="303"/>
      <c r="E71" s="303"/>
      <c r="F71" s="303"/>
      <c r="G71" s="303"/>
      <c r="I71" s="344"/>
      <c r="J71" s="345"/>
      <c r="P71" s="344"/>
      <c r="Q71" s="344"/>
      <c r="R71" s="344"/>
    </row>
    <row r="72" spans="2:18">
      <c r="C72" s="345"/>
      <c r="D72" s="303"/>
      <c r="E72" s="303"/>
      <c r="F72" s="303"/>
      <c r="G72" s="303"/>
      <c r="I72" s="344"/>
      <c r="J72" s="345"/>
      <c r="P72" s="344"/>
      <c r="Q72" s="344"/>
      <c r="R72" s="344"/>
    </row>
    <row r="73" spans="2:18">
      <c r="C73" s="345"/>
      <c r="D73" s="303"/>
      <c r="E73" s="303"/>
      <c r="F73" s="303"/>
      <c r="G73" s="303"/>
      <c r="I73" s="344"/>
      <c r="P73" s="344"/>
      <c r="Q73" s="344"/>
      <c r="R73" s="344"/>
    </row>
    <row r="74" spans="2:18">
      <c r="B74" s="345"/>
      <c r="C74" s="303"/>
      <c r="D74" s="303"/>
      <c r="E74" s="303"/>
      <c r="F74" s="303"/>
      <c r="G74" s="303"/>
      <c r="I74" s="344"/>
      <c r="P74" s="344"/>
      <c r="Q74" s="344"/>
      <c r="R74" s="344"/>
    </row>
    <row r="75" spans="2:18">
      <c r="B75" s="345"/>
      <c r="C75" s="303"/>
      <c r="D75" s="303"/>
      <c r="E75" s="303"/>
      <c r="F75" s="303"/>
      <c r="G75" s="303"/>
      <c r="I75" s="344"/>
      <c r="P75" s="344"/>
      <c r="Q75" s="344"/>
      <c r="R75" s="344"/>
    </row>
    <row r="77" spans="2:18">
      <c r="B77" s="345"/>
      <c r="C77" s="303"/>
      <c r="D77" s="303"/>
      <c r="E77" s="303"/>
      <c r="F77" s="303"/>
      <c r="G77" s="303"/>
      <c r="I77" s="344"/>
      <c r="K77" s="343"/>
      <c r="N77" s="368"/>
      <c r="O77" s="344"/>
      <c r="P77" s="344"/>
      <c r="Q77" s="344"/>
      <c r="R77" s="344"/>
    </row>
    <row r="78" spans="2:18">
      <c r="B78" s="345"/>
      <c r="C78" s="303"/>
      <c r="D78" s="303"/>
      <c r="E78" s="303"/>
      <c r="F78" s="303"/>
      <c r="G78" s="303"/>
      <c r="I78" s="344"/>
      <c r="K78" s="343"/>
      <c r="N78" s="368"/>
      <c r="O78" s="344"/>
      <c r="P78" s="344"/>
      <c r="Q78" s="344"/>
      <c r="R78" s="344"/>
    </row>
    <row r="79" spans="2:18">
      <c r="B79" s="345"/>
      <c r="C79" s="303"/>
      <c r="D79" s="303"/>
      <c r="E79" s="303"/>
      <c r="F79" s="303"/>
      <c r="G79" s="303"/>
      <c r="I79" s="344"/>
      <c r="K79" s="343"/>
      <c r="N79" s="368"/>
      <c r="O79" s="344"/>
      <c r="P79" s="344"/>
      <c r="Q79" s="344"/>
      <c r="R79" s="344"/>
    </row>
    <row r="80" spans="2:18">
      <c r="B80" s="345"/>
      <c r="C80" s="303"/>
      <c r="D80" s="303"/>
      <c r="E80" s="303"/>
      <c r="F80" s="303"/>
      <c r="G80" s="303"/>
      <c r="I80" s="344"/>
      <c r="N80" s="368"/>
      <c r="O80" s="344"/>
      <c r="P80" s="344"/>
      <c r="Q80" s="344"/>
      <c r="R80" s="344"/>
    </row>
    <row r="82" spans="2:15">
      <c r="B82" s="343"/>
      <c r="C82" s="303"/>
      <c r="D82" s="303"/>
      <c r="E82" s="303"/>
      <c r="F82" s="303"/>
      <c r="G82" s="303"/>
      <c r="I82" s="65"/>
      <c r="J82" s="344"/>
      <c r="K82" s="343"/>
      <c r="N82" s="75"/>
      <c r="O82" s="344"/>
    </row>
    <row r="83" spans="2:15">
      <c r="B83" s="343"/>
      <c r="C83" s="303"/>
      <c r="D83" s="303"/>
      <c r="E83" s="303"/>
      <c r="F83" s="303"/>
      <c r="G83" s="303"/>
      <c r="I83" s="65"/>
      <c r="J83" s="344"/>
      <c r="K83" s="343"/>
      <c r="N83" s="75"/>
      <c r="O83" s="393"/>
    </row>
    <row r="84" spans="2:15">
      <c r="B84" s="343"/>
      <c r="C84" s="303"/>
      <c r="D84" s="303"/>
      <c r="E84" s="303"/>
      <c r="F84" s="303"/>
      <c r="G84" s="303"/>
      <c r="I84" s="65"/>
      <c r="J84" s="344"/>
      <c r="K84" s="343"/>
      <c r="N84" s="344"/>
      <c r="O84" s="5"/>
    </row>
    <row r="85" spans="2:15">
      <c r="J85" s="344"/>
      <c r="N85" s="344"/>
      <c r="O85" s="5"/>
    </row>
    <row r="86" spans="2:15">
      <c r="B86" s="343"/>
      <c r="C86" s="303"/>
      <c r="D86" s="303"/>
      <c r="E86" s="303"/>
      <c r="F86" s="303"/>
      <c r="G86" s="303"/>
      <c r="I86" s="345"/>
      <c r="J86" s="344"/>
      <c r="N86" s="344"/>
      <c r="O86" s="5"/>
    </row>
    <row r="87" spans="2:15">
      <c r="J87" s="344"/>
      <c r="N87" s="344"/>
      <c r="O87" s="5"/>
    </row>
    <row r="88" spans="2:15">
      <c r="J88" s="344"/>
      <c r="N88" s="344"/>
      <c r="O88" s="5"/>
    </row>
    <row r="89" spans="2:15">
      <c r="J89" s="344"/>
      <c r="N89" s="344"/>
      <c r="O89" s="5"/>
    </row>
    <row r="90" spans="2:15">
      <c r="J90" s="344"/>
      <c r="N90" s="344"/>
      <c r="O90" s="5"/>
    </row>
    <row r="91" spans="2:15">
      <c r="J91" s="344"/>
      <c r="N91" s="344"/>
      <c r="O91" s="5"/>
    </row>
    <row r="92" spans="2:15">
      <c r="J92" s="344"/>
      <c r="N92" s="344"/>
      <c r="O92" s="5"/>
    </row>
    <row r="93" spans="2:15">
      <c r="J93" s="344"/>
      <c r="N93" s="344"/>
      <c r="O93" s="5"/>
    </row>
    <row r="94" spans="2:15">
      <c r="J94" s="344"/>
      <c r="N94" s="344"/>
      <c r="O94" s="5"/>
    </row>
    <row r="95" spans="2:15">
      <c r="J95" s="344"/>
      <c r="N95" s="344"/>
      <c r="O95" s="5"/>
    </row>
    <row r="96" spans="2:15">
      <c r="J96" s="344"/>
      <c r="N96" s="344"/>
      <c r="O96" s="5"/>
    </row>
    <row r="97" spans="10:15">
      <c r="J97" s="344"/>
      <c r="N97" s="344"/>
      <c r="O97" s="5"/>
    </row>
    <row r="98" spans="10:15">
      <c r="J98" s="344"/>
      <c r="N98" s="344"/>
      <c r="O98" s="5"/>
    </row>
    <row r="99" spans="10:15">
      <c r="J99" s="344"/>
      <c r="N99" s="344"/>
      <c r="O99" s="5"/>
    </row>
    <row r="100" spans="10:15">
      <c r="J100" s="344"/>
      <c r="N100" s="344"/>
      <c r="O100" s="5"/>
    </row>
    <row r="101" spans="10:15">
      <c r="J101" s="344"/>
      <c r="N101" s="344"/>
      <c r="O101" s="5"/>
    </row>
    <row r="102" spans="10:15">
      <c r="J102" s="344"/>
      <c r="N102" s="344"/>
      <c r="O102" s="5"/>
    </row>
    <row r="103" spans="10:15">
      <c r="J103" s="344"/>
      <c r="N103" s="344"/>
      <c r="O103" s="5"/>
    </row>
    <row r="104" spans="10:15">
      <c r="J104" s="344"/>
      <c r="N104" s="344"/>
      <c r="O104" s="5"/>
    </row>
    <row r="105" spans="10:15">
      <c r="J105" s="344"/>
      <c r="N105" s="344"/>
      <c r="O105" s="5"/>
    </row>
    <row r="106" spans="10:15">
      <c r="J106" s="344"/>
      <c r="N106" s="344"/>
      <c r="O106" s="5"/>
    </row>
    <row r="107" spans="10:15">
      <c r="J107" s="344"/>
      <c r="N107" s="344"/>
      <c r="O107" s="5"/>
    </row>
    <row r="108" spans="10:15">
      <c r="J108" s="344"/>
      <c r="N108" s="344"/>
      <c r="O108" s="5"/>
    </row>
    <row r="109" spans="10:15">
      <c r="J109" s="344"/>
      <c r="N109" s="344"/>
      <c r="O109" s="5"/>
    </row>
    <row r="110" spans="10:15">
      <c r="N110" s="344"/>
      <c r="O110" s="5"/>
    </row>
    <row r="111" spans="10:15">
      <c r="N111" s="344"/>
      <c r="O111" s="5"/>
    </row>
  </sheetData>
  <mergeCells count="6">
    <mergeCell ref="C7:D7"/>
    <mergeCell ref="C6:F6"/>
    <mergeCell ref="I6:L6"/>
    <mergeCell ref="A1:L1"/>
    <mergeCell ref="A3:L3"/>
    <mergeCell ref="A4:L4"/>
  </mergeCells>
  <phoneticPr fontId="0" type="noConversion"/>
  <printOptions horizontalCentered="1"/>
  <pageMargins left="0.59" right="0.56000000000000005" top="0.83" bottom="1" header="0.67" footer="0.5"/>
  <pageSetup scale="91"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81"/>
  <sheetViews>
    <sheetView topLeftCell="A13" zoomScaleNormal="100" workbookViewId="0">
      <selection sqref="A1:L1"/>
    </sheetView>
  </sheetViews>
  <sheetFormatPr defaultRowHeight="12.75"/>
  <cols>
    <col min="1" max="1" width="14.140625" style="80" customWidth="1"/>
    <col min="2" max="2" width="16" style="80" bestFit="1" customWidth="1"/>
    <col min="3" max="3" width="15" style="80" bestFit="1" customWidth="1"/>
    <col min="4" max="4" width="12.28515625" style="80" bestFit="1" customWidth="1"/>
    <col min="5" max="5" width="15" style="80" bestFit="1" customWidth="1"/>
    <col min="6" max="6" width="13.42578125" style="80" bestFit="1" customWidth="1"/>
    <col min="7" max="7" width="12.28515625" style="80" bestFit="1" customWidth="1"/>
    <col min="8" max="8" width="1.42578125" style="80" customWidth="1"/>
    <col min="9" max="10" width="7.28515625" style="80" bestFit="1" customWidth="1"/>
    <col min="11" max="11" width="7.140625" style="80" bestFit="1" customWidth="1"/>
    <col min="12" max="12" width="7.28515625" style="80" bestFit="1" customWidth="1"/>
    <col min="14" max="14" width="14" bestFit="1" customWidth="1"/>
    <col min="15" max="15" width="15.140625" bestFit="1" customWidth="1"/>
    <col min="16" max="16" width="14" bestFit="1" customWidth="1"/>
    <col min="17" max="17" width="12.28515625" bestFit="1" customWidth="1"/>
    <col min="18" max="18" width="11.85546875" bestFit="1" customWidth="1"/>
  </cols>
  <sheetData>
    <row r="1" spans="1:57">
      <c r="A1" s="420" t="s">
        <v>101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</row>
    <row r="2" spans="1:57">
      <c r="P2" s="348"/>
    </row>
    <row r="3" spans="1:57">
      <c r="A3" s="425" t="s">
        <v>232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P3" s="18"/>
    </row>
    <row r="4" spans="1:57">
      <c r="A4" s="420" t="s">
        <v>122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</row>
    <row r="5" spans="1:57" ht="13.5" thickBot="1">
      <c r="A5" s="23"/>
      <c r="B5" s="23"/>
      <c r="C5" s="23"/>
      <c r="D5" s="23"/>
      <c r="E5" s="23"/>
      <c r="F5" s="23"/>
      <c r="G5" s="23"/>
      <c r="H5" s="23"/>
      <c r="I5" s="47"/>
      <c r="J5" s="23"/>
      <c r="K5" s="23"/>
      <c r="L5" s="23"/>
    </row>
    <row r="6" spans="1:57" ht="15" customHeight="1" thickTop="1">
      <c r="A6" s="95" t="s">
        <v>67</v>
      </c>
      <c r="B6" s="96" t="s">
        <v>39</v>
      </c>
      <c r="C6" s="419" t="s">
        <v>70</v>
      </c>
      <c r="D6" s="419"/>
      <c r="E6" s="418"/>
      <c r="F6" s="418"/>
      <c r="G6" s="95"/>
      <c r="H6" s="95"/>
      <c r="I6" s="419" t="s">
        <v>72</v>
      </c>
      <c r="J6" s="419"/>
      <c r="K6" s="419"/>
      <c r="L6" s="4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</row>
    <row r="7" spans="1:57">
      <c r="A7" s="32" t="s">
        <v>30</v>
      </c>
      <c r="B7" s="97" t="s">
        <v>73</v>
      </c>
      <c r="C7" s="417" t="s">
        <v>67</v>
      </c>
      <c r="D7" s="417"/>
      <c r="E7" s="98"/>
      <c r="F7" s="98"/>
      <c r="G7" s="97" t="s">
        <v>69</v>
      </c>
      <c r="H7" s="97"/>
      <c r="I7" s="99"/>
      <c r="J7" s="99"/>
      <c r="K7" s="99"/>
      <c r="L7" s="99" t="s">
        <v>69</v>
      </c>
    </row>
    <row r="8" spans="1:57" ht="13.5" thickBot="1">
      <c r="A8" s="52" t="s">
        <v>121</v>
      </c>
      <c r="B8" s="100" t="s">
        <v>74</v>
      </c>
      <c r="C8" s="49" t="s">
        <v>68</v>
      </c>
      <c r="D8" s="49" t="s">
        <v>177</v>
      </c>
      <c r="E8" s="49" t="s">
        <v>40</v>
      </c>
      <c r="F8" s="49" t="s">
        <v>47</v>
      </c>
      <c r="G8" s="49" t="s">
        <v>71</v>
      </c>
      <c r="H8" s="49"/>
      <c r="I8" s="100" t="s">
        <v>67</v>
      </c>
      <c r="J8" s="100" t="s">
        <v>40</v>
      </c>
      <c r="K8" s="49" t="s">
        <v>47</v>
      </c>
      <c r="L8" s="49" t="s">
        <v>71</v>
      </c>
    </row>
    <row r="9" spans="1:57">
      <c r="A9" s="32" t="s">
        <v>0</v>
      </c>
      <c r="B9" s="114">
        <f t="shared" ref="B9:G9" si="0">SUM(B11:B38)</f>
        <v>12279586406.819998</v>
      </c>
      <c r="C9" s="114">
        <f t="shared" si="0"/>
        <v>6121015156.5600004</v>
      </c>
      <c r="D9" s="114">
        <f t="shared" si="0"/>
        <v>85539682.539999992</v>
      </c>
      <c r="E9" s="114">
        <f t="shared" si="0"/>
        <v>5483261244.1799994</v>
      </c>
      <c r="F9" s="114">
        <f t="shared" si="0"/>
        <v>566452981.25999999</v>
      </c>
      <c r="G9" s="114">
        <f t="shared" si="0"/>
        <v>23317342.279999994</v>
      </c>
      <c r="H9" s="102"/>
      <c r="I9" s="103">
        <f>IF(B9&lt;&gt;0,((+C9+D9)/B9),(IF(C9&lt;&gt;0,1,0)))</f>
        <v>0.50543679839680289</v>
      </c>
      <c r="J9" s="103">
        <f>IF($B9&lt;&gt;0,(E9/$B9),(IF(E9&lt;&gt;0,1,0)))</f>
        <v>0.44653468468079949</v>
      </c>
      <c r="K9" s="103">
        <f>IF($B9&lt;&gt;0,(F9/$B9),(IF(F9&lt;&gt;0,1,0)))</f>
        <v>4.6129646593422391E-2</v>
      </c>
      <c r="L9" s="103">
        <f>IF($B9&lt;&gt;0,(G9/$B9),(IF(G9&lt;&gt;0,1,0)))</f>
        <v>1.8988703289753881E-3</v>
      </c>
      <c r="N9" s="377"/>
      <c r="O9" s="20"/>
    </row>
    <row r="10" spans="1:57">
      <c r="A10" s="32"/>
      <c r="B10" s="104"/>
      <c r="C10" s="105"/>
      <c r="D10" s="50"/>
      <c r="E10" s="99"/>
      <c r="F10" s="99"/>
      <c r="G10" s="99"/>
      <c r="H10" s="99"/>
      <c r="I10" s="106"/>
      <c r="J10" s="106"/>
      <c r="K10" s="106"/>
      <c r="L10" s="106"/>
      <c r="O10" s="3"/>
    </row>
    <row r="11" spans="1:57">
      <c r="A11" s="23" t="s">
        <v>1</v>
      </c>
      <c r="B11" s="115">
        <f t="shared" ref="B11:B38" si="1">SUM(C11:G11)</f>
        <v>118442366.67</v>
      </c>
      <c r="C11" s="134">
        <v>30169985</v>
      </c>
      <c r="D11" s="134">
        <v>830938.2300000001</v>
      </c>
      <c r="E11" s="134">
        <v>78754263.890000001</v>
      </c>
      <c r="F11" s="166">
        <v>8629574.2200000007</v>
      </c>
      <c r="G11" s="134">
        <v>57605.33</v>
      </c>
      <c r="H11" s="84"/>
      <c r="I11" s="86">
        <f t="shared" ref="I11" si="2">IF(B11&lt;&gt;0,((+C11+D11)/B11*100),(IF(C11&lt;&gt;0,1,0)))</f>
        <v>26.173846488878166</v>
      </c>
      <c r="J11" s="86">
        <f>IF($B11&lt;&gt;0,(E11/$B11*100),(IF(E11&lt;&gt;0,1,0)))</f>
        <v>66.4916331074525</v>
      </c>
      <c r="K11" s="86">
        <f t="shared" ref="K11:L11" si="3">IF($B11&lt;&gt;0,(F11/$B11*100),(IF(F11&lt;&gt;0,1,0)))</f>
        <v>7.2858846564957798</v>
      </c>
      <c r="L11" s="86">
        <f t="shared" si="3"/>
        <v>4.863574717355823E-2</v>
      </c>
      <c r="M11" s="18"/>
      <c r="N11" s="348"/>
      <c r="O11" s="40"/>
      <c r="P11" s="348"/>
      <c r="Q11" s="348"/>
      <c r="R11" s="348"/>
    </row>
    <row r="12" spans="1:57">
      <c r="A12" s="80" t="s">
        <v>2</v>
      </c>
      <c r="B12" s="88">
        <f t="shared" si="1"/>
        <v>1046517007.52</v>
      </c>
      <c r="C12" s="134">
        <v>648224500</v>
      </c>
      <c r="D12" s="134">
        <v>5305954.620000001</v>
      </c>
      <c r="E12" s="134">
        <v>352472806.52999997</v>
      </c>
      <c r="F12" s="166">
        <v>39717794.370000005</v>
      </c>
      <c r="G12" s="134">
        <v>795952</v>
      </c>
      <c r="H12" s="87"/>
      <c r="I12" s="86">
        <f t="shared" ref="I12:I15" si="4">IF(B12&lt;&gt;0,((+C12+D12)/B12*100),(IF(C12&lt;&gt;0,1,0)))</f>
        <v>62.448144647807879</v>
      </c>
      <c r="J12" s="86">
        <f t="shared" ref="J12:J15" si="5">IF($B12&lt;&gt;0,(E12/$B12*100),(IF(E12&lt;&gt;0,1,0)))</f>
        <v>33.680561710628851</v>
      </c>
      <c r="K12" s="86">
        <f t="shared" ref="K12:K15" si="6">IF($B12&lt;&gt;0,(F12/$B12*100),(IF(F12&lt;&gt;0,1,0)))</f>
        <v>3.7952363969814371</v>
      </c>
      <c r="L12" s="86">
        <f t="shared" ref="L12:L15" si="7">IF($B12&lt;&gt;0,(G12/$B12*100),(IF(G12&lt;&gt;0,1,0)))</f>
        <v>7.6057244581836242E-2</v>
      </c>
      <c r="N12" s="348"/>
      <c r="O12" s="40"/>
      <c r="P12" s="348"/>
      <c r="Q12" s="348"/>
      <c r="R12" s="348"/>
    </row>
    <row r="13" spans="1:57">
      <c r="A13" s="80" t="s">
        <v>3</v>
      </c>
      <c r="B13" s="88">
        <f>SUM(C14:G14)</f>
        <v>1496358266.97</v>
      </c>
      <c r="C13" s="134">
        <v>265412081</v>
      </c>
      <c r="D13" s="134">
        <v>16590752.640000001</v>
      </c>
      <c r="E13" s="134">
        <v>868551284.01999998</v>
      </c>
      <c r="F13" s="166">
        <v>111189813.57999995</v>
      </c>
      <c r="G13" s="134">
        <v>-21870360.52</v>
      </c>
      <c r="H13" s="87"/>
      <c r="I13" s="86">
        <f t="shared" si="4"/>
        <v>18.84594350596479</v>
      </c>
      <c r="J13" s="86">
        <f t="shared" si="5"/>
        <v>58.044340262091346</v>
      </c>
      <c r="K13" s="86">
        <f t="shared" si="6"/>
        <v>7.4306946427442133</v>
      </c>
      <c r="L13" s="86">
        <f t="shared" si="7"/>
        <v>-1.4615724724992261</v>
      </c>
      <c r="N13" s="348"/>
      <c r="O13" s="40"/>
      <c r="P13" s="348"/>
      <c r="Q13" s="348"/>
      <c r="R13" s="348"/>
    </row>
    <row r="14" spans="1:57">
      <c r="A14" s="80" t="s">
        <v>4</v>
      </c>
      <c r="B14" s="88">
        <f>SUM(C13:G13)</f>
        <v>1239873570.7199998</v>
      </c>
      <c r="C14" s="134">
        <v>757557083.03999996</v>
      </c>
      <c r="D14" s="134">
        <v>3485897.49</v>
      </c>
      <c r="E14" s="134">
        <v>638030433.17000008</v>
      </c>
      <c r="F14" s="166">
        <v>71365768.269999996</v>
      </c>
      <c r="G14" s="134">
        <v>25919085</v>
      </c>
      <c r="H14" s="87"/>
      <c r="I14" s="86">
        <f t="shared" si="4"/>
        <v>61.380692233649206</v>
      </c>
      <c r="J14" s="86">
        <f t="shared" si="5"/>
        <v>51.459313936298614</v>
      </c>
      <c r="K14" s="86">
        <f t="shared" si="6"/>
        <v>5.7558907581647691</v>
      </c>
      <c r="L14" s="86">
        <f t="shared" si="7"/>
        <v>2.0904619319330018</v>
      </c>
      <c r="N14" s="348"/>
      <c r="O14" s="40"/>
      <c r="P14" s="348"/>
      <c r="Q14" s="348"/>
      <c r="R14" s="348"/>
    </row>
    <row r="15" spans="1:57">
      <c r="A15" s="80" t="s">
        <v>5</v>
      </c>
      <c r="B15" s="88">
        <f t="shared" si="1"/>
        <v>210230190.71000001</v>
      </c>
      <c r="C15" s="134">
        <v>114693838</v>
      </c>
      <c r="D15" s="134">
        <v>2878850.23</v>
      </c>
      <c r="E15" s="134">
        <v>82769115.359999999</v>
      </c>
      <c r="F15" s="166">
        <v>9162969.4900000002</v>
      </c>
      <c r="G15" s="134">
        <v>725417.63</v>
      </c>
      <c r="H15" s="87"/>
      <c r="I15" s="86">
        <f t="shared" si="4"/>
        <v>55.925691658713518</v>
      </c>
      <c r="J15" s="86">
        <f t="shared" si="5"/>
        <v>39.370708403235504</v>
      </c>
      <c r="K15" s="86">
        <f t="shared" si="6"/>
        <v>4.3585412062151292</v>
      </c>
      <c r="L15" s="86">
        <f t="shared" si="7"/>
        <v>0.3450587318358429</v>
      </c>
      <c r="N15" s="348"/>
      <c r="O15" s="40"/>
      <c r="P15" s="348"/>
      <c r="Q15" s="348"/>
      <c r="R15" s="348"/>
    </row>
    <row r="16" spans="1:57">
      <c r="B16" s="88"/>
      <c r="C16" s="134"/>
      <c r="D16" s="134"/>
      <c r="E16" s="134"/>
      <c r="F16" s="166"/>
      <c r="G16" s="134"/>
      <c r="H16" s="87"/>
      <c r="I16" s="86"/>
      <c r="J16" s="86"/>
      <c r="K16" s="86"/>
      <c r="L16" s="86"/>
      <c r="N16" s="348"/>
      <c r="O16" s="40"/>
      <c r="P16" s="348"/>
      <c r="Q16" s="348"/>
      <c r="R16" s="348"/>
    </row>
    <row r="17" spans="1:18">
      <c r="A17" s="80" t="s">
        <v>6</v>
      </c>
      <c r="B17" s="88">
        <f t="shared" si="1"/>
        <v>72340752.439999998</v>
      </c>
      <c r="C17" s="134">
        <v>13983229</v>
      </c>
      <c r="D17" s="134">
        <v>852461.62</v>
      </c>
      <c r="E17" s="134">
        <v>52047815.939999998</v>
      </c>
      <c r="F17" s="166">
        <v>5457245.8800000008</v>
      </c>
      <c r="G17" s="134">
        <v>0</v>
      </c>
      <c r="H17" s="87"/>
      <c r="I17" s="86">
        <f t="shared" ref="I17:I21" si="8">IF(B17&lt;&gt;0,((+C17+D17)/B17*100),(IF(C17&lt;&gt;0,1,0)))</f>
        <v>20.508067886499852</v>
      </c>
      <c r="J17" s="86">
        <f t="shared" ref="J17:J21" si="9">IF($B17&lt;&gt;0,(E17/$B17*100),(IF(E17&lt;&gt;0,1,0)))</f>
        <v>71.948126311194898</v>
      </c>
      <c r="K17" s="86">
        <f t="shared" ref="K17:K21" si="10">IF($B17&lt;&gt;0,(F17/$B17*100),(IF(F17&lt;&gt;0,1,0)))</f>
        <v>7.5438058023052559</v>
      </c>
      <c r="L17" s="86">
        <f t="shared" ref="L17:L21" si="11">IF($B17&lt;&gt;0,(G17/$B17*100),(IF(G17&lt;&gt;0,1,0)))</f>
        <v>0</v>
      </c>
      <c r="N17" s="348"/>
      <c r="O17" s="40"/>
      <c r="P17" s="348"/>
      <c r="Q17" s="348"/>
      <c r="R17" s="348"/>
    </row>
    <row r="18" spans="1:18">
      <c r="A18" s="80" t="s">
        <v>7</v>
      </c>
      <c r="B18" s="88">
        <f t="shared" si="1"/>
        <v>335567203.17000002</v>
      </c>
      <c r="C18" s="134">
        <v>183671424</v>
      </c>
      <c r="D18" s="134">
        <v>1693898.7600000002</v>
      </c>
      <c r="E18" s="134">
        <v>135775034.75</v>
      </c>
      <c r="F18" s="166">
        <v>10586486.420000002</v>
      </c>
      <c r="G18" s="134">
        <v>3840359.2399999998</v>
      </c>
      <c r="H18" s="87"/>
      <c r="I18" s="86">
        <f t="shared" si="8"/>
        <v>55.239403913407173</v>
      </c>
      <c r="J18" s="86">
        <f t="shared" si="9"/>
        <v>40.461354228713375</v>
      </c>
      <c r="K18" s="86">
        <f t="shared" si="10"/>
        <v>3.1548036637647319</v>
      </c>
      <c r="L18" s="86">
        <f t="shared" si="11"/>
        <v>1.1444381941147135</v>
      </c>
      <c r="N18" s="348"/>
      <c r="O18" s="40"/>
      <c r="P18" s="348"/>
      <c r="Q18" s="348"/>
      <c r="R18" s="348"/>
    </row>
    <row r="19" spans="1:18">
      <c r="A19" s="80" t="s">
        <v>8</v>
      </c>
      <c r="B19" s="88">
        <f t="shared" si="1"/>
        <v>196145387.63999999</v>
      </c>
      <c r="C19" s="134">
        <v>80610438</v>
      </c>
      <c r="D19" s="134">
        <v>803588.45</v>
      </c>
      <c r="E19" s="134">
        <v>105671198.48999999</v>
      </c>
      <c r="F19" s="166">
        <v>9060162.6999999974</v>
      </c>
      <c r="G19" s="134">
        <v>0</v>
      </c>
      <c r="H19" s="87"/>
      <c r="I19" s="86">
        <f t="shared" si="8"/>
        <v>41.506979812048975</v>
      </c>
      <c r="J19" s="86">
        <f t="shared" si="9"/>
        <v>53.873914529127795</v>
      </c>
      <c r="K19" s="86">
        <f t="shared" si="10"/>
        <v>4.6191056588232291</v>
      </c>
      <c r="L19" s="86">
        <f t="shared" si="11"/>
        <v>0</v>
      </c>
      <c r="N19" s="348"/>
      <c r="O19" s="40"/>
      <c r="P19" s="348"/>
      <c r="Q19" s="348"/>
      <c r="R19" s="348"/>
    </row>
    <row r="20" spans="1:18">
      <c r="A20" s="80" t="s">
        <v>9</v>
      </c>
      <c r="B20" s="88">
        <f t="shared" si="1"/>
        <v>355850380.65999997</v>
      </c>
      <c r="C20" s="134">
        <v>170604500</v>
      </c>
      <c r="D20" s="134">
        <v>4641484.9399999995</v>
      </c>
      <c r="E20" s="134">
        <v>167623624.07999998</v>
      </c>
      <c r="F20" s="166">
        <v>12980771.640000001</v>
      </c>
      <c r="G20" s="134">
        <v>0</v>
      </c>
      <c r="H20" s="87"/>
      <c r="I20" s="86">
        <f t="shared" si="8"/>
        <v>49.247097787269233</v>
      </c>
      <c r="J20" s="86">
        <f t="shared" si="9"/>
        <v>47.105084943033205</v>
      </c>
      <c r="K20" s="86">
        <f t="shared" si="10"/>
        <v>3.6478172696975646</v>
      </c>
      <c r="L20" s="86">
        <f t="shared" si="11"/>
        <v>0</v>
      </c>
      <c r="N20" s="348"/>
      <c r="O20" s="40"/>
      <c r="P20" s="348"/>
      <c r="Q20" s="348"/>
      <c r="R20" s="348"/>
    </row>
    <row r="21" spans="1:18">
      <c r="A21" s="80" t="s">
        <v>10</v>
      </c>
      <c r="B21" s="88">
        <f t="shared" si="1"/>
        <v>65692945.189999998</v>
      </c>
      <c r="C21" s="134">
        <v>18938559</v>
      </c>
      <c r="D21" s="134">
        <v>763987.88</v>
      </c>
      <c r="E21" s="134">
        <v>39656188.579999998</v>
      </c>
      <c r="F21" s="166">
        <v>6334209.7300000004</v>
      </c>
      <c r="G21" s="134">
        <v>0</v>
      </c>
      <c r="H21" s="87"/>
      <c r="I21" s="86">
        <f t="shared" si="8"/>
        <v>29.991876331644796</v>
      </c>
      <c r="J21" s="86">
        <f t="shared" si="9"/>
        <v>60.365977602777043</v>
      </c>
      <c r="K21" s="86">
        <f t="shared" si="10"/>
        <v>9.6421460655781583</v>
      </c>
      <c r="L21" s="86">
        <f t="shared" si="11"/>
        <v>0</v>
      </c>
      <c r="N21" s="348"/>
      <c r="O21" s="40"/>
      <c r="P21" s="348"/>
      <c r="Q21" s="348"/>
      <c r="R21" s="348"/>
    </row>
    <row r="22" spans="1:18">
      <c r="B22" s="88"/>
      <c r="C22" s="134"/>
      <c r="D22" s="134"/>
      <c r="E22" s="134"/>
      <c r="F22" s="166"/>
      <c r="G22" s="134"/>
      <c r="H22" s="87"/>
      <c r="I22" s="86"/>
      <c r="J22" s="86"/>
      <c r="K22" s="86"/>
      <c r="L22" s="86"/>
      <c r="N22" s="348"/>
      <c r="O22" s="40"/>
      <c r="P22" s="348"/>
      <c r="Q22" s="348"/>
      <c r="R22" s="348"/>
    </row>
    <row r="23" spans="1:18">
      <c r="A23" s="80" t="s">
        <v>11</v>
      </c>
      <c r="B23" s="88">
        <f t="shared" si="1"/>
        <v>510375823.20000005</v>
      </c>
      <c r="C23" s="134">
        <v>257432727</v>
      </c>
      <c r="D23" s="134">
        <v>3752161.33</v>
      </c>
      <c r="E23" s="134">
        <v>232641243.21000001</v>
      </c>
      <c r="F23" s="166">
        <v>16549691.660000006</v>
      </c>
      <c r="G23" s="134">
        <v>0</v>
      </c>
      <c r="H23" s="87"/>
      <c r="I23" s="86">
        <f t="shared" ref="I23:I27" si="12">IF(B23&lt;&gt;0,((+C23+D23)/B23*100),(IF(C23&lt;&gt;0,1,0)))</f>
        <v>51.17501191423991</v>
      </c>
      <c r="J23" s="86">
        <f t="shared" ref="J23:J27" si="13">IF($B23&lt;&gt;0,(E23/$B23*100),(IF(E23&lt;&gt;0,1,0)))</f>
        <v>45.582340039417446</v>
      </c>
      <c r="K23" s="86">
        <f t="shared" ref="K23:K27" si="14">IF($B23&lt;&gt;0,(F23/$B23*100),(IF(F23&lt;&gt;0,1,0)))</f>
        <v>3.242648046342647</v>
      </c>
      <c r="L23" s="86">
        <f t="shared" ref="L23:L27" si="15">IF($B23&lt;&gt;0,(G23/$B23*100),(IF(G23&lt;&gt;0,1,0)))</f>
        <v>0</v>
      </c>
      <c r="N23" s="348"/>
      <c r="O23" s="40"/>
      <c r="P23" s="348"/>
      <c r="Q23" s="348"/>
      <c r="R23" s="348"/>
    </row>
    <row r="24" spans="1:18">
      <c r="A24" s="80" t="s">
        <v>12</v>
      </c>
      <c r="B24" s="88">
        <f t="shared" si="1"/>
        <v>53354269.929999992</v>
      </c>
      <c r="C24" s="134">
        <v>27424903</v>
      </c>
      <c r="D24" s="134">
        <v>292822.98</v>
      </c>
      <c r="E24" s="134">
        <v>22110683.289999999</v>
      </c>
      <c r="F24" s="166">
        <v>3498023.8700000006</v>
      </c>
      <c r="G24" s="134">
        <v>27836.79</v>
      </c>
      <c r="H24" s="87"/>
      <c r="I24" s="86">
        <f t="shared" si="12"/>
        <v>51.950342524347612</v>
      </c>
      <c r="J24" s="86">
        <f t="shared" si="13"/>
        <v>41.441262937359809</v>
      </c>
      <c r="K24" s="86">
        <f t="shared" si="14"/>
        <v>6.5562210383336819</v>
      </c>
      <c r="L24" s="86">
        <f t="shared" si="15"/>
        <v>5.217349995890011E-2</v>
      </c>
      <c r="N24" s="348"/>
      <c r="O24" s="40"/>
      <c r="P24" s="348"/>
      <c r="Q24" s="348"/>
      <c r="R24" s="348"/>
    </row>
    <row r="25" spans="1:18">
      <c r="A25" s="80" t="s">
        <v>13</v>
      </c>
      <c r="B25" s="88">
        <f t="shared" si="1"/>
        <v>471272727.84999996</v>
      </c>
      <c r="C25" s="134">
        <v>233534504</v>
      </c>
      <c r="D25" s="134">
        <v>4883283.08</v>
      </c>
      <c r="E25" s="134">
        <v>205109693.81999999</v>
      </c>
      <c r="F25" s="166">
        <v>21418701.509999994</v>
      </c>
      <c r="G25" s="134">
        <v>6326545.4399999995</v>
      </c>
      <c r="H25" s="87"/>
      <c r="I25" s="86">
        <f t="shared" si="12"/>
        <v>50.590193955777842</v>
      </c>
      <c r="J25" s="86">
        <f t="shared" si="13"/>
        <v>43.522504422382738</v>
      </c>
      <c r="K25" s="86">
        <f t="shared" si="14"/>
        <v>4.5448633549653001</v>
      </c>
      <c r="L25" s="86">
        <f t="shared" si="15"/>
        <v>1.3424382668741353</v>
      </c>
      <c r="N25" s="348"/>
      <c r="O25" s="40"/>
      <c r="P25" s="348"/>
      <c r="Q25" s="348"/>
      <c r="R25" s="348"/>
    </row>
    <row r="26" spans="1:18">
      <c r="A26" s="80" t="s">
        <v>14</v>
      </c>
      <c r="B26" s="88">
        <f t="shared" si="1"/>
        <v>830993300.23000002</v>
      </c>
      <c r="C26" s="134">
        <v>562260253</v>
      </c>
      <c r="D26" s="134">
        <v>6267262</v>
      </c>
      <c r="E26" s="134">
        <v>240711107.88</v>
      </c>
      <c r="F26" s="166">
        <v>21039938.349999994</v>
      </c>
      <c r="G26" s="134">
        <v>714739</v>
      </c>
      <c r="H26" s="87"/>
      <c r="I26" s="86">
        <f t="shared" si="12"/>
        <v>68.415415003062535</v>
      </c>
      <c r="J26" s="86">
        <f t="shared" si="13"/>
        <v>28.966672512687726</v>
      </c>
      <c r="K26" s="86">
        <f t="shared" si="14"/>
        <v>2.5319022841912946</v>
      </c>
      <c r="L26" s="86">
        <f t="shared" si="15"/>
        <v>8.6010200058433267E-2</v>
      </c>
      <c r="N26" s="348"/>
      <c r="O26" s="40"/>
      <c r="P26" s="348"/>
      <c r="Q26" s="348"/>
      <c r="R26" s="348"/>
    </row>
    <row r="27" spans="1:18">
      <c r="A27" s="80" t="s">
        <v>15</v>
      </c>
      <c r="B27" s="88">
        <f t="shared" si="1"/>
        <v>28550772.800000001</v>
      </c>
      <c r="C27" s="134">
        <v>17112378</v>
      </c>
      <c r="D27" s="134">
        <v>239136.13</v>
      </c>
      <c r="E27" s="134">
        <v>9296147.8500000015</v>
      </c>
      <c r="F27" s="166">
        <v>1903110.82</v>
      </c>
      <c r="G27" s="134">
        <v>0</v>
      </c>
      <c r="H27" s="87"/>
      <c r="I27" s="86">
        <f t="shared" si="12"/>
        <v>60.774236310689275</v>
      </c>
      <c r="J27" s="86">
        <f t="shared" si="13"/>
        <v>32.560056833207682</v>
      </c>
      <c r="K27" s="86">
        <f t="shared" si="14"/>
        <v>6.665706856103033</v>
      </c>
      <c r="L27" s="86">
        <f t="shared" si="15"/>
        <v>0</v>
      </c>
      <c r="N27" s="348"/>
      <c r="O27" s="40"/>
      <c r="P27" s="348"/>
      <c r="Q27" s="348"/>
      <c r="R27" s="348"/>
    </row>
    <row r="28" spans="1:18">
      <c r="B28" s="88"/>
      <c r="C28" s="134"/>
      <c r="D28" s="134"/>
      <c r="E28" s="134"/>
      <c r="F28" s="166"/>
      <c r="G28" s="134"/>
      <c r="H28" s="87"/>
      <c r="I28" s="86"/>
      <c r="J28" s="86"/>
      <c r="K28" s="86"/>
      <c r="L28" s="86"/>
      <c r="N28" s="348"/>
      <c r="O28" s="40"/>
      <c r="P28" s="348"/>
      <c r="Q28" s="348"/>
      <c r="R28" s="348"/>
    </row>
    <row r="29" spans="1:18">
      <c r="A29" s="80" t="s">
        <v>16</v>
      </c>
      <c r="B29" s="88">
        <f t="shared" si="1"/>
        <v>2362591938.96</v>
      </c>
      <c r="C29" s="134">
        <v>1619171512.6800001</v>
      </c>
      <c r="D29" s="134">
        <v>11508599.01</v>
      </c>
      <c r="E29" s="134">
        <v>658559890.88</v>
      </c>
      <c r="F29" s="166">
        <v>73159874.390000001</v>
      </c>
      <c r="G29" s="134">
        <v>192062</v>
      </c>
      <c r="H29" s="87"/>
      <c r="I29" s="86">
        <f t="shared" ref="I29:I33" si="16">IF(B29&lt;&gt;0,((+C29+D29)/B29*100),(IF(C29&lt;&gt;0,1,0)))</f>
        <v>69.020810779868171</v>
      </c>
      <c r="J29" s="86">
        <f t="shared" ref="J29:J33" si="17">IF($B29&lt;&gt;0,(E29/$B29*100),(IF(E29&lt;&gt;0,1,0)))</f>
        <v>27.87446617505579</v>
      </c>
      <c r="K29" s="86">
        <f t="shared" ref="K29:K33" si="18">IF($B29&lt;&gt;0,(F29/$B29*100),(IF(F29&lt;&gt;0,1,0)))</f>
        <v>3.096593752969655</v>
      </c>
      <c r="L29" s="86">
        <f t="shared" ref="L29:L33" si="19">IF($B29&lt;&gt;0,(G29/$B29*100),(IF(G29&lt;&gt;0,1,0)))</f>
        <v>8.12929210638654E-3</v>
      </c>
      <c r="N29" s="348"/>
      <c r="O29" s="40"/>
      <c r="P29" s="348"/>
      <c r="Q29" s="348"/>
      <c r="R29" s="348"/>
    </row>
    <row r="30" spans="1:18">
      <c r="A30" s="80" t="s">
        <v>17</v>
      </c>
      <c r="B30" s="88">
        <f t="shared" si="1"/>
        <v>1885797686.3399997</v>
      </c>
      <c r="C30" s="134">
        <v>698930223.83999991</v>
      </c>
      <c r="D30" s="134">
        <v>14954233.100000001</v>
      </c>
      <c r="E30" s="134">
        <v>1087070371.8199999</v>
      </c>
      <c r="F30" s="166">
        <v>84842857.579999968</v>
      </c>
      <c r="G30" s="134">
        <v>0</v>
      </c>
      <c r="H30" s="87"/>
      <c r="I30" s="86">
        <f t="shared" si="16"/>
        <v>37.855834807259924</v>
      </c>
      <c r="J30" s="86">
        <f t="shared" si="17"/>
        <v>57.645121727231064</v>
      </c>
      <c r="K30" s="86">
        <f t="shared" si="18"/>
        <v>4.4990434655090157</v>
      </c>
      <c r="L30" s="86">
        <f t="shared" si="19"/>
        <v>0</v>
      </c>
      <c r="N30" s="348"/>
      <c r="O30" s="40"/>
      <c r="P30" s="348"/>
      <c r="Q30" s="348"/>
      <c r="R30" s="348"/>
    </row>
    <row r="31" spans="1:18">
      <c r="A31" s="80" t="s">
        <v>18</v>
      </c>
      <c r="B31" s="88">
        <f t="shared" si="1"/>
        <v>94012732.899999991</v>
      </c>
      <c r="C31" s="134">
        <v>54187293</v>
      </c>
      <c r="D31" s="134">
        <v>966784.09999999986</v>
      </c>
      <c r="E31" s="134">
        <v>34495559.189999998</v>
      </c>
      <c r="F31" s="166">
        <v>4363096.6100000003</v>
      </c>
      <c r="G31" s="134">
        <v>0</v>
      </c>
      <c r="H31" s="87"/>
      <c r="I31" s="86">
        <f t="shared" si="16"/>
        <v>58.666603340492841</v>
      </c>
      <c r="J31" s="86">
        <f t="shared" si="17"/>
        <v>36.692433169337214</v>
      </c>
      <c r="K31" s="86">
        <f t="shared" si="18"/>
        <v>4.6409634901699581</v>
      </c>
      <c r="L31" s="86">
        <f t="shared" si="19"/>
        <v>0</v>
      </c>
      <c r="N31" s="348"/>
      <c r="O31" s="40"/>
      <c r="P31" s="348"/>
      <c r="Q31" s="348"/>
      <c r="R31" s="348"/>
    </row>
    <row r="32" spans="1:18">
      <c r="A32" s="80" t="s">
        <v>19</v>
      </c>
      <c r="B32" s="88">
        <f t="shared" si="1"/>
        <v>225088261.66999999</v>
      </c>
      <c r="C32" s="134">
        <v>102690393</v>
      </c>
      <c r="D32" s="134">
        <v>1185367.4400000002</v>
      </c>
      <c r="E32" s="134">
        <v>101793825.27</v>
      </c>
      <c r="F32" s="166">
        <v>14613880.250000004</v>
      </c>
      <c r="G32" s="134">
        <v>4804795.71</v>
      </c>
      <c r="H32" s="87"/>
      <c r="I32" s="86">
        <f t="shared" si="16"/>
        <v>46.148901621663143</v>
      </c>
      <c r="J32" s="86">
        <f t="shared" si="17"/>
        <v>45.223959932321598</v>
      </c>
      <c r="K32" s="86">
        <f t="shared" si="18"/>
        <v>6.4925110450340995</v>
      </c>
      <c r="L32" s="86">
        <f t="shared" si="19"/>
        <v>2.134627400981163</v>
      </c>
      <c r="N32" s="348"/>
      <c r="O32" s="40"/>
      <c r="P32" s="348"/>
      <c r="Q32" s="348"/>
      <c r="R32" s="348"/>
    </row>
    <row r="33" spans="1:256">
      <c r="A33" s="80" t="s">
        <v>20</v>
      </c>
      <c r="B33" s="88">
        <f t="shared" si="1"/>
        <v>43299618.370000005</v>
      </c>
      <c r="C33" s="134">
        <v>9603976</v>
      </c>
      <c r="D33" s="134">
        <v>182307.13</v>
      </c>
      <c r="E33" s="134">
        <v>29071265.740000002</v>
      </c>
      <c r="F33" s="166">
        <v>4395448.2799999975</v>
      </c>
      <c r="G33" s="134">
        <v>46621.22</v>
      </c>
      <c r="H33" s="87"/>
      <c r="I33" s="86">
        <f t="shared" si="16"/>
        <v>22.601314973206311</v>
      </c>
      <c r="J33" s="86">
        <f t="shared" si="17"/>
        <v>67.139773592420227</v>
      </c>
      <c r="K33" s="86">
        <f t="shared" si="18"/>
        <v>10.15124023135818</v>
      </c>
      <c r="L33" s="86">
        <f t="shared" si="19"/>
        <v>0.10767120301527035</v>
      </c>
      <c r="N33" s="348"/>
      <c r="O33" s="40"/>
      <c r="P33" s="348"/>
      <c r="Q33" s="348"/>
      <c r="R33" s="348"/>
    </row>
    <row r="34" spans="1:256">
      <c r="C34" s="134"/>
      <c r="D34" s="134"/>
      <c r="E34" s="134"/>
      <c r="F34" s="166"/>
      <c r="G34" s="134"/>
      <c r="H34" s="87"/>
      <c r="I34" s="86"/>
      <c r="J34" s="86"/>
      <c r="K34" s="86"/>
      <c r="L34" s="86"/>
    </row>
    <row r="35" spans="1:256">
      <c r="A35" s="80" t="s">
        <v>21</v>
      </c>
      <c r="B35" s="88">
        <f t="shared" si="1"/>
        <v>54520415.060000002</v>
      </c>
      <c r="C35" s="134">
        <v>36830230</v>
      </c>
      <c r="D35" s="134">
        <v>874656.62999999989</v>
      </c>
      <c r="E35" s="134">
        <v>13582866.449999997</v>
      </c>
      <c r="F35" s="166">
        <v>3232661.9800000004</v>
      </c>
      <c r="G35" s="134">
        <v>0</v>
      </c>
      <c r="H35" s="87"/>
      <c r="I35" s="86">
        <f t="shared" ref="I35:I38" si="20">IF(B35&lt;&gt;0,((+C35+D35)/B35*100),(IF(C35&lt;&gt;0,1,0)))</f>
        <v>69.157372680500657</v>
      </c>
      <c r="J35" s="86">
        <f t="shared" ref="J35:J38" si="21">IF($B35&lt;&gt;0,(E35/$B35*100),(IF(E35&lt;&gt;0,1,0)))</f>
        <v>24.913358482417973</v>
      </c>
      <c r="K35" s="86">
        <f t="shared" ref="K35:K38" si="22">IF($B35&lt;&gt;0,(F35/$B35*100),(IF(F35&lt;&gt;0,1,0)))</f>
        <v>5.9292688370813735</v>
      </c>
      <c r="L35" s="86">
        <f t="shared" ref="L35:L38" si="23">IF($B35&lt;&gt;0,(G35/$B35*100),(IF(G35&lt;&gt;0,1,0)))</f>
        <v>0</v>
      </c>
      <c r="N35" s="348"/>
      <c r="O35" s="40"/>
      <c r="P35" s="348"/>
      <c r="Q35" s="348"/>
      <c r="R35" s="348"/>
    </row>
    <row r="36" spans="1:256">
      <c r="A36" s="80" t="s">
        <v>22</v>
      </c>
      <c r="B36" s="88">
        <f t="shared" si="1"/>
        <v>278229947.05000001</v>
      </c>
      <c r="C36" s="134">
        <v>94844030</v>
      </c>
      <c r="D36" s="134">
        <v>1051848.92</v>
      </c>
      <c r="E36" s="134">
        <v>167747721.69999999</v>
      </c>
      <c r="F36" s="166">
        <v>14253177.07</v>
      </c>
      <c r="G36" s="134">
        <v>333169.36</v>
      </c>
      <c r="H36" s="87"/>
      <c r="I36" s="86">
        <f t="shared" si="20"/>
        <v>34.466411663000024</v>
      </c>
      <c r="J36" s="86">
        <f t="shared" si="21"/>
        <v>60.291037495634669</v>
      </c>
      <c r="K36" s="86">
        <f t="shared" si="22"/>
        <v>5.1228047955019731</v>
      </c>
      <c r="L36" s="86">
        <f t="shared" si="23"/>
        <v>0.11974604586332575</v>
      </c>
      <c r="N36" s="348"/>
      <c r="O36" s="40"/>
      <c r="P36" s="348"/>
      <c r="Q36" s="348"/>
      <c r="R36" s="348"/>
    </row>
    <row r="37" spans="1:256">
      <c r="A37" s="80" t="s">
        <v>23</v>
      </c>
      <c r="B37" s="88">
        <f t="shared" si="1"/>
        <v>196773163.46000001</v>
      </c>
      <c r="C37" s="134">
        <v>41933294</v>
      </c>
      <c r="D37" s="134">
        <v>977926.49000000022</v>
      </c>
      <c r="E37" s="134">
        <v>140204402</v>
      </c>
      <c r="F37" s="166">
        <v>12254026.889999999</v>
      </c>
      <c r="G37" s="134">
        <v>1403514.08</v>
      </c>
      <c r="H37" s="87"/>
      <c r="I37" s="86">
        <f t="shared" si="20"/>
        <v>21.807455719805503</v>
      </c>
      <c r="J37" s="86">
        <f t="shared" si="21"/>
        <v>71.251790404081561</v>
      </c>
      <c r="K37" s="86">
        <f t="shared" si="22"/>
        <v>6.227488888489102</v>
      </c>
      <c r="L37" s="86">
        <f t="shared" si="23"/>
        <v>0.71326498762383617</v>
      </c>
      <c r="N37" s="348"/>
      <c r="O37" s="40"/>
      <c r="P37" s="348"/>
      <c r="Q37" s="348"/>
      <c r="R37" s="348"/>
    </row>
    <row r="38" spans="1:256">
      <c r="A38" s="117" t="s">
        <v>24</v>
      </c>
      <c r="B38" s="91">
        <f t="shared" si="1"/>
        <v>107707677.31</v>
      </c>
      <c r="C38" s="135">
        <v>81193802</v>
      </c>
      <c r="D38" s="135">
        <v>555479.34</v>
      </c>
      <c r="E38" s="135">
        <v>19514700.27</v>
      </c>
      <c r="F38" s="135">
        <v>6443695.7000000011</v>
      </c>
      <c r="G38" s="135">
        <v>0</v>
      </c>
      <c r="H38" s="90"/>
      <c r="I38" s="92">
        <f t="shared" si="20"/>
        <v>75.899214783652269</v>
      </c>
      <c r="J38" s="92">
        <f t="shared" si="21"/>
        <v>18.118207315745522</v>
      </c>
      <c r="K38" s="92">
        <f t="shared" si="22"/>
        <v>5.9825779006022106</v>
      </c>
      <c r="L38" s="92">
        <f t="shared" si="23"/>
        <v>0</v>
      </c>
      <c r="N38" s="348"/>
      <c r="O38" s="40"/>
      <c r="P38" s="348"/>
      <c r="Q38" s="348"/>
      <c r="R38" s="348"/>
    </row>
    <row r="39" spans="1:256">
      <c r="A39" s="81"/>
      <c r="B39" s="88"/>
      <c r="C39" s="85"/>
      <c r="D39" s="85"/>
      <c r="E39" s="85"/>
      <c r="F39" s="85"/>
      <c r="G39" s="85"/>
      <c r="H39" s="84"/>
      <c r="I39" s="86"/>
      <c r="J39" s="86"/>
      <c r="K39" s="86"/>
      <c r="L39" s="86"/>
      <c r="O39" s="20"/>
    </row>
    <row r="40" spans="1:256">
      <c r="A40" s="129" t="s">
        <v>191</v>
      </c>
      <c r="C40" s="83"/>
      <c r="D40" s="87"/>
      <c r="E40" s="83"/>
      <c r="F40" s="83"/>
      <c r="G40" s="83"/>
      <c r="H40" s="83"/>
      <c r="I40" s="136"/>
      <c r="J40" s="136"/>
      <c r="K40" s="136"/>
      <c r="L40" s="83"/>
    </row>
    <row r="41" spans="1:256">
      <c r="A41" s="53" t="s">
        <v>224</v>
      </c>
      <c r="B41" s="5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  <c r="IV41" s="53"/>
    </row>
    <row r="42" spans="1:256">
      <c r="A42" s="93"/>
      <c r="C42" s="83"/>
      <c r="D42" s="87"/>
      <c r="E42" s="83"/>
      <c r="F42" s="83"/>
      <c r="G42" s="83"/>
      <c r="H42" s="83"/>
      <c r="I42" s="83"/>
      <c r="J42" s="83"/>
      <c r="K42" s="83"/>
      <c r="L42" s="83"/>
    </row>
    <row r="43" spans="1:256">
      <c r="B43" s="378"/>
      <c r="C43" s="83"/>
      <c r="D43" s="87"/>
      <c r="E43" s="83"/>
      <c r="F43" s="83"/>
      <c r="G43" s="83"/>
      <c r="H43" s="83"/>
      <c r="I43" s="83"/>
      <c r="J43" s="83"/>
      <c r="K43" s="83"/>
      <c r="L43" s="83"/>
    </row>
    <row r="44" spans="1:256">
      <c r="C44" s="83"/>
      <c r="D44" s="87"/>
      <c r="E44" s="83"/>
      <c r="F44" s="83"/>
      <c r="G44" s="83"/>
      <c r="H44" s="83"/>
      <c r="I44" s="83"/>
      <c r="J44" s="83"/>
      <c r="K44" s="83"/>
      <c r="L44" s="83"/>
    </row>
    <row r="45" spans="1:256">
      <c r="C45" s="342"/>
      <c r="D45" s="342"/>
      <c r="E45" s="342"/>
      <c r="F45" s="342"/>
      <c r="G45" s="342"/>
    </row>
    <row r="46" spans="1:256">
      <c r="C46" s="342"/>
      <c r="D46" s="342"/>
      <c r="E46" s="342"/>
      <c r="F46" s="342"/>
      <c r="G46" s="342"/>
    </row>
    <row r="47" spans="1:256">
      <c r="C47" s="342"/>
      <c r="D47" s="342"/>
      <c r="E47" s="342"/>
      <c r="F47" s="342"/>
      <c r="G47" s="342"/>
    </row>
    <row r="48" spans="1:256">
      <c r="C48" s="342"/>
      <c r="D48" s="342"/>
      <c r="E48" s="342"/>
      <c r="F48" s="342"/>
      <c r="G48" s="342"/>
    </row>
    <row r="49" spans="3:7">
      <c r="C49" s="342"/>
      <c r="D49" s="342"/>
      <c r="E49" s="342"/>
      <c r="F49" s="342"/>
      <c r="G49" s="342"/>
    </row>
    <row r="50" spans="3:7">
      <c r="C50" s="342"/>
      <c r="D50" s="342"/>
      <c r="E50" s="342"/>
      <c r="F50" s="342"/>
      <c r="G50" s="342"/>
    </row>
    <row r="51" spans="3:7">
      <c r="C51" s="342"/>
      <c r="D51" s="342"/>
      <c r="E51" s="342"/>
      <c r="F51" s="342"/>
      <c r="G51" s="342"/>
    </row>
    <row r="52" spans="3:7">
      <c r="C52" s="342"/>
      <c r="D52" s="342"/>
      <c r="E52" s="342"/>
      <c r="F52" s="342"/>
      <c r="G52" s="342"/>
    </row>
    <row r="53" spans="3:7">
      <c r="C53" s="342"/>
      <c r="D53" s="342"/>
      <c r="E53" s="342"/>
      <c r="F53" s="342"/>
      <c r="G53" s="342"/>
    </row>
    <row r="54" spans="3:7">
      <c r="C54" s="342"/>
      <c r="D54" s="342"/>
      <c r="E54" s="342"/>
      <c r="F54" s="342"/>
      <c r="G54" s="342"/>
    </row>
    <row r="55" spans="3:7">
      <c r="C55" s="342"/>
      <c r="D55" s="342"/>
      <c r="E55" s="342"/>
      <c r="F55" s="342"/>
      <c r="G55" s="342"/>
    </row>
    <row r="56" spans="3:7">
      <c r="C56" s="342"/>
      <c r="D56" s="342"/>
      <c r="E56" s="342"/>
      <c r="F56" s="342"/>
      <c r="G56" s="342"/>
    </row>
    <row r="57" spans="3:7">
      <c r="C57" s="342"/>
      <c r="D57" s="342"/>
      <c r="E57" s="342"/>
      <c r="F57" s="342"/>
      <c r="G57" s="342"/>
    </row>
    <row r="58" spans="3:7">
      <c r="C58" s="342"/>
      <c r="D58" s="342"/>
      <c r="E58" s="342"/>
      <c r="F58" s="342"/>
      <c r="G58" s="342"/>
    </row>
    <row r="59" spans="3:7">
      <c r="C59" s="342"/>
      <c r="D59" s="342"/>
      <c r="E59" s="342"/>
      <c r="F59" s="342"/>
      <c r="G59" s="342"/>
    </row>
    <row r="60" spans="3:7">
      <c r="C60" s="342"/>
      <c r="D60" s="342"/>
      <c r="E60" s="342"/>
      <c r="F60" s="342"/>
      <c r="G60" s="342"/>
    </row>
    <row r="61" spans="3:7">
      <c r="C61" s="342"/>
      <c r="D61" s="342"/>
      <c r="E61" s="342"/>
      <c r="F61" s="342"/>
      <c r="G61" s="342"/>
    </row>
    <row r="62" spans="3:7">
      <c r="C62" s="342"/>
      <c r="D62" s="342"/>
      <c r="E62" s="342"/>
      <c r="F62" s="342"/>
      <c r="G62" s="342"/>
    </row>
    <row r="63" spans="3:7">
      <c r="C63" s="342"/>
      <c r="D63" s="342"/>
      <c r="E63" s="342"/>
      <c r="F63" s="342"/>
      <c r="G63" s="342"/>
    </row>
    <row r="64" spans="3:7">
      <c r="C64" s="342"/>
      <c r="D64" s="342"/>
      <c r="E64" s="342"/>
      <c r="F64" s="342"/>
      <c r="G64" s="342"/>
    </row>
    <row r="65" spans="3:7">
      <c r="C65" s="342"/>
      <c r="D65" s="342"/>
      <c r="E65" s="342"/>
      <c r="F65" s="342"/>
      <c r="G65" s="342"/>
    </row>
    <row r="66" spans="3:7">
      <c r="C66" s="342"/>
      <c r="D66" s="342"/>
      <c r="E66" s="342"/>
      <c r="F66" s="342"/>
      <c r="G66" s="342"/>
    </row>
    <row r="67" spans="3:7">
      <c r="C67" s="342"/>
      <c r="D67" s="342"/>
      <c r="E67" s="342"/>
      <c r="F67" s="342"/>
      <c r="G67" s="342"/>
    </row>
    <row r="68" spans="3:7">
      <c r="C68" s="342"/>
      <c r="D68" s="342"/>
      <c r="E68" s="342"/>
      <c r="F68" s="342"/>
      <c r="G68" s="342"/>
    </row>
    <row r="69" spans="3:7">
      <c r="C69" s="342"/>
      <c r="D69" s="342"/>
      <c r="E69" s="342"/>
      <c r="F69" s="342"/>
      <c r="G69" s="342"/>
    </row>
    <row r="70" spans="3:7">
      <c r="C70" s="342"/>
      <c r="D70" s="342"/>
      <c r="E70" s="342"/>
      <c r="F70" s="342"/>
      <c r="G70" s="342"/>
    </row>
    <row r="71" spans="3:7">
      <c r="C71" s="342"/>
      <c r="D71" s="342"/>
      <c r="E71" s="342"/>
      <c r="F71" s="342"/>
      <c r="G71" s="342"/>
    </row>
    <row r="72" spans="3:7">
      <c r="C72" s="342"/>
      <c r="D72" s="342"/>
      <c r="E72" s="342"/>
      <c r="F72" s="342"/>
      <c r="G72" s="342"/>
    </row>
    <row r="73" spans="3:7">
      <c r="C73" s="342"/>
      <c r="D73" s="342"/>
      <c r="E73" s="342"/>
      <c r="F73" s="342"/>
      <c r="G73" s="342"/>
    </row>
    <row r="74" spans="3:7">
      <c r="C74" s="342"/>
      <c r="D74" s="342"/>
      <c r="E74" s="342"/>
      <c r="F74" s="342"/>
      <c r="G74" s="342"/>
    </row>
    <row r="75" spans="3:7">
      <c r="C75" s="342"/>
      <c r="D75" s="342"/>
      <c r="E75" s="342"/>
      <c r="F75" s="342"/>
      <c r="G75" s="342"/>
    </row>
    <row r="77" spans="3:7">
      <c r="C77" s="342"/>
      <c r="D77" s="342"/>
      <c r="E77" s="342"/>
      <c r="F77" s="342"/>
      <c r="G77" s="342"/>
    </row>
    <row r="78" spans="3:7">
      <c r="C78" s="342"/>
      <c r="D78" s="342"/>
      <c r="E78" s="342"/>
      <c r="F78" s="342"/>
      <c r="G78" s="342"/>
    </row>
    <row r="79" spans="3:7">
      <c r="C79" s="342"/>
      <c r="D79" s="342"/>
      <c r="E79" s="342"/>
      <c r="F79" s="342"/>
      <c r="G79" s="342"/>
    </row>
    <row r="80" spans="3:7">
      <c r="C80" s="342"/>
      <c r="D80" s="342"/>
      <c r="E80" s="342"/>
      <c r="F80" s="342"/>
      <c r="G80" s="342"/>
    </row>
    <row r="81" spans="3:7">
      <c r="C81" s="342"/>
      <c r="D81" s="342"/>
      <c r="E81" s="342"/>
      <c r="F81" s="342"/>
      <c r="G81" s="342"/>
    </row>
  </sheetData>
  <mergeCells count="6">
    <mergeCell ref="A1:L1"/>
    <mergeCell ref="C7:D7"/>
    <mergeCell ref="C6:F6"/>
    <mergeCell ref="I6:L6"/>
    <mergeCell ref="A3:L3"/>
    <mergeCell ref="A4:L4"/>
  </mergeCells>
  <phoneticPr fontId="0" type="noConversion"/>
  <printOptions horizontalCentered="1"/>
  <pageMargins left="0.59" right="0.56000000000000005" top="0.83" bottom="1" header="0.67" footer="0.5"/>
  <pageSetup scale="91"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84"/>
  <sheetViews>
    <sheetView zoomScaleNormal="100" workbookViewId="0">
      <selection sqref="A1:L1"/>
    </sheetView>
  </sheetViews>
  <sheetFormatPr defaultRowHeight="12.75"/>
  <cols>
    <col min="1" max="1" width="14.140625" customWidth="1"/>
    <col min="2" max="2" width="15" bestFit="1" customWidth="1"/>
    <col min="3" max="3" width="13.42578125" style="55" bestFit="1" customWidth="1"/>
    <col min="4" max="4" width="12.28515625" style="55" bestFit="1" customWidth="1"/>
    <col min="5" max="5" width="13.42578125" style="55" bestFit="1" customWidth="1"/>
    <col min="6" max="6" width="11.28515625" style="55" bestFit="1" customWidth="1"/>
    <col min="7" max="7" width="12.28515625" style="55" bestFit="1" customWidth="1"/>
    <col min="8" max="8" width="7.7109375" style="55" bestFit="1" customWidth="1"/>
    <col min="9" max="9" width="7.28515625" style="55" bestFit="1" customWidth="1"/>
    <col min="10" max="10" width="7.140625" style="55" bestFit="1" customWidth="1"/>
    <col min="11" max="11" width="7.28515625" style="55" bestFit="1" customWidth="1"/>
    <col min="13" max="13" width="12.28515625" bestFit="1" customWidth="1"/>
    <col min="14" max="15" width="11.28515625" bestFit="1" customWidth="1"/>
    <col min="16" max="16" width="10.28515625" bestFit="1" customWidth="1"/>
    <col min="17" max="17" width="11.28515625" bestFit="1" customWidth="1"/>
  </cols>
  <sheetData>
    <row r="1" spans="1:58">
      <c r="A1" s="428" t="s">
        <v>77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</row>
    <row r="3" spans="1:58">
      <c r="A3" s="420" t="s">
        <v>233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</row>
    <row r="4" spans="1:58">
      <c r="A4" s="428"/>
      <c r="B4" s="428"/>
      <c r="C4" s="428"/>
      <c r="D4" s="428"/>
      <c r="E4" s="428"/>
      <c r="F4" s="428"/>
      <c r="G4" s="428"/>
      <c r="H4" s="428"/>
      <c r="I4" s="428"/>
      <c r="J4" s="428"/>
    </row>
    <row r="5" spans="1:58" ht="13.5" thickBot="1">
      <c r="B5" s="11"/>
      <c r="C5" s="181"/>
      <c r="D5" s="181"/>
      <c r="E5" s="181"/>
      <c r="F5" s="181"/>
      <c r="G5" s="181"/>
      <c r="H5" s="181"/>
      <c r="I5" s="181"/>
      <c r="J5" s="181"/>
      <c r="K5" s="181"/>
    </row>
    <row r="6" spans="1:58" ht="15" customHeight="1" thickTop="1">
      <c r="A6" s="6" t="s">
        <v>67</v>
      </c>
      <c r="B6" s="17" t="s">
        <v>39</v>
      </c>
      <c r="C6" s="430" t="s">
        <v>70</v>
      </c>
      <c r="D6" s="430"/>
      <c r="E6" s="430"/>
      <c r="F6" s="430"/>
      <c r="G6" s="183"/>
      <c r="H6" s="430" t="s">
        <v>72</v>
      </c>
      <c r="I6" s="430"/>
      <c r="J6" s="430"/>
      <c r="K6" s="430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</row>
    <row r="7" spans="1:58">
      <c r="A7" s="3" t="s">
        <v>30</v>
      </c>
      <c r="B7" s="9" t="s">
        <v>73</v>
      </c>
      <c r="C7" s="429" t="s">
        <v>67</v>
      </c>
      <c r="D7" s="429"/>
      <c r="E7" s="431" t="s">
        <v>40</v>
      </c>
      <c r="F7" s="431" t="s">
        <v>47</v>
      </c>
      <c r="G7" s="97" t="s">
        <v>69</v>
      </c>
      <c r="H7" s="64"/>
      <c r="I7" s="64"/>
      <c r="J7" s="64"/>
      <c r="K7" s="64" t="s">
        <v>69</v>
      </c>
    </row>
    <row r="8" spans="1:58" ht="13.5" thickBot="1">
      <c r="A8" s="7" t="s">
        <v>121</v>
      </c>
      <c r="B8" s="188" t="s">
        <v>74</v>
      </c>
      <c r="C8" s="77" t="s">
        <v>68</v>
      </c>
      <c r="D8" s="77" t="s">
        <v>103</v>
      </c>
      <c r="E8" s="432"/>
      <c r="F8" s="432"/>
      <c r="G8" s="49" t="s">
        <v>71</v>
      </c>
      <c r="H8" s="182" t="s">
        <v>67</v>
      </c>
      <c r="I8" s="182" t="s">
        <v>40</v>
      </c>
      <c r="J8" s="77" t="s">
        <v>47</v>
      </c>
      <c r="K8" s="77" t="s">
        <v>71</v>
      </c>
    </row>
    <row r="9" spans="1:58">
      <c r="A9" s="3" t="s">
        <v>0</v>
      </c>
      <c r="B9" s="59">
        <f t="shared" ref="B9:G9" si="0">SUM(B11:B38)</f>
        <v>1084507391.4200001</v>
      </c>
      <c r="C9" s="137">
        <f t="shared" si="0"/>
        <v>663990214.44999993</v>
      </c>
      <c r="D9" s="137">
        <f t="shared" si="0"/>
        <v>28311305.07</v>
      </c>
      <c r="E9" s="137">
        <f t="shared" si="0"/>
        <v>315012668.63000005</v>
      </c>
      <c r="F9" s="137">
        <f t="shared" si="0"/>
        <v>1305772</v>
      </c>
      <c r="G9" s="137">
        <f t="shared" si="0"/>
        <v>75887431.269999996</v>
      </c>
      <c r="H9" s="138">
        <f>IF(B9&lt;&gt;0,((+C9+D9)/B9),(IF(C9&lt;&gt;0,1,0)))</f>
        <v>0.63835574104620418</v>
      </c>
      <c r="I9" s="138">
        <f>IF($B9&lt;&gt;0,(E9/$B9),(IF(E9&lt;&gt;0,1,0)))</f>
        <v>0.29046613340047239</v>
      </c>
      <c r="J9" s="138">
        <f>IF($B9&lt;&gt;0,(F9/$B9),(IF(F9&lt;&gt;0,1,0)))</f>
        <v>1.2040231448218043E-3</v>
      </c>
      <c r="K9" s="138">
        <f>IF($B9&lt;&gt;0,(G9/$B9),(IF(G9&lt;&gt;0,1,0)))</f>
        <v>6.9974102408501576E-2</v>
      </c>
    </row>
    <row r="10" spans="1:58">
      <c r="A10" s="3"/>
      <c r="B10" s="60"/>
      <c r="C10" s="139"/>
      <c r="D10" s="72"/>
      <c r="E10" s="71"/>
      <c r="F10" s="68"/>
      <c r="G10" s="68"/>
      <c r="H10" s="140"/>
      <c r="I10" s="140"/>
      <c r="J10" s="140"/>
      <c r="K10" s="140"/>
      <c r="M10" s="377"/>
    </row>
    <row r="11" spans="1:58">
      <c r="A11" t="s">
        <v>1</v>
      </c>
      <c r="B11" s="107">
        <f>SUM(C11:G11)</f>
        <v>20972281.219999999</v>
      </c>
      <c r="C11" s="276">
        <v>136168.04</v>
      </c>
      <c r="D11" s="276">
        <v>57250.869999999995</v>
      </c>
      <c r="E11" s="126">
        <v>20718862.309999999</v>
      </c>
      <c r="F11" s="276">
        <v>0</v>
      </c>
      <c r="G11" s="276">
        <v>60000</v>
      </c>
      <c r="H11" s="132">
        <f>IF(B11&lt;&gt;0,((+C11+D11)/B11*100),(IF(C11&lt;&gt;0,1,0)))</f>
        <v>0.92225975787292058</v>
      </c>
      <c r="I11" s="132">
        <f>IF($B11&lt;&gt;0,(E11/$B11*100),(IF(E11&lt;&gt;0,1,0)))</f>
        <v>98.791648331711627</v>
      </c>
      <c r="J11" s="132">
        <f t="shared" ref="J11:K15" si="1">IF($B11&lt;&gt;0,(F11/$B11*100),(IF(F11&lt;&gt;0,1,0)))</f>
        <v>0</v>
      </c>
      <c r="K11" s="132">
        <f t="shared" si="1"/>
        <v>0.28609191041545645</v>
      </c>
      <c r="M11" s="348"/>
      <c r="N11" s="348"/>
      <c r="O11" s="348"/>
      <c r="P11" s="348"/>
      <c r="Q11" s="348"/>
    </row>
    <row r="12" spans="1:58">
      <c r="A12" t="s">
        <v>2</v>
      </c>
      <c r="B12" s="107">
        <f t="shared" ref="B12:B15" si="2">SUM(C12:G12)</f>
        <v>119049746</v>
      </c>
      <c r="C12" s="276">
        <v>7953663</v>
      </c>
      <c r="D12" s="276">
        <v>11178</v>
      </c>
      <c r="E12" s="126">
        <v>54089579</v>
      </c>
      <c r="F12" s="276">
        <v>0</v>
      </c>
      <c r="G12" s="276">
        <v>56995326</v>
      </c>
      <c r="H12" s="132">
        <f t="shared" ref="H12:H15" si="3">IF(B12&lt;&gt;0,((+C12+D12)/B12*100),(IF(C12&lt;&gt;0,1,0)))</f>
        <v>6.6903469075860107</v>
      </c>
      <c r="I12" s="132">
        <f>IF($B12&lt;&gt;0,(E12/$B12*100),(IF(E12&lt;&gt;0,1,0)))</f>
        <v>45.43443461021748</v>
      </c>
      <c r="J12" s="132">
        <f t="shared" si="1"/>
        <v>0</v>
      </c>
      <c r="K12" s="132">
        <f t="shared" si="1"/>
        <v>47.875218482196509</v>
      </c>
      <c r="M12" s="348"/>
      <c r="N12" s="348"/>
      <c r="O12" s="348"/>
      <c r="P12" s="348"/>
      <c r="Q12" s="348"/>
    </row>
    <row r="13" spans="1:58">
      <c r="A13" t="s">
        <v>3</v>
      </c>
      <c r="B13" s="107">
        <f t="shared" si="2"/>
        <v>44447209.890000001</v>
      </c>
      <c r="C13" s="276">
        <v>9168442.3399999999</v>
      </c>
      <c r="D13" s="276">
        <v>2728923.7399999998</v>
      </c>
      <c r="E13" s="126">
        <v>25544751.210000001</v>
      </c>
      <c r="F13" s="276">
        <v>0</v>
      </c>
      <c r="G13" s="276">
        <v>7005092.5999999996</v>
      </c>
      <c r="H13" s="132">
        <f t="shared" si="3"/>
        <v>26.767408144277553</v>
      </c>
      <c r="I13" s="132">
        <f>IF($B13&lt;&gt;0,(E13/$B13*100),(IF(E13&lt;&gt;0,1,0)))</f>
        <v>57.472114162439723</v>
      </c>
      <c r="J13" s="132">
        <f t="shared" si="1"/>
        <v>0</v>
      </c>
      <c r="K13" s="132">
        <f t="shared" si="1"/>
        <v>15.760477693282718</v>
      </c>
      <c r="M13" s="348"/>
      <c r="N13" s="348"/>
      <c r="O13" s="348"/>
      <c r="P13" s="348"/>
      <c r="Q13" s="348"/>
    </row>
    <row r="14" spans="1:58">
      <c r="A14" t="s">
        <v>4</v>
      </c>
      <c r="B14" s="107">
        <f t="shared" si="2"/>
        <v>191651595</v>
      </c>
      <c r="C14" s="276">
        <v>144621900</v>
      </c>
      <c r="D14" s="276">
        <v>403510</v>
      </c>
      <c r="E14" s="126">
        <v>46626185</v>
      </c>
      <c r="F14" s="276">
        <v>0</v>
      </c>
      <c r="G14" s="276">
        <v>0</v>
      </c>
      <c r="H14" s="132">
        <f t="shared" si="3"/>
        <v>75.671381706998048</v>
      </c>
      <c r="I14" s="132">
        <f>IF($B14&lt;&gt;0,(E14/$B14*100),(IF(E14&lt;&gt;0,1,0)))</f>
        <v>24.328618293001945</v>
      </c>
      <c r="J14" s="132">
        <f t="shared" si="1"/>
        <v>0</v>
      </c>
      <c r="K14" s="132">
        <f t="shared" si="1"/>
        <v>0</v>
      </c>
      <c r="M14" s="348"/>
      <c r="N14" s="348"/>
      <c r="O14" s="348"/>
      <c r="P14" s="348"/>
      <c r="Q14" s="348"/>
    </row>
    <row r="15" spans="1:58">
      <c r="A15" t="s">
        <v>5</v>
      </c>
      <c r="B15" s="107">
        <f t="shared" si="2"/>
        <v>17039001.719999999</v>
      </c>
      <c r="C15" s="276">
        <v>6974683.8799999999</v>
      </c>
      <c r="D15" s="276">
        <v>377.84</v>
      </c>
      <c r="E15" s="126">
        <v>10063940</v>
      </c>
      <c r="F15" s="276">
        <v>0</v>
      </c>
      <c r="G15" s="276">
        <v>0</v>
      </c>
      <c r="H15" s="132">
        <f t="shared" si="3"/>
        <v>40.935859005242243</v>
      </c>
      <c r="I15" s="132">
        <f>IF($B15&lt;&gt;0,(E15/$B15*100),(IF(E15&lt;&gt;0,1,0)))</f>
        <v>59.064140994757764</v>
      </c>
      <c r="J15" s="132">
        <f t="shared" si="1"/>
        <v>0</v>
      </c>
      <c r="K15" s="132">
        <f t="shared" si="1"/>
        <v>0</v>
      </c>
      <c r="M15" s="348"/>
      <c r="N15" s="348"/>
      <c r="O15" s="348"/>
      <c r="P15" s="348"/>
      <c r="Q15" s="348"/>
    </row>
    <row r="16" spans="1:58">
      <c r="B16" s="107"/>
      <c r="C16" s="276"/>
      <c r="D16" s="276"/>
      <c r="E16" s="126"/>
      <c r="F16" s="276"/>
      <c r="G16" s="276"/>
      <c r="H16" s="132"/>
      <c r="I16" s="132"/>
      <c r="J16" s="132"/>
      <c r="K16" s="132"/>
      <c r="M16" s="348"/>
      <c r="N16" s="348"/>
      <c r="O16" s="348"/>
      <c r="P16" s="348"/>
      <c r="Q16" s="348"/>
    </row>
    <row r="17" spans="1:17">
      <c r="A17" t="s">
        <v>6</v>
      </c>
      <c r="B17" s="107">
        <f t="shared" ref="B17:B38" si="4">SUM(C17:G17)</f>
        <v>1255768.94</v>
      </c>
      <c r="C17" s="276"/>
      <c r="D17" s="276">
        <v>5389.78</v>
      </c>
      <c r="E17" s="126">
        <v>90749</v>
      </c>
      <c r="F17" s="276">
        <v>0</v>
      </c>
      <c r="G17" s="276">
        <v>1159630.1599999999</v>
      </c>
      <c r="H17" s="132">
        <f t="shared" ref="H17:H38" si="5">IF(B17&lt;&gt;0,((+C17+D17)/B17*100),(IF(C17&lt;&gt;0,1,0)))</f>
        <v>0.42920156951803567</v>
      </c>
      <c r="I17" s="132">
        <f>IF($B17&lt;&gt;0,(E17/$B17*100),(IF(E17&lt;&gt;0,1,0)))</f>
        <v>7.2265682889083083</v>
      </c>
      <c r="J17" s="132">
        <f t="shared" ref="J17:K21" si="6">IF($B17&lt;&gt;0,(F17/$B17*100),(IF(F17&lt;&gt;0,1,0)))</f>
        <v>0</v>
      </c>
      <c r="K17" s="132">
        <f t="shared" si="6"/>
        <v>92.344230141573661</v>
      </c>
      <c r="M17" s="348"/>
      <c r="N17" s="348"/>
      <c r="O17" s="348"/>
      <c r="P17" s="348"/>
      <c r="Q17" s="348"/>
    </row>
    <row r="18" spans="1:17">
      <c r="A18" t="s">
        <v>7</v>
      </c>
      <c r="B18" s="107">
        <f t="shared" si="4"/>
        <v>8661065.4900000002</v>
      </c>
      <c r="C18" s="276">
        <v>4406135.49</v>
      </c>
      <c r="D18" s="276">
        <v>0</v>
      </c>
      <c r="E18" s="126">
        <v>4254930</v>
      </c>
      <c r="F18" s="276">
        <v>0</v>
      </c>
      <c r="G18" s="276">
        <v>0</v>
      </c>
      <c r="H18" s="132">
        <f t="shared" si="5"/>
        <v>50.872903513860855</v>
      </c>
      <c r="I18" s="132">
        <f>IF($B18&lt;&gt;0,(E18/$B18*100),(IF(E18&lt;&gt;0,1,0)))</f>
        <v>49.127096486139145</v>
      </c>
      <c r="J18" s="132">
        <f t="shared" si="6"/>
        <v>0</v>
      </c>
      <c r="K18" s="132">
        <f t="shared" si="6"/>
        <v>0</v>
      </c>
      <c r="M18" s="348"/>
      <c r="N18" s="348"/>
      <c r="O18" s="348"/>
      <c r="P18" s="348"/>
      <c r="Q18" s="348"/>
    </row>
    <row r="19" spans="1:17">
      <c r="A19" t="s">
        <v>8</v>
      </c>
      <c r="B19" s="107">
        <f t="shared" si="4"/>
        <v>10643971.120000001</v>
      </c>
      <c r="C19" s="276">
        <v>5088925.4000000004</v>
      </c>
      <c r="D19" s="276">
        <v>408612.53</v>
      </c>
      <c r="E19" s="126">
        <v>5146433.1900000004</v>
      </c>
      <c r="F19" s="276">
        <v>0</v>
      </c>
      <c r="G19" s="276">
        <v>0</v>
      </c>
      <c r="H19" s="132">
        <f t="shared" si="5"/>
        <v>51.649312723802275</v>
      </c>
      <c r="I19" s="132">
        <f>IF($B19&lt;&gt;0,(E19/$B19*100),(IF(E19&lt;&gt;0,1,0)))</f>
        <v>48.350687276197718</v>
      </c>
      <c r="J19" s="132">
        <f t="shared" si="6"/>
        <v>0</v>
      </c>
      <c r="K19" s="132">
        <f t="shared" si="6"/>
        <v>0</v>
      </c>
      <c r="M19" s="348"/>
      <c r="N19" s="348"/>
      <c r="O19" s="348"/>
      <c r="P19" s="348"/>
      <c r="Q19" s="348"/>
    </row>
    <row r="20" spans="1:17">
      <c r="A20" t="s">
        <v>9</v>
      </c>
      <c r="B20" s="107">
        <f t="shared" si="4"/>
        <v>13999557.389999999</v>
      </c>
      <c r="C20" s="276">
        <v>9703016.8699999992</v>
      </c>
      <c r="D20" s="276">
        <v>103.52</v>
      </c>
      <c r="E20" s="126">
        <v>4296437</v>
      </c>
      <c r="F20" s="276">
        <v>0</v>
      </c>
      <c r="G20" s="276">
        <v>0</v>
      </c>
      <c r="H20" s="132">
        <f t="shared" si="5"/>
        <v>69.310194027498468</v>
      </c>
      <c r="I20" s="132">
        <f>IF($B20&lt;&gt;0,(E20/$B20*100),(IF(E20&lt;&gt;0,1,0)))</f>
        <v>30.689805972501539</v>
      </c>
      <c r="J20" s="132">
        <f t="shared" si="6"/>
        <v>0</v>
      </c>
      <c r="K20" s="132">
        <f t="shared" si="6"/>
        <v>0</v>
      </c>
      <c r="M20" s="348"/>
      <c r="N20" s="348"/>
      <c r="O20" s="348"/>
      <c r="P20" s="348"/>
      <c r="Q20" s="348"/>
    </row>
    <row r="21" spans="1:17">
      <c r="A21" t="s">
        <v>10</v>
      </c>
      <c r="B21" s="107">
        <f t="shared" si="4"/>
        <v>5115524</v>
      </c>
      <c r="C21" s="276">
        <v>194391</v>
      </c>
      <c r="D21" s="276">
        <v>0</v>
      </c>
      <c r="E21" s="126">
        <v>4921133</v>
      </c>
      <c r="F21" s="276">
        <v>0</v>
      </c>
      <c r="G21" s="276">
        <v>0</v>
      </c>
      <c r="H21" s="132">
        <f t="shared" si="5"/>
        <v>3.8000212685934032</v>
      </c>
      <c r="I21" s="132">
        <f>IF($B21&lt;&gt;0,(E21/$B21*100),(IF(E21&lt;&gt;0,1,0)))</f>
        <v>96.199978731406603</v>
      </c>
      <c r="J21" s="132">
        <f t="shared" si="6"/>
        <v>0</v>
      </c>
      <c r="K21" s="132">
        <f t="shared" si="6"/>
        <v>0</v>
      </c>
      <c r="M21" s="348"/>
      <c r="N21" s="348"/>
      <c r="O21" s="348"/>
      <c r="P21" s="348"/>
      <c r="Q21" s="348"/>
    </row>
    <row r="22" spans="1:17">
      <c r="B22" s="107"/>
      <c r="C22" s="276"/>
      <c r="D22" s="276"/>
      <c r="E22" s="126"/>
      <c r="F22" s="276"/>
      <c r="G22" s="276"/>
      <c r="H22" s="132"/>
      <c r="I22" s="132"/>
      <c r="J22" s="132"/>
      <c r="K22" s="132"/>
      <c r="M22" s="348"/>
      <c r="N22" s="348"/>
      <c r="O22" s="348"/>
      <c r="P22" s="348"/>
      <c r="Q22" s="348"/>
    </row>
    <row r="23" spans="1:17">
      <c r="A23" t="s">
        <v>11</v>
      </c>
      <c r="B23" s="107">
        <f t="shared" ref="B23" si="7">SUM(C23:G23)</f>
        <v>84516051</v>
      </c>
      <c r="C23" s="276">
        <v>68725751</v>
      </c>
      <c r="D23" s="276">
        <v>0</v>
      </c>
      <c r="E23" s="126">
        <v>15790300</v>
      </c>
      <c r="F23" s="276">
        <v>0</v>
      </c>
      <c r="G23" s="276">
        <v>0</v>
      </c>
      <c r="H23" s="132">
        <f t="shared" ref="H23" si="8">IF(B23&lt;&gt;0,((+C23+D23)/B23*100),(IF(C23&lt;&gt;0,1,0)))</f>
        <v>81.316803360819591</v>
      </c>
      <c r="I23" s="132">
        <f>IF($B23&lt;&gt;0,(E23/$B23*100),(IF(E23&lt;&gt;0,1,0)))</f>
        <v>18.683196639180409</v>
      </c>
      <c r="J23" s="132">
        <f t="shared" ref="J23:K27" si="9">IF($B23&lt;&gt;0,(F23/$B23*100),(IF(F23&lt;&gt;0,1,0)))</f>
        <v>0</v>
      </c>
      <c r="K23" s="132">
        <f t="shared" si="9"/>
        <v>0</v>
      </c>
      <c r="M23" s="348"/>
      <c r="N23" s="348"/>
      <c r="O23" s="348"/>
      <c r="P23" s="348"/>
      <c r="Q23" s="348"/>
    </row>
    <row r="24" spans="1:17">
      <c r="A24" t="s">
        <v>12</v>
      </c>
      <c r="B24" s="107">
        <f t="shared" si="4"/>
        <v>1103692.99</v>
      </c>
      <c r="C24" s="276">
        <v>1103692.99</v>
      </c>
      <c r="D24" s="276">
        <v>0</v>
      </c>
      <c r="E24" s="126">
        <v>0</v>
      </c>
      <c r="F24" s="276">
        <v>0</v>
      </c>
      <c r="G24" s="276">
        <v>0</v>
      </c>
      <c r="H24" s="132">
        <f t="shared" si="5"/>
        <v>100</v>
      </c>
      <c r="I24" s="132">
        <f>IF($B24&lt;&gt;0,(E24/$B24*100),(IF(E24&lt;&gt;0,1,0)))</f>
        <v>0</v>
      </c>
      <c r="J24" s="132">
        <f t="shared" si="9"/>
        <v>0</v>
      </c>
      <c r="K24" s="132">
        <f t="shared" si="9"/>
        <v>0</v>
      </c>
      <c r="M24" s="348"/>
      <c r="N24" s="348"/>
      <c r="O24" s="348"/>
      <c r="P24" s="348"/>
      <c r="Q24" s="348"/>
    </row>
    <row r="25" spans="1:17">
      <c r="A25" t="s">
        <v>13</v>
      </c>
      <c r="B25" s="107">
        <f t="shared" si="4"/>
        <v>23167814</v>
      </c>
      <c r="C25" s="276">
        <v>19129002</v>
      </c>
      <c r="D25" s="276">
        <v>0</v>
      </c>
      <c r="E25" s="126">
        <v>3963370</v>
      </c>
      <c r="F25" s="276">
        <v>0</v>
      </c>
      <c r="G25" s="276">
        <v>75442</v>
      </c>
      <c r="H25" s="132">
        <f t="shared" si="5"/>
        <v>82.567142502093631</v>
      </c>
      <c r="I25" s="132">
        <f>IF($B25&lt;&gt;0,(E25/$B25*100),(IF(E25&lt;&gt;0,1,0)))</f>
        <v>17.107224704065736</v>
      </c>
      <c r="J25" s="132">
        <f t="shared" si="9"/>
        <v>0</v>
      </c>
      <c r="K25" s="132">
        <f t="shared" si="9"/>
        <v>0.32563279384062738</v>
      </c>
      <c r="M25" s="348"/>
      <c r="N25" s="348"/>
      <c r="O25" s="348"/>
      <c r="P25" s="348"/>
      <c r="Q25" s="348"/>
    </row>
    <row r="26" spans="1:17">
      <c r="A26" t="s">
        <v>14</v>
      </c>
      <c r="B26" s="107">
        <f t="shared" si="4"/>
        <v>90519063</v>
      </c>
      <c r="C26" s="276">
        <v>53016404</v>
      </c>
      <c r="D26" s="276">
        <v>24444</v>
      </c>
      <c r="E26" s="126">
        <v>37478215</v>
      </c>
      <c r="F26" s="276">
        <v>0</v>
      </c>
      <c r="G26" s="276">
        <v>0</v>
      </c>
      <c r="H26" s="132">
        <f t="shared" si="5"/>
        <v>58.596329040657437</v>
      </c>
      <c r="I26" s="132">
        <f>IF($B26&lt;&gt;0,(E26/$B26*100),(IF(E26&lt;&gt;0,1,0)))</f>
        <v>41.403670959342563</v>
      </c>
      <c r="J26" s="132">
        <f t="shared" si="9"/>
        <v>0</v>
      </c>
      <c r="K26" s="132">
        <f t="shared" si="9"/>
        <v>0</v>
      </c>
      <c r="M26" s="348"/>
      <c r="N26" s="348"/>
      <c r="O26" s="348"/>
      <c r="P26" s="348"/>
      <c r="Q26" s="348"/>
    </row>
    <row r="27" spans="1:17">
      <c r="A27" t="s">
        <v>15</v>
      </c>
      <c r="B27" s="107">
        <f t="shared" si="4"/>
        <v>0</v>
      </c>
      <c r="C27" s="276">
        <v>0</v>
      </c>
      <c r="D27" s="276">
        <v>0</v>
      </c>
      <c r="E27" s="276">
        <v>0</v>
      </c>
      <c r="F27" s="276">
        <v>0</v>
      </c>
      <c r="G27" s="276">
        <v>0</v>
      </c>
      <c r="H27" s="132">
        <f t="shared" si="5"/>
        <v>0</v>
      </c>
      <c r="I27" s="132">
        <f>IF($B27&lt;&gt;0,(E27/$B27*100),(IF(E27&lt;&gt;0,1,0)))</f>
        <v>0</v>
      </c>
      <c r="J27" s="132">
        <f t="shared" si="9"/>
        <v>0</v>
      </c>
      <c r="K27" s="132">
        <f t="shared" si="9"/>
        <v>0</v>
      </c>
      <c r="M27" s="348"/>
      <c r="N27" s="348"/>
      <c r="O27" s="348"/>
      <c r="P27" s="348"/>
      <c r="Q27" s="348"/>
    </row>
    <row r="28" spans="1:17">
      <c r="B28" s="107"/>
      <c r="C28" s="276"/>
      <c r="D28" s="276"/>
      <c r="E28" s="126"/>
      <c r="F28" s="276"/>
      <c r="G28" s="276"/>
      <c r="H28" s="132"/>
      <c r="I28" s="132"/>
      <c r="J28" s="132"/>
      <c r="K28" s="132"/>
      <c r="M28" s="348"/>
      <c r="N28" s="348"/>
      <c r="O28" s="348"/>
      <c r="P28" s="348"/>
      <c r="Q28" s="348"/>
    </row>
    <row r="29" spans="1:17">
      <c r="A29" t="s">
        <v>16</v>
      </c>
      <c r="B29" s="107">
        <f t="shared" ref="B29:B33" si="10">SUM(C29:G29)</f>
        <v>270871800</v>
      </c>
      <c r="C29" s="276">
        <v>219215810</v>
      </c>
      <c r="D29" s="276">
        <v>481833</v>
      </c>
      <c r="E29" s="126">
        <v>49868385</v>
      </c>
      <c r="F29" s="276">
        <v>1305772</v>
      </c>
      <c r="G29" s="276">
        <v>0</v>
      </c>
      <c r="H29" s="132">
        <f t="shared" ref="H29" si="11">IF(B29&lt;&gt;0,((+C29+D29)/B29*100),(IF(C29&lt;&gt;0,1,0)))</f>
        <v>81.107609946845699</v>
      </c>
      <c r="I29" s="132">
        <f>IF($B29&lt;&gt;0,(E29/$B29*100),(IF(E29&lt;&gt;0,1,0)))</f>
        <v>18.410327320894975</v>
      </c>
      <c r="J29" s="132">
        <f t="shared" ref="J29:K29" si="12">IF($B29&lt;&gt;0,(F29/$B29*100),(IF(F29&lt;&gt;0,1,0)))</f>
        <v>0.48206273225931973</v>
      </c>
      <c r="K29" s="132">
        <f t="shared" si="12"/>
        <v>0</v>
      </c>
      <c r="M29" s="348"/>
      <c r="N29" s="348"/>
      <c r="O29" s="348"/>
      <c r="P29" s="348"/>
      <c r="Q29" s="348"/>
    </row>
    <row r="30" spans="1:17">
      <c r="A30" t="s">
        <v>17</v>
      </c>
      <c r="B30" s="107">
        <f t="shared" si="10"/>
        <v>142115320</v>
      </c>
      <c r="C30" s="276">
        <v>93878539</v>
      </c>
      <c r="D30" s="276">
        <v>24187537</v>
      </c>
      <c r="E30" s="126">
        <v>24049244</v>
      </c>
      <c r="F30" s="276">
        <v>0</v>
      </c>
      <c r="G30" s="276">
        <v>0</v>
      </c>
      <c r="H30" s="132">
        <f t="shared" ref="H30:H33" si="13">IF(B30&lt;&gt;0,((+C30+D30)/B30*100),(IF(C30&lt;&gt;0,1,0)))</f>
        <v>83.077655526511847</v>
      </c>
      <c r="I30" s="132">
        <f t="shared" ref="I30:I33" si="14">IF($B30&lt;&gt;0,(E30/$B30*100),(IF(E30&lt;&gt;0,1,0)))</f>
        <v>16.922344473488149</v>
      </c>
      <c r="J30" s="132">
        <f t="shared" ref="J30:J33" si="15">IF($B30&lt;&gt;0,(F30/$B30*100),(IF(F30&lt;&gt;0,1,0)))</f>
        <v>0</v>
      </c>
      <c r="K30" s="132">
        <f t="shared" ref="K30:K33" si="16">IF($B30&lt;&gt;0,(G30/$B30*100),(IF(G30&lt;&gt;0,1,0)))</f>
        <v>0</v>
      </c>
      <c r="M30" s="348"/>
      <c r="N30" s="348"/>
      <c r="O30" s="348"/>
      <c r="P30" s="348"/>
      <c r="Q30" s="348"/>
    </row>
    <row r="31" spans="1:17">
      <c r="A31" t="s">
        <v>18</v>
      </c>
      <c r="B31" s="107">
        <f t="shared" si="10"/>
        <v>3355420.45</v>
      </c>
      <c r="C31" s="276">
        <v>3213713.56</v>
      </c>
      <c r="D31" s="276">
        <v>905.89</v>
      </c>
      <c r="E31" s="126">
        <v>140801</v>
      </c>
      <c r="F31" s="276">
        <v>0</v>
      </c>
      <c r="G31" s="276">
        <v>0</v>
      </c>
      <c r="H31" s="132">
        <f t="shared" si="13"/>
        <v>95.803774754964024</v>
      </c>
      <c r="I31" s="132">
        <f t="shared" si="14"/>
        <v>4.1962252450359827</v>
      </c>
      <c r="J31" s="132">
        <f t="shared" si="15"/>
        <v>0</v>
      </c>
      <c r="K31" s="132">
        <f t="shared" si="16"/>
        <v>0</v>
      </c>
      <c r="M31" s="348"/>
      <c r="N31" s="348"/>
      <c r="O31" s="348"/>
      <c r="P31" s="348"/>
      <c r="Q31" s="348"/>
    </row>
    <row r="32" spans="1:17">
      <c r="A32" t="s">
        <v>19</v>
      </c>
      <c r="B32" s="107">
        <f t="shared" si="10"/>
        <v>5345036.0200000005</v>
      </c>
      <c r="C32" s="276">
        <v>4676368.82</v>
      </c>
      <c r="D32" s="276">
        <v>1173.08</v>
      </c>
      <c r="E32" s="126">
        <v>667494.12</v>
      </c>
      <c r="F32" s="276">
        <v>0</v>
      </c>
      <c r="G32" s="276">
        <v>0</v>
      </c>
      <c r="H32" s="132">
        <f t="shared" si="13"/>
        <v>87.511887338038932</v>
      </c>
      <c r="I32" s="132">
        <f t="shared" si="14"/>
        <v>12.488112661961068</v>
      </c>
      <c r="J32" s="132">
        <f t="shared" si="15"/>
        <v>0</v>
      </c>
      <c r="K32" s="132">
        <f t="shared" si="16"/>
        <v>0</v>
      </c>
      <c r="M32" s="348"/>
      <c r="N32" s="348"/>
      <c r="O32" s="348"/>
      <c r="P32" s="348"/>
      <c r="Q32" s="348"/>
    </row>
    <row r="33" spans="1:17">
      <c r="A33" t="s">
        <v>20</v>
      </c>
      <c r="B33" s="107">
        <f t="shared" si="10"/>
        <v>3085794.4099999997</v>
      </c>
      <c r="C33" s="276">
        <v>3035153.3</v>
      </c>
      <c r="D33" s="276">
        <v>0</v>
      </c>
      <c r="E33" s="126">
        <v>50641.11</v>
      </c>
      <c r="F33" s="276">
        <v>0</v>
      </c>
      <c r="G33" s="276">
        <v>0</v>
      </c>
      <c r="H33" s="132">
        <f t="shared" si="13"/>
        <v>98.35889552991965</v>
      </c>
      <c r="I33" s="132">
        <f t="shared" si="14"/>
        <v>1.6411044700803643</v>
      </c>
      <c r="J33" s="132">
        <f t="shared" si="15"/>
        <v>0</v>
      </c>
      <c r="K33" s="132">
        <f t="shared" si="16"/>
        <v>0</v>
      </c>
      <c r="M33" s="348"/>
      <c r="N33" s="348"/>
      <c r="O33" s="348"/>
      <c r="P33" s="348"/>
      <c r="Q33" s="348"/>
    </row>
    <row r="34" spans="1:17">
      <c r="B34" s="107"/>
      <c r="C34" s="276"/>
      <c r="D34" s="276"/>
      <c r="E34" s="126"/>
      <c r="F34" s="276"/>
      <c r="G34" s="276"/>
      <c r="H34" s="132"/>
      <c r="I34" s="132"/>
      <c r="J34" s="132"/>
      <c r="K34" s="132"/>
    </row>
    <row r="35" spans="1:17">
      <c r="A35" t="s">
        <v>21</v>
      </c>
      <c r="B35" s="107">
        <f t="shared" ref="B35" si="17">SUM(C35:G35)</f>
        <v>716228.24</v>
      </c>
      <c r="C35" s="276">
        <v>707672.24</v>
      </c>
      <c r="D35" s="276">
        <v>0</v>
      </c>
      <c r="E35" s="126">
        <v>8556</v>
      </c>
      <c r="F35" s="276">
        <v>0</v>
      </c>
      <c r="G35" s="276">
        <v>0</v>
      </c>
      <c r="H35" s="132">
        <f t="shared" ref="H35" si="18">IF(B35&lt;&gt;0,((+C35+D35)/B35*100),(IF(C35&lt;&gt;0,1,0)))</f>
        <v>98.8054087339533</v>
      </c>
      <c r="I35" s="132">
        <f>IF($B35&lt;&gt;0,(E35/$B35*100),(IF(E35&lt;&gt;0,1,0)))</f>
        <v>1.1945912660467004</v>
      </c>
      <c r="J35" s="132">
        <f t="shared" ref="J35:K38" si="19">IF($B35&lt;&gt;0,(F35/$B35*100),(IF(F35&lt;&gt;0,1,0)))</f>
        <v>0</v>
      </c>
      <c r="K35" s="132">
        <f t="shared" si="19"/>
        <v>0</v>
      </c>
      <c r="M35" s="348"/>
      <c r="N35" s="348"/>
      <c r="O35" s="348"/>
      <c r="P35" s="348"/>
      <c r="Q35" s="348"/>
    </row>
    <row r="36" spans="1:17">
      <c r="A36" t="s">
        <v>22</v>
      </c>
      <c r="B36" s="107">
        <f t="shared" si="4"/>
        <v>3915170.6700000004</v>
      </c>
      <c r="C36" s="276">
        <v>793173.18</v>
      </c>
      <c r="D36" s="276">
        <v>0</v>
      </c>
      <c r="E36" s="126">
        <v>3121997.49</v>
      </c>
      <c r="F36" s="276">
        <v>0</v>
      </c>
      <c r="G36" s="276">
        <v>0</v>
      </c>
      <c r="H36" s="132">
        <f t="shared" si="5"/>
        <v>20.25896817417668</v>
      </c>
      <c r="I36" s="132">
        <f>IF($B36&lt;&gt;0,(E36/$B36*100),(IF(E36&lt;&gt;0,1,0)))</f>
        <v>79.741031825823313</v>
      </c>
      <c r="J36" s="132">
        <f t="shared" si="19"/>
        <v>0</v>
      </c>
      <c r="K36" s="132">
        <f t="shared" si="19"/>
        <v>0</v>
      </c>
      <c r="M36" s="348"/>
      <c r="N36" s="348"/>
      <c r="O36" s="348"/>
      <c r="P36" s="348"/>
      <c r="Q36" s="348"/>
    </row>
    <row r="37" spans="1:17">
      <c r="A37" t="s">
        <v>23</v>
      </c>
      <c r="B37" s="107">
        <f t="shared" si="4"/>
        <v>14712605.710000001</v>
      </c>
      <c r="C37" s="276">
        <v>0</v>
      </c>
      <c r="D37" s="276">
        <v>0</v>
      </c>
      <c r="E37" s="126">
        <v>4120665.2</v>
      </c>
      <c r="F37" s="276">
        <v>0</v>
      </c>
      <c r="G37" s="276">
        <v>10591940.51</v>
      </c>
      <c r="H37" s="132">
        <f t="shared" si="5"/>
        <v>0</v>
      </c>
      <c r="I37" s="132">
        <f>IF($B37&lt;&gt;0,(E37/$B37*100),(IF(E37&lt;&gt;0,1,0)))</f>
        <v>28.007718559325141</v>
      </c>
      <c r="J37" s="132">
        <f t="shared" si="19"/>
        <v>0</v>
      </c>
      <c r="K37" s="132">
        <f t="shared" si="19"/>
        <v>71.992281440674859</v>
      </c>
      <c r="M37" s="348"/>
      <c r="N37" s="348"/>
      <c r="O37" s="348"/>
      <c r="P37" s="348"/>
      <c r="Q37" s="348"/>
    </row>
    <row r="38" spans="1:17">
      <c r="A38" s="12" t="s">
        <v>24</v>
      </c>
      <c r="B38" s="109">
        <f t="shared" si="4"/>
        <v>8247674.1600000001</v>
      </c>
      <c r="C38" s="278">
        <v>8247608.3399999999</v>
      </c>
      <c r="D38" s="278">
        <v>65.819999999999993</v>
      </c>
      <c r="E38" s="127">
        <v>0</v>
      </c>
      <c r="F38" s="278">
        <v>0</v>
      </c>
      <c r="G38" s="278">
        <v>0</v>
      </c>
      <c r="H38" s="279">
        <f t="shared" si="5"/>
        <v>100</v>
      </c>
      <c r="I38" s="279">
        <f>IF($B38&lt;&gt;0,(E38/$B38*100),(IF(E38&lt;&gt;0,1,0)))</f>
        <v>0</v>
      </c>
      <c r="J38" s="279">
        <f t="shared" si="19"/>
        <v>0</v>
      </c>
      <c r="K38" s="279">
        <f t="shared" si="19"/>
        <v>0</v>
      </c>
      <c r="M38" s="348"/>
      <c r="N38" s="348"/>
      <c r="O38" s="348"/>
      <c r="P38" s="348"/>
      <c r="Q38" s="348"/>
    </row>
    <row r="39" spans="1:17">
      <c r="A39" s="21" t="s">
        <v>178</v>
      </c>
      <c r="B39" s="3"/>
      <c r="C39" s="276"/>
      <c r="D39" s="276"/>
      <c r="E39" s="276"/>
      <c r="F39" s="276"/>
      <c r="G39" s="276"/>
      <c r="H39" s="280"/>
      <c r="I39" s="280"/>
      <c r="J39" s="280"/>
      <c r="K39" s="75"/>
      <c r="M39" s="348"/>
      <c r="N39" s="348"/>
      <c r="O39" s="348"/>
      <c r="P39" s="348"/>
      <c r="Q39" s="348"/>
    </row>
    <row r="40" spans="1:17">
      <c r="A40" s="21"/>
      <c r="C40" s="75"/>
      <c r="D40" s="281"/>
      <c r="E40" s="75"/>
      <c r="F40" s="75"/>
      <c r="G40" s="75"/>
      <c r="H40" s="75"/>
      <c r="I40" s="75"/>
      <c r="J40" s="75"/>
      <c r="K40" s="75"/>
      <c r="M40" s="348"/>
      <c r="N40" s="348"/>
      <c r="O40" s="348"/>
      <c r="P40" s="348"/>
      <c r="Q40" s="348"/>
    </row>
    <row r="41" spans="1:17">
      <c r="B41" s="377"/>
      <c r="C41" s="75"/>
      <c r="D41" s="281"/>
      <c r="E41" s="75"/>
      <c r="F41" s="75"/>
      <c r="G41" s="75"/>
      <c r="H41" s="75"/>
      <c r="I41" s="75"/>
      <c r="J41" s="75"/>
      <c r="K41" s="75"/>
      <c r="M41" s="348"/>
      <c r="N41" s="348"/>
      <c r="O41" s="348"/>
      <c r="P41" s="348"/>
      <c r="Q41" s="348"/>
    </row>
    <row r="42" spans="1:17">
      <c r="C42" s="344"/>
      <c r="D42" s="344"/>
      <c r="E42" s="344"/>
      <c r="F42" s="344"/>
      <c r="G42" s="344"/>
      <c r="M42" s="348"/>
      <c r="N42" s="348"/>
      <c r="O42" s="348"/>
      <c r="P42" s="348"/>
      <c r="Q42" s="348"/>
    </row>
    <row r="43" spans="1:17">
      <c r="C43" s="344"/>
      <c r="D43" s="344"/>
      <c r="E43" s="344"/>
      <c r="F43" s="344"/>
      <c r="G43" s="344"/>
    </row>
    <row r="44" spans="1:17">
      <c r="C44" s="344"/>
      <c r="D44" s="344"/>
      <c r="E44" s="344"/>
      <c r="F44" s="344"/>
      <c r="G44" s="344"/>
    </row>
    <row r="45" spans="1:17">
      <c r="C45" s="344"/>
      <c r="D45" s="344"/>
      <c r="E45" s="344"/>
      <c r="F45" s="344"/>
      <c r="G45" s="344"/>
    </row>
    <row r="46" spans="1:17">
      <c r="C46" s="344"/>
      <c r="D46" s="344"/>
      <c r="E46" s="344"/>
      <c r="F46" s="344"/>
      <c r="G46" s="344"/>
    </row>
    <row r="47" spans="1:17">
      <c r="C47" s="344"/>
      <c r="D47" s="344"/>
      <c r="E47" s="344"/>
      <c r="F47" s="344"/>
      <c r="G47" s="344"/>
    </row>
    <row r="48" spans="1:17">
      <c r="C48" s="344"/>
      <c r="D48" s="344"/>
      <c r="E48" s="344"/>
      <c r="F48" s="344"/>
      <c r="G48" s="344"/>
    </row>
    <row r="49" spans="2:7">
      <c r="C49" s="344"/>
      <c r="D49" s="344"/>
      <c r="E49" s="344"/>
      <c r="F49" s="344"/>
      <c r="G49" s="344"/>
    </row>
    <row r="50" spans="2:7">
      <c r="C50" s="344"/>
      <c r="D50" s="344"/>
      <c r="E50" s="344"/>
      <c r="F50" s="344"/>
      <c r="G50" s="344"/>
    </row>
    <row r="51" spans="2:7">
      <c r="C51" s="344"/>
      <c r="D51" s="344"/>
      <c r="E51" s="344"/>
      <c r="F51" s="344"/>
      <c r="G51" s="344"/>
    </row>
    <row r="52" spans="2:7">
      <c r="C52" s="344"/>
      <c r="D52" s="344"/>
      <c r="E52" s="344"/>
      <c r="F52" s="344"/>
      <c r="G52" s="344"/>
    </row>
    <row r="53" spans="2:7">
      <c r="C53" s="344"/>
      <c r="D53" s="344"/>
      <c r="E53" s="344"/>
      <c r="F53" s="344"/>
      <c r="G53" s="344"/>
    </row>
    <row r="54" spans="2:7">
      <c r="C54" s="344"/>
      <c r="D54" s="344"/>
      <c r="E54" s="344"/>
      <c r="F54" s="344"/>
      <c r="G54" s="344"/>
    </row>
    <row r="55" spans="2:7">
      <c r="C55" s="344"/>
      <c r="D55" s="344"/>
      <c r="E55" s="344"/>
      <c r="F55" s="344"/>
      <c r="G55" s="344"/>
    </row>
    <row r="56" spans="2:7">
      <c r="C56" s="344"/>
      <c r="D56" s="344"/>
      <c r="E56" s="344"/>
      <c r="F56" s="344"/>
      <c r="G56" s="344"/>
    </row>
    <row r="57" spans="2:7">
      <c r="C57" s="344"/>
      <c r="D57" s="344"/>
      <c r="E57" s="344"/>
      <c r="F57" s="344"/>
      <c r="G57" s="344"/>
    </row>
    <row r="58" spans="2:7">
      <c r="C58" s="344"/>
      <c r="D58" s="344"/>
      <c r="E58" s="344"/>
      <c r="F58" s="344"/>
      <c r="G58" s="344"/>
    </row>
    <row r="59" spans="2:7">
      <c r="C59" s="344"/>
      <c r="D59" s="344"/>
      <c r="E59" s="344"/>
      <c r="F59" s="344"/>
      <c r="G59" s="344"/>
    </row>
    <row r="60" spans="2:7">
      <c r="B60" s="23"/>
      <c r="C60" s="344"/>
      <c r="D60" s="344"/>
      <c r="E60" s="344"/>
      <c r="F60" s="344"/>
      <c r="G60" s="344"/>
    </row>
    <row r="61" spans="2:7">
      <c r="C61" s="344"/>
      <c r="D61" s="344"/>
      <c r="E61" s="344"/>
      <c r="F61" s="344"/>
      <c r="G61" s="344"/>
    </row>
    <row r="62" spans="2:7">
      <c r="C62" s="344"/>
      <c r="D62" s="344"/>
      <c r="E62" s="344"/>
      <c r="F62" s="344"/>
      <c r="G62" s="344"/>
    </row>
    <row r="63" spans="2:7">
      <c r="C63" s="344"/>
      <c r="D63" s="344"/>
      <c r="E63" s="344"/>
      <c r="F63" s="344"/>
      <c r="G63" s="344"/>
    </row>
    <row r="64" spans="2:7">
      <c r="C64" s="344"/>
      <c r="D64" s="344"/>
      <c r="E64" s="344"/>
      <c r="F64" s="344"/>
      <c r="G64" s="344"/>
    </row>
    <row r="65" spans="3:7">
      <c r="C65" s="344"/>
      <c r="D65" s="344"/>
      <c r="E65" s="344"/>
      <c r="F65" s="344"/>
      <c r="G65" s="344"/>
    </row>
    <row r="66" spans="3:7">
      <c r="C66" s="344"/>
      <c r="D66" s="344"/>
      <c r="E66" s="344"/>
      <c r="F66" s="344"/>
      <c r="G66" s="344"/>
    </row>
    <row r="67" spans="3:7">
      <c r="C67" s="344"/>
      <c r="D67" s="344"/>
      <c r="E67" s="344"/>
      <c r="F67" s="344"/>
      <c r="G67" s="344"/>
    </row>
    <row r="68" spans="3:7">
      <c r="C68" s="344"/>
      <c r="D68" s="344"/>
      <c r="E68" s="344"/>
      <c r="F68" s="344"/>
      <c r="G68" s="344"/>
    </row>
    <row r="69" spans="3:7">
      <c r="C69" s="344"/>
      <c r="D69" s="344"/>
      <c r="E69" s="344"/>
      <c r="F69" s="344"/>
      <c r="G69" s="344"/>
    </row>
    <row r="70" spans="3:7">
      <c r="C70" s="344"/>
      <c r="D70" s="344"/>
      <c r="E70" s="344"/>
      <c r="F70" s="344"/>
      <c r="G70" s="344"/>
    </row>
    <row r="71" spans="3:7">
      <c r="C71" s="344"/>
      <c r="D71" s="344"/>
      <c r="E71" s="344"/>
      <c r="F71" s="344"/>
      <c r="G71" s="344"/>
    </row>
    <row r="72" spans="3:7">
      <c r="C72" s="344"/>
      <c r="D72" s="344"/>
      <c r="E72" s="344"/>
      <c r="F72" s="344"/>
      <c r="G72" s="344"/>
    </row>
    <row r="73" spans="3:7">
      <c r="C73" s="344"/>
      <c r="D73" s="344"/>
      <c r="E73" s="344"/>
      <c r="F73" s="344"/>
      <c r="G73" s="344"/>
    </row>
    <row r="74" spans="3:7">
      <c r="C74" s="344"/>
      <c r="D74" s="344"/>
      <c r="E74" s="344"/>
      <c r="F74" s="344"/>
      <c r="G74" s="344"/>
    </row>
    <row r="76" spans="3:7">
      <c r="C76" s="344"/>
      <c r="D76" s="344"/>
      <c r="E76" s="344"/>
      <c r="F76" s="344"/>
      <c r="G76" s="344"/>
    </row>
    <row r="77" spans="3:7">
      <c r="C77" s="344"/>
      <c r="D77" s="344"/>
      <c r="E77" s="344"/>
      <c r="F77" s="344"/>
      <c r="G77" s="344"/>
    </row>
    <row r="78" spans="3:7">
      <c r="C78" s="344"/>
      <c r="D78" s="344"/>
      <c r="E78" s="344"/>
      <c r="F78" s="344"/>
      <c r="G78" s="344"/>
    </row>
    <row r="79" spans="3:7">
      <c r="C79" s="344"/>
      <c r="D79" s="344"/>
      <c r="E79" s="344"/>
      <c r="F79" s="344"/>
      <c r="G79" s="344"/>
    </row>
    <row r="81" spans="3:7">
      <c r="C81" s="344"/>
      <c r="D81" s="344"/>
      <c r="E81" s="344"/>
      <c r="F81" s="344"/>
      <c r="G81" s="344"/>
    </row>
    <row r="82" spans="3:7">
      <c r="C82" s="344"/>
      <c r="D82" s="344"/>
      <c r="E82" s="344"/>
      <c r="F82" s="344"/>
      <c r="G82" s="344"/>
    </row>
    <row r="83" spans="3:7">
      <c r="C83" s="344"/>
      <c r="D83" s="344"/>
      <c r="E83" s="344"/>
      <c r="F83" s="344"/>
      <c r="G83" s="344"/>
    </row>
    <row r="84" spans="3:7">
      <c r="C84" s="344"/>
      <c r="D84" s="344"/>
      <c r="E84" s="344"/>
      <c r="F84" s="344"/>
      <c r="G84" s="344"/>
    </row>
  </sheetData>
  <mergeCells count="8">
    <mergeCell ref="A1:K1"/>
    <mergeCell ref="A3:K3"/>
    <mergeCell ref="C7:D7"/>
    <mergeCell ref="A4:J4"/>
    <mergeCell ref="C6:F6"/>
    <mergeCell ref="H6:K6"/>
    <mergeCell ref="E7:E8"/>
    <mergeCell ref="F7:F8"/>
  </mergeCells>
  <phoneticPr fontId="0" type="noConversion"/>
  <printOptions horizontalCentered="1"/>
  <pageMargins left="0.59" right="0.56000000000000005" top="0.83" bottom="1" header="0.67" footer="0.5"/>
  <pageSetup scale="96"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99"/>
  <sheetViews>
    <sheetView zoomScaleNormal="100" workbookViewId="0">
      <selection sqref="A1:L1"/>
    </sheetView>
  </sheetViews>
  <sheetFormatPr defaultRowHeight="12.75"/>
  <cols>
    <col min="1" max="1" width="15.7109375" style="83" customWidth="1"/>
    <col min="2" max="3" width="13.42578125" style="83" bestFit="1" customWidth="1"/>
    <col min="4" max="4" width="12.28515625" style="83" bestFit="1" customWidth="1"/>
    <col min="5" max="5" width="5.7109375" style="83" bestFit="1" customWidth="1"/>
    <col min="6" max="6" width="7.140625" style="83" bestFit="1" customWidth="1"/>
    <col min="7" max="7" width="12.28515625" style="83" bestFit="1" customWidth="1"/>
    <col min="8" max="8" width="2.7109375" style="83" customWidth="1"/>
    <col min="9" max="9" width="7.7109375" style="83" bestFit="1" customWidth="1"/>
    <col min="10" max="10" width="6.5703125" style="83" bestFit="1" customWidth="1"/>
    <col min="11" max="11" width="7.140625" style="83" bestFit="1" customWidth="1"/>
    <col min="12" max="12" width="7.7109375" style="83" bestFit="1" customWidth="1"/>
    <col min="13" max="13" width="9.140625" style="83"/>
    <col min="15" max="15" width="12.28515625" style="348" bestFit="1" customWidth="1"/>
    <col min="16" max="16" width="10.28515625" style="348" bestFit="1" customWidth="1"/>
    <col min="17" max="17" width="11.28515625" style="348" bestFit="1" customWidth="1"/>
  </cols>
  <sheetData>
    <row r="1" spans="1:56">
      <c r="B1" s="145"/>
      <c r="C1" s="425" t="s">
        <v>78</v>
      </c>
      <c r="D1" s="425"/>
      <c r="E1" s="425"/>
      <c r="F1" s="425"/>
      <c r="G1" s="425"/>
      <c r="H1" s="145"/>
      <c r="I1" s="145"/>
      <c r="J1" s="145"/>
      <c r="K1" s="145"/>
      <c r="L1" s="75"/>
      <c r="M1" s="75"/>
    </row>
    <row r="2" spans="1:56">
      <c r="A2" s="142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56">
      <c r="A3" s="425" t="s">
        <v>234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75"/>
    </row>
    <row r="4" spans="1:56">
      <c r="A4" s="425"/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75"/>
      <c r="M4" s="75"/>
    </row>
    <row r="5" spans="1:56" ht="13.5" thickBot="1">
      <c r="A5" s="75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75"/>
    </row>
    <row r="6" spans="1:56" ht="15" customHeight="1" thickTop="1">
      <c r="A6" s="118" t="s">
        <v>67</v>
      </c>
      <c r="B6" s="120" t="s">
        <v>39</v>
      </c>
      <c r="C6" s="434" t="s">
        <v>70</v>
      </c>
      <c r="D6" s="434"/>
      <c r="E6" s="434"/>
      <c r="F6" s="434"/>
      <c r="G6" s="144"/>
      <c r="H6" s="144"/>
      <c r="I6" s="434" t="s">
        <v>72</v>
      </c>
      <c r="J6" s="434"/>
      <c r="K6" s="434"/>
      <c r="L6" s="434"/>
      <c r="M6" s="145"/>
      <c r="N6" s="19"/>
      <c r="O6" s="379"/>
      <c r="P6" s="379"/>
      <c r="Q6" s="37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</row>
    <row r="7" spans="1:56">
      <c r="A7" s="144" t="s">
        <v>30</v>
      </c>
      <c r="B7" s="121" t="s">
        <v>73</v>
      </c>
      <c r="C7" s="433" t="s">
        <v>67</v>
      </c>
      <c r="D7" s="433"/>
      <c r="E7" s="131"/>
      <c r="F7" s="131"/>
      <c r="G7" s="121" t="s">
        <v>69</v>
      </c>
      <c r="H7" s="121"/>
      <c r="I7" s="120"/>
      <c r="J7" s="120"/>
      <c r="K7" s="120"/>
      <c r="L7" s="120" t="s">
        <v>69</v>
      </c>
      <c r="M7" s="75"/>
    </row>
    <row r="8" spans="1:56" ht="13.5" thickBot="1">
      <c r="A8" s="146" t="s">
        <v>121</v>
      </c>
      <c r="B8" s="122" t="s">
        <v>74</v>
      </c>
      <c r="C8" s="147" t="s">
        <v>68</v>
      </c>
      <c r="D8" s="147" t="s">
        <v>177</v>
      </c>
      <c r="E8" s="147" t="s">
        <v>40</v>
      </c>
      <c r="F8" s="147" t="s">
        <v>47</v>
      </c>
      <c r="G8" s="147" t="s">
        <v>71</v>
      </c>
      <c r="H8" s="147"/>
      <c r="I8" s="122" t="s">
        <v>67</v>
      </c>
      <c r="J8" s="122" t="s">
        <v>40</v>
      </c>
      <c r="K8" s="147" t="s">
        <v>47</v>
      </c>
      <c r="L8" s="147" t="s">
        <v>71</v>
      </c>
      <c r="M8" s="75"/>
    </row>
    <row r="9" spans="1:56">
      <c r="A9" s="144" t="s">
        <v>0</v>
      </c>
      <c r="B9" s="79">
        <f t="shared" ref="B9:G9" si="0">SUM(B11:B38)</f>
        <v>580387717.51999998</v>
      </c>
      <c r="C9" s="274">
        <f>SUM(C12:C38)</f>
        <v>552750794.47000003</v>
      </c>
      <c r="D9" s="274">
        <f>SUM(D11:D38)</f>
        <v>12195116.84</v>
      </c>
      <c r="E9" s="274">
        <f t="shared" si="0"/>
        <v>0</v>
      </c>
      <c r="F9" s="274">
        <f t="shared" si="0"/>
        <v>0</v>
      </c>
      <c r="G9" s="274">
        <f t="shared" si="0"/>
        <v>15441806.210000001</v>
      </c>
      <c r="H9" s="79"/>
      <c r="I9" s="148">
        <f>IF(B9&lt;&gt;0,((+C9+D9)/B9),(IF(C9&lt;&gt;0,1,0)))</f>
        <v>0.97339398174037373</v>
      </c>
      <c r="J9" s="148">
        <f>IF($B9&lt;&gt;0,(E9/$B9),(IF(E9&lt;&gt;0,1,0)))</f>
        <v>0</v>
      </c>
      <c r="K9" s="148">
        <f>IF($B9&lt;&gt;0,(F9/$B9),(IF(F9&lt;&gt;0,1,0)))</f>
        <v>0</v>
      </c>
      <c r="L9" s="148">
        <f>IF($B9&lt;&gt;0,(G9/$B9),(IF(G9&lt;&gt;0,1,0)))</f>
        <v>2.6606018259626388E-2</v>
      </c>
      <c r="M9" s="75"/>
    </row>
    <row r="10" spans="1:56">
      <c r="A10" s="144"/>
      <c r="B10" s="131"/>
      <c r="C10" s="254"/>
      <c r="D10" s="189"/>
      <c r="E10" s="215"/>
      <c r="F10" s="215"/>
      <c r="G10" s="215"/>
      <c r="H10" s="120"/>
      <c r="I10" s="149"/>
      <c r="J10" s="149"/>
      <c r="K10" s="132"/>
      <c r="L10" s="132"/>
      <c r="M10" s="75"/>
      <c r="N10" s="377"/>
    </row>
    <row r="11" spans="1:56">
      <c r="A11" s="75" t="s">
        <v>1</v>
      </c>
      <c r="B11" s="119">
        <f t="shared" ref="B11:B32" si="1">SUM(C11:G11)</f>
        <v>0</v>
      </c>
      <c r="C11" s="345">
        <v>0</v>
      </c>
      <c r="D11" s="131">
        <v>0</v>
      </c>
      <c r="E11" s="126">
        <v>0</v>
      </c>
      <c r="F11" s="126">
        <v>0</v>
      </c>
      <c r="G11" s="126">
        <v>0</v>
      </c>
      <c r="H11" s="119"/>
      <c r="I11" s="132">
        <f>IF(B11&lt;&gt;0,((+C11+D11)/B11*100),(IF(C11&lt;&gt;0,1,0)))</f>
        <v>0</v>
      </c>
      <c r="J11" s="132">
        <f t="shared" ref="J11" si="2">IF($B11&lt;&gt;0,(E11/$B11*100),(IF(E11&lt;&gt;0,1,0)))</f>
        <v>0</v>
      </c>
      <c r="K11" s="132">
        <f t="shared" ref="K11" si="3">IF($B11&lt;&gt;0,(F11/$B11*100),(IF(F11&lt;&gt;0,1,0)))</f>
        <v>0</v>
      </c>
      <c r="L11" s="132">
        <f t="shared" ref="L11" si="4">IF($B11&lt;&gt;0,(G11/$B11*100),(IF(G11&lt;&gt;0,1,0)))</f>
        <v>0</v>
      </c>
    </row>
    <row r="12" spans="1:56">
      <c r="A12" s="83" t="s">
        <v>2</v>
      </c>
      <c r="B12" s="119">
        <f>SUM(C12:G12)</f>
        <v>76642985</v>
      </c>
      <c r="C12" s="345">
        <v>76642985</v>
      </c>
      <c r="D12" s="131">
        <v>0</v>
      </c>
      <c r="E12" s="126">
        <v>0</v>
      </c>
      <c r="F12" s="126">
        <v>0</v>
      </c>
      <c r="G12" s="126">
        <v>0</v>
      </c>
      <c r="H12" s="281"/>
      <c r="I12" s="132">
        <f t="shared" ref="I12:I15" si="5">IF(B12&lt;&gt;0,((+C12+D12)/B12*100),(IF(C12&lt;&gt;0,1,0)))</f>
        <v>100</v>
      </c>
      <c r="J12" s="132">
        <f t="shared" ref="J12:J15" si="6">IF($B12&lt;&gt;0,(E12/$B12*100),(IF(E12&lt;&gt;0,1,0)))</f>
        <v>0</v>
      </c>
      <c r="K12" s="132">
        <f t="shared" ref="K12:K15" si="7">IF($B12&lt;&gt;0,(F12/$B12*100),(IF(F12&lt;&gt;0,1,0)))</f>
        <v>0</v>
      </c>
      <c r="L12" s="132">
        <f t="shared" ref="L12:L15" si="8">IF($B12&lt;&gt;0,(G12/$B12*100),(IF(G12&lt;&gt;0,1,0)))</f>
        <v>0</v>
      </c>
    </row>
    <row r="13" spans="1:56">
      <c r="A13" s="75" t="s">
        <v>3</v>
      </c>
      <c r="B13" s="119">
        <f>SUM(C13:G13)</f>
        <v>15441806.210000001</v>
      </c>
      <c r="C13" s="345">
        <v>0</v>
      </c>
      <c r="D13" s="131">
        <v>0</v>
      </c>
      <c r="E13" s="126">
        <v>0</v>
      </c>
      <c r="F13" s="126">
        <v>0</v>
      </c>
      <c r="G13" s="126">
        <v>15441806.210000001</v>
      </c>
      <c r="H13" s="281"/>
      <c r="I13" s="132">
        <f t="shared" si="5"/>
        <v>0</v>
      </c>
      <c r="J13" s="132">
        <f t="shared" si="6"/>
        <v>0</v>
      </c>
      <c r="K13" s="132">
        <f t="shared" si="7"/>
        <v>0</v>
      </c>
      <c r="L13" s="132">
        <f t="shared" si="8"/>
        <v>100</v>
      </c>
    </row>
    <row r="14" spans="1:56">
      <c r="A14" s="83" t="s">
        <v>4</v>
      </c>
      <c r="B14" s="119">
        <f>SUM(C14:G14)</f>
        <v>47897689</v>
      </c>
      <c r="C14" s="345">
        <v>47897689</v>
      </c>
      <c r="D14" s="131">
        <v>0</v>
      </c>
      <c r="E14" s="126">
        <v>0</v>
      </c>
      <c r="F14" s="126">
        <v>0</v>
      </c>
      <c r="G14" s="126">
        <v>0</v>
      </c>
      <c r="H14" s="281"/>
      <c r="I14" s="132">
        <f t="shared" si="5"/>
        <v>100</v>
      </c>
      <c r="J14" s="132">
        <f t="shared" si="6"/>
        <v>0</v>
      </c>
      <c r="K14" s="132">
        <f t="shared" si="7"/>
        <v>0</v>
      </c>
      <c r="L14" s="132">
        <f t="shared" si="8"/>
        <v>0</v>
      </c>
    </row>
    <row r="15" spans="1:56">
      <c r="A15" s="83" t="s">
        <v>5</v>
      </c>
      <c r="B15" s="119">
        <f>SUM(C15:G15)</f>
        <v>6785028.8700000001</v>
      </c>
      <c r="C15" s="345">
        <v>6785028.8700000001</v>
      </c>
      <c r="D15" s="131">
        <v>0</v>
      </c>
      <c r="E15" s="126">
        <v>0</v>
      </c>
      <c r="F15" s="126">
        <v>0</v>
      </c>
      <c r="G15" s="126">
        <v>0</v>
      </c>
      <c r="H15" s="281"/>
      <c r="I15" s="132">
        <f t="shared" si="5"/>
        <v>100</v>
      </c>
      <c r="J15" s="132">
        <f t="shared" si="6"/>
        <v>0</v>
      </c>
      <c r="K15" s="132">
        <f t="shared" si="7"/>
        <v>0</v>
      </c>
      <c r="L15" s="132">
        <f t="shared" si="8"/>
        <v>0</v>
      </c>
    </row>
    <row r="16" spans="1:56">
      <c r="B16" s="119"/>
      <c r="C16" s="345"/>
      <c r="D16" s="131"/>
      <c r="E16" s="126"/>
      <c r="F16" s="126"/>
      <c r="G16" s="126"/>
      <c r="H16" s="281"/>
      <c r="I16" s="132"/>
      <c r="J16" s="132"/>
      <c r="K16" s="132"/>
      <c r="L16" s="132"/>
    </row>
    <row r="17" spans="1:12">
      <c r="A17" s="83" t="s">
        <v>6</v>
      </c>
      <c r="B17" s="119">
        <f t="shared" si="1"/>
        <v>1701472.84</v>
      </c>
      <c r="C17" s="345">
        <v>0</v>
      </c>
      <c r="D17" s="131">
        <v>1701472.84</v>
      </c>
      <c r="E17" s="126">
        <v>0</v>
      </c>
      <c r="F17" s="126">
        <v>0</v>
      </c>
      <c r="G17" s="126">
        <v>0</v>
      </c>
      <c r="H17" s="281"/>
      <c r="I17" s="132">
        <f t="shared" ref="I17:I21" si="9">IF(B17&lt;&gt;0,((+C17+D17)/B17*100),(IF(C17&lt;&gt;0,1,0)))</f>
        <v>100</v>
      </c>
      <c r="J17" s="132">
        <f t="shared" ref="J17:J21" si="10">IF($B17&lt;&gt;0,(E17/$B17*100),(IF(E17&lt;&gt;0,1,0)))</f>
        <v>0</v>
      </c>
      <c r="K17" s="132">
        <f t="shared" ref="K17:K21" si="11">IF($B17&lt;&gt;0,(F17/$B17*100),(IF(F17&lt;&gt;0,1,0)))</f>
        <v>0</v>
      </c>
      <c r="L17" s="132">
        <f t="shared" ref="L17:L21" si="12">IF($B17&lt;&gt;0,(G17/$B17*100),(IF(G17&lt;&gt;0,1,0)))</f>
        <v>0</v>
      </c>
    </row>
    <row r="18" spans="1:12">
      <c r="A18" s="83" t="s">
        <v>7</v>
      </c>
      <c r="B18" s="119">
        <f t="shared" si="1"/>
        <v>16134810.43</v>
      </c>
      <c r="C18" s="345">
        <v>16134810.43</v>
      </c>
      <c r="D18" s="131">
        <v>0</v>
      </c>
      <c r="E18" s="126">
        <v>0</v>
      </c>
      <c r="F18" s="126">
        <v>0</v>
      </c>
      <c r="G18" s="126">
        <v>0</v>
      </c>
      <c r="H18" s="281"/>
      <c r="I18" s="132">
        <f t="shared" si="9"/>
        <v>100</v>
      </c>
      <c r="J18" s="132">
        <f t="shared" si="10"/>
        <v>0</v>
      </c>
      <c r="K18" s="132">
        <f t="shared" si="11"/>
        <v>0</v>
      </c>
      <c r="L18" s="132">
        <f t="shared" si="12"/>
        <v>0</v>
      </c>
    </row>
    <row r="19" spans="1:12">
      <c r="A19" s="83" t="s">
        <v>8</v>
      </c>
      <c r="B19" s="119">
        <f t="shared" si="1"/>
        <v>8335125</v>
      </c>
      <c r="C19" s="345">
        <v>0</v>
      </c>
      <c r="D19" s="131">
        <v>8335125</v>
      </c>
      <c r="E19" s="126">
        <v>0</v>
      </c>
      <c r="F19" s="126">
        <v>0</v>
      </c>
      <c r="G19" s="126">
        <v>0</v>
      </c>
      <c r="H19" s="281"/>
      <c r="I19" s="132">
        <f t="shared" si="9"/>
        <v>100</v>
      </c>
      <c r="J19" s="132">
        <f t="shared" si="10"/>
        <v>0</v>
      </c>
      <c r="K19" s="132">
        <f t="shared" si="11"/>
        <v>0</v>
      </c>
      <c r="L19" s="132">
        <f t="shared" si="12"/>
        <v>0</v>
      </c>
    </row>
    <row r="20" spans="1:12">
      <c r="A20" s="83" t="s">
        <v>9</v>
      </c>
      <c r="B20" s="119">
        <f t="shared" si="1"/>
        <v>11465904</v>
      </c>
      <c r="C20" s="345">
        <v>11465904</v>
      </c>
      <c r="D20" s="131">
        <v>0</v>
      </c>
      <c r="E20" s="126">
        <v>0</v>
      </c>
      <c r="F20" s="126">
        <v>0</v>
      </c>
      <c r="G20" s="126">
        <v>0</v>
      </c>
      <c r="H20" s="281"/>
      <c r="I20" s="132">
        <f t="shared" si="9"/>
        <v>100</v>
      </c>
      <c r="J20" s="132">
        <f t="shared" si="10"/>
        <v>0</v>
      </c>
      <c r="K20" s="132">
        <f t="shared" si="11"/>
        <v>0</v>
      </c>
      <c r="L20" s="132">
        <f t="shared" si="12"/>
        <v>0</v>
      </c>
    </row>
    <row r="21" spans="1:12">
      <c r="A21" s="83" t="s">
        <v>10</v>
      </c>
      <c r="B21" s="119">
        <f t="shared" si="1"/>
        <v>0</v>
      </c>
      <c r="C21" s="345">
        <v>0</v>
      </c>
      <c r="D21" s="131">
        <v>0</v>
      </c>
      <c r="E21" s="126">
        <v>0</v>
      </c>
      <c r="F21" s="126">
        <v>0</v>
      </c>
      <c r="G21" s="126">
        <v>0</v>
      </c>
      <c r="H21" s="281"/>
      <c r="I21" s="132">
        <f t="shared" si="9"/>
        <v>0</v>
      </c>
      <c r="J21" s="132">
        <f t="shared" si="10"/>
        <v>0</v>
      </c>
      <c r="K21" s="132">
        <f t="shared" si="11"/>
        <v>0</v>
      </c>
      <c r="L21" s="132">
        <f t="shared" si="12"/>
        <v>0</v>
      </c>
    </row>
    <row r="22" spans="1:12">
      <c r="B22" s="119"/>
      <c r="C22" s="345"/>
      <c r="D22" s="131"/>
      <c r="E22" s="126"/>
      <c r="F22" s="126"/>
      <c r="G22" s="126"/>
      <c r="H22" s="281"/>
      <c r="I22" s="132"/>
      <c r="J22" s="132"/>
      <c r="K22" s="132"/>
      <c r="L22" s="132"/>
    </row>
    <row r="23" spans="1:12">
      <c r="A23" s="83" t="s">
        <v>11</v>
      </c>
      <c r="B23" s="119">
        <f t="shared" si="1"/>
        <v>33165201</v>
      </c>
      <c r="C23" s="345">
        <v>33165201</v>
      </c>
      <c r="D23" s="131">
        <v>0</v>
      </c>
      <c r="E23" s="126">
        <v>0</v>
      </c>
      <c r="F23" s="126">
        <v>0</v>
      </c>
      <c r="G23" s="126">
        <v>0</v>
      </c>
      <c r="H23" s="281"/>
      <c r="I23" s="132">
        <f t="shared" ref="I23:I27" si="13">IF(B23&lt;&gt;0,((+C23+D23)/B23*100),(IF(C23&lt;&gt;0,1,0)))</f>
        <v>100</v>
      </c>
      <c r="J23" s="132">
        <f t="shared" ref="J23:J27" si="14">IF($B23&lt;&gt;0,(E23/$B23*100),(IF(E23&lt;&gt;0,1,0)))</f>
        <v>0</v>
      </c>
      <c r="K23" s="132">
        <f t="shared" ref="K23:K27" si="15">IF($B23&lt;&gt;0,(F23/$B23*100),(IF(F23&lt;&gt;0,1,0)))</f>
        <v>0</v>
      </c>
      <c r="L23" s="132">
        <f t="shared" ref="L23:L27" si="16">IF($B23&lt;&gt;0,(G23/$B23*100),(IF(G23&lt;&gt;0,1,0)))</f>
        <v>0</v>
      </c>
    </row>
    <row r="24" spans="1:12">
      <c r="A24" s="83" t="s">
        <v>12</v>
      </c>
      <c r="B24" s="119">
        <f t="shared" si="1"/>
        <v>0</v>
      </c>
      <c r="C24" s="345">
        <v>0</v>
      </c>
      <c r="D24" s="131">
        <v>0</v>
      </c>
      <c r="E24" s="126">
        <v>0</v>
      </c>
      <c r="F24" s="126">
        <v>0</v>
      </c>
      <c r="G24" s="126">
        <v>0</v>
      </c>
      <c r="H24" s="281"/>
      <c r="I24" s="132">
        <f t="shared" si="13"/>
        <v>0</v>
      </c>
      <c r="J24" s="132">
        <f t="shared" si="14"/>
        <v>0</v>
      </c>
      <c r="K24" s="132">
        <f t="shared" si="15"/>
        <v>0</v>
      </c>
      <c r="L24" s="132">
        <f t="shared" si="16"/>
        <v>0</v>
      </c>
    </row>
    <row r="25" spans="1:12">
      <c r="A25" s="83" t="s">
        <v>13</v>
      </c>
      <c r="B25" s="119">
        <f t="shared" si="1"/>
        <v>30921157.170000002</v>
      </c>
      <c r="C25" s="345">
        <v>30921157.170000002</v>
      </c>
      <c r="D25" s="131">
        <v>0</v>
      </c>
      <c r="E25" s="126">
        <v>0</v>
      </c>
      <c r="F25" s="126">
        <v>0</v>
      </c>
      <c r="G25" s="126">
        <v>0</v>
      </c>
      <c r="H25" s="281"/>
      <c r="I25" s="132">
        <f t="shared" si="13"/>
        <v>100</v>
      </c>
      <c r="J25" s="132">
        <f t="shared" si="14"/>
        <v>0</v>
      </c>
      <c r="K25" s="132">
        <f t="shared" si="15"/>
        <v>0</v>
      </c>
      <c r="L25" s="132">
        <f t="shared" si="16"/>
        <v>0</v>
      </c>
    </row>
    <row r="26" spans="1:12">
      <c r="A26" s="83" t="s">
        <v>14</v>
      </c>
      <c r="B26" s="119">
        <f t="shared" si="1"/>
        <v>0</v>
      </c>
      <c r="C26" s="345">
        <v>0</v>
      </c>
      <c r="D26" s="131">
        <v>0</v>
      </c>
      <c r="E26" s="126">
        <v>0</v>
      </c>
      <c r="F26" s="126">
        <v>0</v>
      </c>
      <c r="G26" s="126">
        <v>0</v>
      </c>
      <c r="H26" s="281"/>
      <c r="I26" s="132">
        <f t="shared" si="13"/>
        <v>0</v>
      </c>
      <c r="J26" s="132">
        <f t="shared" si="14"/>
        <v>0</v>
      </c>
      <c r="K26" s="132">
        <f t="shared" si="15"/>
        <v>0</v>
      </c>
      <c r="L26" s="132">
        <f t="shared" si="16"/>
        <v>0</v>
      </c>
    </row>
    <row r="27" spans="1:12">
      <c r="A27" s="83" t="s">
        <v>15</v>
      </c>
      <c r="B27" s="119">
        <f t="shared" si="1"/>
        <v>0</v>
      </c>
      <c r="C27" s="345">
        <v>0</v>
      </c>
      <c r="D27" s="131">
        <v>0</v>
      </c>
      <c r="E27" s="126">
        <v>0</v>
      </c>
      <c r="F27" s="126">
        <v>0</v>
      </c>
      <c r="G27" s="126">
        <v>0</v>
      </c>
      <c r="H27" s="281"/>
      <c r="I27" s="132">
        <f t="shared" si="13"/>
        <v>0</v>
      </c>
      <c r="J27" s="132">
        <f t="shared" si="14"/>
        <v>0</v>
      </c>
      <c r="K27" s="132">
        <f t="shared" si="15"/>
        <v>0</v>
      </c>
      <c r="L27" s="132">
        <f t="shared" si="16"/>
        <v>0</v>
      </c>
    </row>
    <row r="28" spans="1:12">
      <c r="B28" s="119"/>
      <c r="C28" s="345"/>
      <c r="D28" s="131"/>
      <c r="E28" s="126"/>
      <c r="F28" s="126"/>
      <c r="G28" s="126"/>
      <c r="H28" s="281"/>
      <c r="I28" s="132"/>
      <c r="J28" s="132"/>
      <c r="K28" s="132"/>
      <c r="L28" s="132"/>
    </row>
    <row r="29" spans="1:12">
      <c r="A29" s="83" t="s">
        <v>16</v>
      </c>
      <c r="B29" s="119">
        <f t="shared" si="1"/>
        <v>245149536</v>
      </c>
      <c r="C29" s="345">
        <v>242991017</v>
      </c>
      <c r="D29" s="131">
        <v>2158519</v>
      </c>
      <c r="E29" s="126">
        <v>0</v>
      </c>
      <c r="F29" s="126">
        <v>0</v>
      </c>
      <c r="G29" s="126">
        <v>0</v>
      </c>
      <c r="H29" s="281"/>
      <c r="I29" s="132">
        <f t="shared" ref="I29:I33" si="17">IF(B29&lt;&gt;0,((+C29+D29)/B29*100),(IF(C29&lt;&gt;0,1,0)))</f>
        <v>100</v>
      </c>
      <c r="J29" s="132">
        <f t="shared" ref="J29:J33" si="18">IF($B29&lt;&gt;0,(E29/$B29*100),(IF(E29&lt;&gt;0,1,0)))</f>
        <v>0</v>
      </c>
      <c r="K29" s="132">
        <f t="shared" ref="K29:K33" si="19">IF($B29&lt;&gt;0,(F29/$B29*100),(IF(F29&lt;&gt;0,1,0)))</f>
        <v>0</v>
      </c>
      <c r="L29" s="132">
        <f t="shared" ref="L29:L33" si="20">IF($B29&lt;&gt;0,(G29/$B29*100),(IF(G29&lt;&gt;0,1,0)))</f>
        <v>0</v>
      </c>
    </row>
    <row r="30" spans="1:12">
      <c r="A30" s="83" t="s">
        <v>17</v>
      </c>
      <c r="B30" s="119">
        <f t="shared" si="1"/>
        <v>63776589</v>
      </c>
      <c r="C30" s="345">
        <v>63776589</v>
      </c>
      <c r="D30" s="131">
        <v>0</v>
      </c>
      <c r="E30" s="126">
        <v>0</v>
      </c>
      <c r="F30" s="126">
        <v>0</v>
      </c>
      <c r="G30" s="126">
        <v>0</v>
      </c>
      <c r="H30" s="281"/>
      <c r="I30" s="132">
        <f t="shared" si="17"/>
        <v>100</v>
      </c>
      <c r="J30" s="132">
        <f t="shared" si="18"/>
        <v>0</v>
      </c>
      <c r="K30" s="132">
        <f t="shared" si="19"/>
        <v>0</v>
      </c>
      <c r="L30" s="132">
        <f t="shared" si="20"/>
        <v>0</v>
      </c>
    </row>
    <row r="31" spans="1:12">
      <c r="A31" s="83" t="s">
        <v>18</v>
      </c>
      <c r="B31" s="119">
        <f t="shared" si="1"/>
        <v>0</v>
      </c>
      <c r="C31" s="345">
        <v>0</v>
      </c>
      <c r="D31" s="131">
        <v>0</v>
      </c>
      <c r="E31" s="126">
        <v>0</v>
      </c>
      <c r="F31" s="126">
        <v>0</v>
      </c>
      <c r="G31" s="126">
        <v>0</v>
      </c>
      <c r="H31" s="281"/>
      <c r="I31" s="132">
        <f t="shared" si="17"/>
        <v>0</v>
      </c>
      <c r="J31" s="132">
        <f t="shared" si="18"/>
        <v>0</v>
      </c>
      <c r="K31" s="132">
        <f t="shared" si="19"/>
        <v>0</v>
      </c>
      <c r="L31" s="132">
        <f t="shared" si="20"/>
        <v>0</v>
      </c>
    </row>
    <row r="32" spans="1:12">
      <c r="A32" s="83" t="s">
        <v>19</v>
      </c>
      <c r="B32" s="119">
        <f t="shared" si="1"/>
        <v>5505055</v>
      </c>
      <c r="C32" s="345">
        <v>5505055</v>
      </c>
      <c r="D32" s="131">
        <v>0</v>
      </c>
      <c r="E32" s="126">
        <v>0</v>
      </c>
      <c r="F32" s="126">
        <v>0</v>
      </c>
      <c r="G32" s="126">
        <v>0</v>
      </c>
      <c r="H32" s="281"/>
      <c r="I32" s="132">
        <f t="shared" si="17"/>
        <v>100</v>
      </c>
      <c r="J32" s="132">
        <f t="shared" si="18"/>
        <v>0</v>
      </c>
      <c r="K32" s="132">
        <f t="shared" si="19"/>
        <v>0</v>
      </c>
      <c r="L32" s="132">
        <f t="shared" si="20"/>
        <v>0</v>
      </c>
    </row>
    <row r="33" spans="1:14">
      <c r="A33" s="83" t="s">
        <v>20</v>
      </c>
      <c r="B33" s="119">
        <f>SUM(C33:G33)</f>
        <v>0</v>
      </c>
      <c r="C33" s="345">
        <v>0</v>
      </c>
      <c r="D33" s="131">
        <v>0</v>
      </c>
      <c r="E33" s="126">
        <v>0</v>
      </c>
      <c r="F33" s="126">
        <v>0</v>
      </c>
      <c r="G33" s="126">
        <v>0</v>
      </c>
      <c r="H33" s="281"/>
      <c r="I33" s="132">
        <f t="shared" si="17"/>
        <v>0</v>
      </c>
      <c r="J33" s="132">
        <f t="shared" si="18"/>
        <v>0</v>
      </c>
      <c r="K33" s="132">
        <f t="shared" si="19"/>
        <v>0</v>
      </c>
      <c r="L33" s="132">
        <f t="shared" si="20"/>
        <v>0</v>
      </c>
    </row>
    <row r="34" spans="1:14">
      <c r="B34" s="119"/>
      <c r="C34" s="345"/>
      <c r="D34" s="131"/>
      <c r="E34" s="126"/>
      <c r="F34" s="126"/>
      <c r="G34" s="126"/>
      <c r="H34" s="281"/>
      <c r="I34" s="132"/>
      <c r="J34" s="132"/>
      <c r="K34" s="132"/>
      <c r="L34" s="132"/>
    </row>
    <row r="35" spans="1:14">
      <c r="A35" s="83" t="s">
        <v>21</v>
      </c>
      <c r="B35" s="119">
        <f>SUM(C35:G35)</f>
        <v>0</v>
      </c>
      <c r="C35" s="345">
        <v>0</v>
      </c>
      <c r="D35" s="131">
        <v>0</v>
      </c>
      <c r="E35" s="126">
        <v>0</v>
      </c>
      <c r="F35" s="126">
        <v>0</v>
      </c>
      <c r="G35" s="126">
        <v>0</v>
      </c>
      <c r="H35" s="281"/>
      <c r="I35" s="132">
        <f t="shared" ref="I35:I38" si="21">IF(B35&lt;&gt;0,((+C35+D35)/B35*100),(IF(C35&lt;&gt;0,1,0)))</f>
        <v>0</v>
      </c>
      <c r="J35" s="132">
        <f t="shared" ref="J35:J38" si="22">IF($B35&lt;&gt;0,(E35/$B35*100),(IF(E35&lt;&gt;0,1,0)))</f>
        <v>0</v>
      </c>
      <c r="K35" s="132">
        <f t="shared" ref="K35:K38" si="23">IF($B35&lt;&gt;0,(F35/$B35*100),(IF(F35&lt;&gt;0,1,0)))</f>
        <v>0</v>
      </c>
      <c r="L35" s="132">
        <f t="shared" ref="L35:L38" si="24">IF($B35&lt;&gt;0,(G35/$B35*100),(IF(G35&lt;&gt;0,1,0)))</f>
        <v>0</v>
      </c>
    </row>
    <row r="36" spans="1:14">
      <c r="A36" s="83" t="s">
        <v>22</v>
      </c>
      <c r="B36" s="119">
        <f>SUM(C36:G36)</f>
        <v>5991748</v>
      </c>
      <c r="C36" s="345">
        <v>5991748</v>
      </c>
      <c r="D36" s="131">
        <v>0</v>
      </c>
      <c r="E36" s="126">
        <v>0</v>
      </c>
      <c r="F36" s="126">
        <v>0</v>
      </c>
      <c r="G36" s="126">
        <v>0</v>
      </c>
      <c r="H36" s="281"/>
      <c r="I36" s="132">
        <f t="shared" si="21"/>
        <v>100</v>
      </c>
      <c r="J36" s="132">
        <f t="shared" si="22"/>
        <v>0</v>
      </c>
      <c r="K36" s="132">
        <f t="shared" si="23"/>
        <v>0</v>
      </c>
      <c r="L36" s="132">
        <f t="shared" si="24"/>
        <v>0</v>
      </c>
    </row>
    <row r="37" spans="1:14">
      <c r="A37" s="83" t="s">
        <v>23</v>
      </c>
      <c r="B37" s="281">
        <f>SUM(C37:G37)</f>
        <v>11473610</v>
      </c>
      <c r="C37" s="345">
        <v>11473610</v>
      </c>
      <c r="D37" s="131">
        <v>0</v>
      </c>
      <c r="E37" s="126">
        <v>0</v>
      </c>
      <c r="F37" s="126">
        <v>0</v>
      </c>
      <c r="G37" s="126">
        <v>0</v>
      </c>
      <c r="H37" s="281"/>
      <c r="I37" s="132">
        <f t="shared" si="21"/>
        <v>100</v>
      </c>
      <c r="J37" s="132">
        <f t="shared" si="22"/>
        <v>0</v>
      </c>
      <c r="K37" s="132">
        <f t="shared" si="23"/>
        <v>0</v>
      </c>
      <c r="L37" s="132">
        <f t="shared" si="24"/>
        <v>0</v>
      </c>
    </row>
    <row r="38" spans="1:14">
      <c r="A38" s="89" t="s">
        <v>24</v>
      </c>
      <c r="B38" s="311">
        <f>SUM(C38:G38)</f>
        <v>0</v>
      </c>
      <c r="C38" s="392">
        <v>0</v>
      </c>
      <c r="D38" s="394">
        <v>0</v>
      </c>
      <c r="E38" s="127">
        <v>0</v>
      </c>
      <c r="F38" s="127">
        <v>0</v>
      </c>
      <c r="G38" s="127">
        <v>0</v>
      </c>
      <c r="H38" s="311"/>
      <c r="I38" s="279">
        <f t="shared" si="21"/>
        <v>0</v>
      </c>
      <c r="J38" s="279">
        <f t="shared" si="22"/>
        <v>0</v>
      </c>
      <c r="K38" s="279">
        <f t="shared" si="23"/>
        <v>0</v>
      </c>
      <c r="L38" s="279">
        <f t="shared" si="24"/>
        <v>0</v>
      </c>
    </row>
    <row r="39" spans="1:14">
      <c r="D39" s="87"/>
      <c r="I39" s="136"/>
      <c r="J39" s="82"/>
      <c r="K39" s="82"/>
      <c r="L39" s="82"/>
    </row>
    <row r="40" spans="1:14">
      <c r="A40" s="83" t="s">
        <v>179</v>
      </c>
      <c r="D40" s="87"/>
      <c r="E40" s="126"/>
    </row>
    <row r="41" spans="1:14">
      <c r="A41" s="83" t="s">
        <v>180</v>
      </c>
      <c r="D41" s="87"/>
    </row>
    <row r="42" spans="1:14">
      <c r="A42" s="133"/>
      <c r="D42" s="87"/>
    </row>
    <row r="43" spans="1:14">
      <c r="A43" s="133"/>
      <c r="B43" s="380"/>
      <c r="D43" s="87"/>
    </row>
    <row r="44" spans="1:14">
      <c r="A44" s="133"/>
      <c r="D44" s="87"/>
    </row>
    <row r="45" spans="1:14">
      <c r="A45" s="133"/>
      <c r="C45" s="345"/>
      <c r="D45" s="345"/>
      <c r="E45" s="345"/>
      <c r="F45" s="345"/>
    </row>
    <row r="46" spans="1:14">
      <c r="C46" s="345"/>
      <c r="D46" s="345"/>
      <c r="E46" s="345"/>
      <c r="F46" s="345"/>
      <c r="G46" s="345"/>
      <c r="H46" s="345"/>
      <c r="I46" s="345"/>
      <c r="J46" s="345"/>
      <c r="K46" s="345"/>
      <c r="L46" s="345"/>
      <c r="M46" s="345"/>
      <c r="N46" s="348"/>
    </row>
    <row r="47" spans="1:14">
      <c r="C47" s="345"/>
      <c r="D47" s="345"/>
      <c r="E47" s="345"/>
      <c r="F47" s="345"/>
      <c r="H47" s="345"/>
      <c r="I47" s="345"/>
      <c r="J47" s="345"/>
      <c r="K47" s="345"/>
      <c r="L47" s="345"/>
      <c r="M47" s="345"/>
      <c r="N47" s="348"/>
    </row>
    <row r="48" spans="1:14"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8"/>
    </row>
    <row r="49" spans="3:14">
      <c r="C49" s="345"/>
      <c r="D49" s="345"/>
      <c r="E49" s="345"/>
      <c r="F49" s="345"/>
      <c r="G49" s="345"/>
      <c r="H49" s="345"/>
      <c r="I49" s="345"/>
      <c r="J49" s="345"/>
      <c r="K49" s="345"/>
      <c r="L49" s="345"/>
      <c r="M49" s="345"/>
      <c r="N49" s="348"/>
    </row>
    <row r="50" spans="3:14"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8"/>
    </row>
    <row r="51" spans="3:14">
      <c r="C51" s="345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8"/>
    </row>
    <row r="52" spans="3:14">
      <c r="C52" s="345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48"/>
    </row>
    <row r="53" spans="3:14">
      <c r="C53" s="345"/>
      <c r="D53" s="345"/>
      <c r="E53" s="345"/>
      <c r="F53" s="345"/>
      <c r="G53" s="345"/>
      <c r="H53" s="345"/>
      <c r="I53" s="345"/>
      <c r="J53" s="345"/>
      <c r="K53" s="345"/>
      <c r="L53" s="345"/>
      <c r="M53" s="345"/>
      <c r="N53" s="348"/>
    </row>
    <row r="54" spans="3:14">
      <c r="C54" s="345"/>
      <c r="D54" s="345"/>
      <c r="E54" s="345"/>
      <c r="F54" s="345"/>
      <c r="G54" s="345"/>
      <c r="H54" s="345"/>
      <c r="I54" s="345"/>
      <c r="J54" s="345"/>
      <c r="K54" s="345"/>
      <c r="L54" s="345"/>
      <c r="M54" s="345"/>
      <c r="N54" s="348"/>
    </row>
    <row r="55" spans="3:14">
      <c r="C55" s="345"/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8"/>
    </row>
    <row r="56" spans="3:14">
      <c r="C56" s="345"/>
      <c r="D56" s="345"/>
      <c r="E56" s="345"/>
      <c r="F56" s="345"/>
      <c r="G56" s="345"/>
      <c r="H56" s="345"/>
      <c r="I56" s="345"/>
      <c r="J56" s="345"/>
      <c r="K56" s="345"/>
      <c r="L56" s="345"/>
      <c r="M56" s="345"/>
      <c r="N56" s="348"/>
    </row>
    <row r="57" spans="3:14">
      <c r="C57" s="345"/>
      <c r="D57" s="345"/>
      <c r="E57" s="345"/>
      <c r="F57" s="345"/>
      <c r="G57" s="345"/>
      <c r="H57" s="345"/>
      <c r="I57" s="345"/>
      <c r="J57" s="345"/>
      <c r="K57" s="345"/>
      <c r="L57" s="345"/>
      <c r="M57" s="345"/>
      <c r="N57" s="348"/>
    </row>
    <row r="58" spans="3:14">
      <c r="C58" s="345"/>
      <c r="D58" s="345"/>
      <c r="E58" s="345"/>
      <c r="F58" s="345"/>
      <c r="G58" s="345"/>
      <c r="H58" s="345"/>
      <c r="I58" s="345"/>
      <c r="J58" s="345"/>
      <c r="K58" s="345"/>
      <c r="L58" s="345"/>
      <c r="M58" s="345"/>
      <c r="N58" s="348"/>
    </row>
    <row r="59" spans="3:14">
      <c r="C59" s="345"/>
      <c r="D59" s="345"/>
      <c r="E59" s="345"/>
      <c r="F59" s="345"/>
      <c r="G59" s="345"/>
      <c r="H59" s="345"/>
      <c r="I59" s="345"/>
      <c r="J59" s="345"/>
      <c r="K59" s="345"/>
      <c r="L59" s="345"/>
      <c r="M59" s="345"/>
      <c r="N59" s="348"/>
    </row>
    <row r="60" spans="3:14">
      <c r="C60" s="345"/>
      <c r="D60" s="345"/>
      <c r="E60" s="345"/>
      <c r="F60" s="345"/>
      <c r="G60" s="345"/>
      <c r="H60" s="345"/>
      <c r="I60" s="345"/>
      <c r="J60" s="345"/>
      <c r="K60" s="345"/>
      <c r="L60" s="345"/>
      <c r="M60" s="345"/>
      <c r="N60" s="348"/>
    </row>
    <row r="61" spans="3:14">
      <c r="C61" s="345"/>
      <c r="D61" s="345"/>
      <c r="E61" s="345"/>
      <c r="F61" s="345"/>
      <c r="G61" s="345"/>
      <c r="H61" s="345"/>
      <c r="I61" s="345"/>
      <c r="J61" s="345"/>
      <c r="K61" s="345"/>
      <c r="L61" s="345"/>
      <c r="M61" s="345"/>
      <c r="N61" s="348"/>
    </row>
    <row r="62" spans="3:14">
      <c r="C62" s="345"/>
      <c r="D62" s="345"/>
      <c r="E62" s="345"/>
      <c r="F62" s="345"/>
      <c r="G62" s="345"/>
      <c r="H62" s="345"/>
      <c r="I62" s="345"/>
      <c r="J62" s="345"/>
      <c r="K62" s="345"/>
      <c r="L62" s="345"/>
      <c r="M62" s="345"/>
      <c r="N62" s="348"/>
    </row>
    <row r="63" spans="3:14">
      <c r="C63" s="345"/>
      <c r="D63" s="345"/>
      <c r="E63" s="345"/>
      <c r="F63" s="345"/>
      <c r="G63" s="345"/>
      <c r="H63" s="345"/>
      <c r="I63" s="345"/>
      <c r="J63" s="345"/>
      <c r="K63" s="345"/>
      <c r="L63" s="345"/>
      <c r="M63" s="345"/>
      <c r="N63" s="348"/>
    </row>
    <row r="64" spans="3:14">
      <c r="C64" s="345"/>
      <c r="D64" s="345"/>
      <c r="E64" s="345"/>
      <c r="F64" s="345"/>
      <c r="G64" s="345"/>
      <c r="H64" s="345"/>
      <c r="I64" s="345"/>
      <c r="J64" s="345"/>
      <c r="K64" s="345"/>
      <c r="L64" s="345"/>
      <c r="M64" s="345"/>
      <c r="N64" s="348"/>
    </row>
    <row r="65" spans="3:14">
      <c r="C65" s="345"/>
      <c r="D65" s="345"/>
      <c r="E65" s="345"/>
      <c r="F65" s="345"/>
      <c r="G65" s="345"/>
      <c r="H65" s="345"/>
      <c r="I65" s="345"/>
      <c r="J65" s="345"/>
      <c r="K65" s="345"/>
      <c r="L65" s="345"/>
      <c r="M65" s="345"/>
      <c r="N65" s="348"/>
    </row>
    <row r="66" spans="3:14">
      <c r="C66" s="345"/>
      <c r="D66" s="345"/>
      <c r="E66" s="345"/>
      <c r="F66" s="345"/>
      <c r="G66" s="345"/>
      <c r="H66" s="345"/>
      <c r="I66" s="345"/>
      <c r="J66" s="345"/>
      <c r="K66" s="345"/>
      <c r="L66" s="345"/>
      <c r="M66" s="345"/>
      <c r="N66" s="348"/>
    </row>
    <row r="67" spans="3:14">
      <c r="C67" s="345"/>
      <c r="D67" s="345"/>
      <c r="E67" s="345"/>
      <c r="F67" s="345"/>
      <c r="G67" s="345"/>
      <c r="H67" s="345"/>
      <c r="I67" s="345"/>
      <c r="J67" s="345"/>
      <c r="K67" s="345"/>
      <c r="L67" s="345"/>
      <c r="M67" s="345"/>
      <c r="N67" s="348"/>
    </row>
    <row r="68" spans="3:14">
      <c r="C68" s="345"/>
      <c r="D68" s="345"/>
      <c r="E68" s="345"/>
      <c r="F68" s="345"/>
      <c r="G68" s="345"/>
      <c r="H68" s="345"/>
      <c r="I68" s="345"/>
      <c r="J68" s="345"/>
      <c r="K68" s="345"/>
      <c r="L68" s="345"/>
      <c r="M68" s="345"/>
      <c r="N68" s="348"/>
    </row>
    <row r="69" spans="3:14">
      <c r="C69" s="345"/>
      <c r="D69" s="345"/>
      <c r="F69" s="345"/>
      <c r="G69" s="345"/>
      <c r="H69" s="345"/>
      <c r="I69" s="345"/>
      <c r="J69" s="345"/>
      <c r="K69" s="345"/>
      <c r="L69" s="345"/>
      <c r="M69" s="345"/>
      <c r="N69" s="348"/>
    </row>
    <row r="70" spans="3:14">
      <c r="C70" s="345"/>
      <c r="D70" s="345"/>
      <c r="E70" s="345"/>
      <c r="F70" s="345"/>
      <c r="G70" s="345"/>
      <c r="H70" s="345"/>
      <c r="I70" s="345"/>
      <c r="J70" s="345"/>
      <c r="K70" s="345"/>
      <c r="L70" s="345"/>
      <c r="M70" s="345"/>
      <c r="N70" s="348"/>
    </row>
    <row r="71" spans="3:14">
      <c r="C71" s="345"/>
      <c r="D71" s="345"/>
      <c r="E71" s="345"/>
      <c r="F71" s="345"/>
      <c r="G71" s="345"/>
      <c r="H71" s="345"/>
      <c r="I71" s="345"/>
      <c r="J71" s="345"/>
      <c r="K71" s="345"/>
      <c r="L71" s="345"/>
      <c r="M71" s="345"/>
      <c r="N71" s="348"/>
    </row>
    <row r="73" spans="3:14">
      <c r="C73" s="345"/>
      <c r="D73" s="345"/>
      <c r="E73" s="345"/>
      <c r="F73" s="345"/>
      <c r="G73" s="345"/>
      <c r="H73" s="345"/>
      <c r="I73" s="345"/>
      <c r="J73" s="345"/>
      <c r="K73" s="345"/>
      <c r="L73" s="345"/>
      <c r="M73" s="345"/>
      <c r="N73" s="348"/>
    </row>
    <row r="74" spans="3:14">
      <c r="C74" s="345"/>
      <c r="D74" s="345"/>
      <c r="E74" s="345"/>
      <c r="F74" s="345"/>
      <c r="G74" s="345"/>
      <c r="H74" s="345"/>
      <c r="I74" s="345"/>
      <c r="J74" s="345"/>
      <c r="K74" s="345"/>
      <c r="L74" s="345"/>
      <c r="M74" s="345"/>
      <c r="N74" s="348"/>
    </row>
    <row r="75" spans="3:14">
      <c r="C75" s="345"/>
      <c r="D75" s="345"/>
      <c r="E75" s="345"/>
      <c r="F75" s="345"/>
      <c r="G75" s="345"/>
      <c r="H75" s="345"/>
      <c r="I75" s="345"/>
      <c r="J75" s="345"/>
      <c r="K75" s="345"/>
      <c r="L75" s="345"/>
      <c r="M75" s="345"/>
      <c r="N75" s="348"/>
    </row>
    <row r="76" spans="3:14">
      <c r="C76" s="345"/>
      <c r="D76" s="345"/>
      <c r="E76" s="345"/>
      <c r="F76" s="345"/>
      <c r="G76" s="345"/>
      <c r="H76" s="345"/>
      <c r="I76" s="345"/>
      <c r="J76" s="345"/>
      <c r="K76" s="345"/>
      <c r="L76" s="345"/>
      <c r="M76" s="345"/>
      <c r="N76" s="348"/>
    </row>
    <row r="77" spans="3:14">
      <c r="C77" s="345"/>
      <c r="D77" s="345"/>
      <c r="E77" s="345"/>
      <c r="F77" s="345"/>
      <c r="G77" s="345"/>
      <c r="H77" s="345"/>
      <c r="I77" s="345"/>
      <c r="J77" s="345"/>
      <c r="K77" s="345"/>
      <c r="L77" s="345"/>
      <c r="M77" s="345"/>
      <c r="N77" s="348"/>
    </row>
    <row r="78" spans="3:14">
      <c r="C78" s="345"/>
      <c r="D78" s="345"/>
      <c r="E78" s="345"/>
      <c r="F78" s="345"/>
    </row>
    <row r="79" spans="3:14"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8"/>
    </row>
    <row r="80" spans="3:14">
      <c r="C80" s="345"/>
      <c r="D80" s="345"/>
      <c r="E80" s="345"/>
      <c r="F80" s="345"/>
      <c r="G80" s="345"/>
      <c r="H80" s="345"/>
      <c r="I80" s="345"/>
      <c r="J80" s="345"/>
      <c r="K80" s="345"/>
      <c r="L80" s="345"/>
      <c r="M80" s="345"/>
      <c r="N80" s="348"/>
    </row>
    <row r="81" spans="3:14">
      <c r="C81" s="345"/>
      <c r="D81" s="345"/>
      <c r="E81" s="345"/>
      <c r="F81" s="345"/>
      <c r="G81" s="345"/>
      <c r="H81" s="345"/>
      <c r="I81" s="345"/>
      <c r="J81" s="345"/>
      <c r="K81" s="345"/>
      <c r="L81" s="345"/>
      <c r="M81" s="345"/>
      <c r="N81" s="348"/>
    </row>
    <row r="82" spans="3:14">
      <c r="C82" s="345"/>
      <c r="D82" s="345"/>
      <c r="E82" s="345"/>
      <c r="F82" s="345"/>
      <c r="G82" s="345"/>
      <c r="H82" s="345"/>
      <c r="I82" s="345"/>
      <c r="J82" s="345"/>
      <c r="K82" s="345"/>
      <c r="L82" s="345"/>
      <c r="M82" s="345"/>
      <c r="N82" s="348"/>
    </row>
    <row r="83" spans="3:14">
      <c r="C83" s="345"/>
      <c r="D83" s="345"/>
      <c r="E83" s="345"/>
      <c r="F83" s="345"/>
      <c r="G83" s="345"/>
      <c r="H83" s="345"/>
      <c r="I83" s="345"/>
      <c r="J83" s="345"/>
      <c r="K83" s="345"/>
      <c r="L83" s="345"/>
      <c r="M83" s="345"/>
      <c r="N83" s="348"/>
    </row>
    <row r="84" spans="3:14">
      <c r="C84" s="345"/>
      <c r="D84" s="345"/>
      <c r="E84" s="345"/>
      <c r="F84" s="345"/>
      <c r="G84" s="345"/>
      <c r="H84" s="345"/>
      <c r="I84" s="345"/>
      <c r="J84" s="345"/>
      <c r="K84" s="345"/>
      <c r="L84" s="345"/>
      <c r="M84" s="345"/>
      <c r="N84" s="348"/>
    </row>
    <row r="85" spans="3:14">
      <c r="C85" s="345"/>
      <c r="D85" s="345"/>
      <c r="E85" s="345"/>
      <c r="F85" s="345"/>
      <c r="G85" s="345"/>
      <c r="H85" s="345"/>
      <c r="I85" s="345"/>
      <c r="J85" s="345"/>
      <c r="K85" s="345"/>
      <c r="L85" s="345"/>
      <c r="M85" s="345"/>
      <c r="N85" s="348"/>
    </row>
    <row r="86" spans="3:14">
      <c r="C86" s="345"/>
      <c r="D86" s="345"/>
      <c r="E86" s="345"/>
      <c r="F86" s="345"/>
      <c r="G86" s="345"/>
      <c r="H86" s="345"/>
      <c r="I86" s="345"/>
      <c r="J86" s="345"/>
      <c r="K86" s="345"/>
      <c r="L86" s="345"/>
      <c r="M86" s="345"/>
      <c r="N86" s="348"/>
    </row>
    <row r="87" spans="3:14">
      <c r="C87" s="345"/>
      <c r="D87" s="345"/>
      <c r="E87" s="345"/>
      <c r="F87" s="345"/>
      <c r="G87" s="345"/>
    </row>
    <row r="88" spans="3:14">
      <c r="C88" s="345"/>
      <c r="D88" s="345"/>
      <c r="E88" s="345"/>
      <c r="F88" s="345"/>
    </row>
    <row r="89" spans="3:14">
      <c r="C89" s="345"/>
      <c r="D89" s="345"/>
      <c r="E89" s="345"/>
      <c r="F89" s="345"/>
    </row>
    <row r="90" spans="3:14">
      <c r="C90" s="345"/>
      <c r="D90" s="345"/>
      <c r="E90" s="345"/>
      <c r="F90" s="345"/>
    </row>
    <row r="91" spans="3:14">
      <c r="C91" s="345"/>
      <c r="D91" s="345"/>
      <c r="E91" s="345"/>
      <c r="F91" s="345"/>
    </row>
    <row r="92" spans="3:14">
      <c r="C92" s="345"/>
      <c r="D92" s="345"/>
      <c r="E92" s="345"/>
    </row>
    <row r="93" spans="3:14">
      <c r="C93" s="345"/>
      <c r="D93" s="345"/>
      <c r="E93" s="345"/>
    </row>
    <row r="94" spans="3:14">
      <c r="C94" s="345"/>
      <c r="D94" s="345"/>
      <c r="E94" s="345"/>
    </row>
    <row r="95" spans="3:14">
      <c r="C95" s="345"/>
      <c r="D95" s="345"/>
      <c r="E95" s="345"/>
    </row>
    <row r="96" spans="3:14">
      <c r="D96" s="345"/>
      <c r="E96" s="345"/>
    </row>
    <row r="97" spans="4:5">
      <c r="D97" s="345"/>
      <c r="E97" s="345"/>
    </row>
    <row r="98" spans="4:5">
      <c r="D98" s="345"/>
    </row>
    <row r="99" spans="4:5">
      <c r="D99" s="345"/>
    </row>
  </sheetData>
  <mergeCells count="6">
    <mergeCell ref="C1:G1"/>
    <mergeCell ref="C7:D7"/>
    <mergeCell ref="A4:K4"/>
    <mergeCell ref="C6:F6"/>
    <mergeCell ref="I6:L6"/>
    <mergeCell ref="A3:L3"/>
  </mergeCells>
  <phoneticPr fontId="0" type="noConversion"/>
  <printOptions horizontalCentered="1"/>
  <pageMargins left="0.59" right="0.56000000000000005" top="0.83" bottom="1" header="0.67" footer="0.5"/>
  <pageSetup scale="91"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08"/>
  <sheetViews>
    <sheetView zoomScaleNormal="100" workbookViewId="0">
      <selection sqref="A1:L1"/>
    </sheetView>
  </sheetViews>
  <sheetFormatPr defaultRowHeight="12.75"/>
  <cols>
    <col min="1" max="1" width="14.140625" style="55" customWidth="1"/>
    <col min="2" max="2" width="13.42578125" style="55" bestFit="1" customWidth="1"/>
    <col min="3" max="3" width="12.28515625" style="55" bestFit="1" customWidth="1"/>
    <col min="4" max="4" width="11.28515625" style="55" bestFit="1" customWidth="1"/>
    <col min="5" max="5" width="26.5703125" style="55" bestFit="1" customWidth="1"/>
    <col min="6" max="6" width="11.28515625" style="55" bestFit="1" customWidth="1"/>
    <col min="7" max="7" width="12.28515625" style="55" bestFit="1" customWidth="1"/>
    <col min="8" max="8" width="13.42578125" style="55" bestFit="1" customWidth="1"/>
    <col min="9" max="9" width="13.140625" style="55" bestFit="1" customWidth="1"/>
    <col min="10" max="10" width="0.85546875" style="55" customWidth="1"/>
    <col min="11" max="11" width="11.28515625" style="171" bestFit="1" customWidth="1"/>
    <col min="12" max="12" width="1.140625" style="55" customWidth="1"/>
    <col min="13" max="13" width="7.28515625" style="55" bestFit="1" customWidth="1"/>
    <col min="14" max="14" width="6.5703125" style="55" bestFit="1" customWidth="1"/>
    <col min="15" max="15" width="8.28515625" style="55" bestFit="1" customWidth="1"/>
    <col min="16" max="16" width="8.42578125" style="55" bestFit="1" customWidth="1"/>
    <col min="17" max="17" width="11.28515625" bestFit="1" customWidth="1"/>
    <col min="18" max="18" width="11.42578125" bestFit="1" customWidth="1"/>
    <col min="19" max="19" width="10.28515625" bestFit="1" customWidth="1"/>
    <col min="20" max="20" width="9.28515625" bestFit="1" customWidth="1"/>
    <col min="21" max="22" width="10.28515625" bestFit="1" customWidth="1"/>
    <col min="23" max="23" width="11.28515625" bestFit="1" customWidth="1"/>
    <col min="24" max="24" width="10.28515625" bestFit="1" customWidth="1"/>
    <col min="25" max="25" width="9.28515625" bestFit="1" customWidth="1"/>
  </cols>
  <sheetData>
    <row r="1" spans="1:42">
      <c r="A1" s="426" t="s">
        <v>79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</row>
    <row r="2" spans="1:42">
      <c r="A2" s="78"/>
      <c r="B2" s="78"/>
      <c r="C2" s="78"/>
      <c r="D2" s="78"/>
      <c r="E2" s="78"/>
      <c r="F2" s="78"/>
      <c r="G2" s="78"/>
      <c r="H2" s="78"/>
      <c r="I2" s="78"/>
      <c r="J2" s="78"/>
      <c r="K2" s="150"/>
      <c r="L2" s="78"/>
      <c r="M2" s="78"/>
      <c r="N2" s="78"/>
      <c r="O2" s="78"/>
      <c r="P2" s="78"/>
    </row>
    <row r="3" spans="1:42">
      <c r="A3" s="425" t="s">
        <v>235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</row>
    <row r="4" spans="1:42">
      <c r="A4" s="438"/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</row>
    <row r="5" spans="1:42" ht="13.5" thickBot="1">
      <c r="A5" s="78"/>
      <c r="B5" s="78"/>
      <c r="C5" s="78"/>
      <c r="D5" s="78"/>
      <c r="E5" s="78"/>
      <c r="F5" s="78"/>
      <c r="G5" s="78"/>
      <c r="H5" s="78"/>
      <c r="I5" s="78"/>
      <c r="J5" s="78"/>
      <c r="K5" s="150"/>
      <c r="L5" s="78"/>
      <c r="M5" s="151"/>
      <c r="N5" s="151"/>
      <c r="O5" s="151"/>
      <c r="P5" s="151"/>
    </row>
    <row r="6" spans="1:42" ht="15" customHeight="1" thickTop="1">
      <c r="A6" s="152"/>
      <c r="B6" s="153"/>
      <c r="C6" s="441" t="s">
        <v>70</v>
      </c>
      <c r="D6" s="441"/>
      <c r="E6" s="441"/>
      <c r="F6" s="441"/>
      <c r="G6" s="441"/>
      <c r="H6" s="441"/>
      <c r="I6" s="441"/>
      <c r="J6" s="441"/>
      <c r="K6" s="154"/>
      <c r="L6" s="152"/>
      <c r="M6" s="439"/>
      <c r="N6" s="439"/>
      <c r="O6" s="439"/>
      <c r="P6" s="439"/>
      <c r="Q6" s="19"/>
      <c r="R6" s="276"/>
      <c r="X6" s="276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</row>
    <row r="7" spans="1:42">
      <c r="A7" s="63" t="s">
        <v>67</v>
      </c>
      <c r="B7" s="155" t="s">
        <v>39</v>
      </c>
      <c r="C7" s="437" t="s">
        <v>67</v>
      </c>
      <c r="D7" s="437"/>
      <c r="E7" s="437"/>
      <c r="F7" s="437"/>
      <c r="G7" s="155"/>
      <c r="H7" s="437" t="s">
        <v>47</v>
      </c>
      <c r="I7" s="437"/>
      <c r="J7" s="155"/>
      <c r="K7" s="156"/>
      <c r="L7" s="155"/>
      <c r="M7" s="440" t="s">
        <v>72</v>
      </c>
      <c r="N7" s="440"/>
      <c r="O7" s="440"/>
      <c r="P7" s="440"/>
    </row>
    <row r="8" spans="1:42">
      <c r="A8" s="63" t="s">
        <v>30</v>
      </c>
      <c r="B8" s="155" t="s">
        <v>73</v>
      </c>
      <c r="C8" s="155" t="s">
        <v>80</v>
      </c>
      <c r="D8" s="155" t="s">
        <v>32</v>
      </c>
      <c r="E8" s="435" t="s">
        <v>165</v>
      </c>
      <c r="F8" s="155"/>
      <c r="G8" s="155"/>
      <c r="H8" s="155" t="s">
        <v>102</v>
      </c>
      <c r="I8" s="155" t="s">
        <v>129</v>
      </c>
      <c r="J8" s="155"/>
      <c r="K8" s="155" t="s">
        <v>69</v>
      </c>
      <c r="L8" s="155"/>
      <c r="M8" s="157"/>
      <c r="N8" s="157"/>
      <c r="O8" s="157"/>
      <c r="P8" s="157" t="s">
        <v>69</v>
      </c>
    </row>
    <row r="9" spans="1:42" ht="13.5" thickBot="1">
      <c r="A9" s="158" t="s">
        <v>121</v>
      </c>
      <c r="B9" s="67" t="s">
        <v>74</v>
      </c>
      <c r="C9" s="69" t="s">
        <v>81</v>
      </c>
      <c r="D9" s="69" t="s">
        <v>82</v>
      </c>
      <c r="E9" s="436"/>
      <c r="F9" s="69" t="s">
        <v>103</v>
      </c>
      <c r="G9" s="67" t="s">
        <v>40</v>
      </c>
      <c r="H9" s="67" t="s">
        <v>81</v>
      </c>
      <c r="I9" s="67" t="s">
        <v>63</v>
      </c>
      <c r="J9" s="67"/>
      <c r="K9" s="69" t="s">
        <v>175</v>
      </c>
      <c r="L9" s="69"/>
      <c r="M9" s="159" t="s">
        <v>67</v>
      </c>
      <c r="N9" s="159" t="s">
        <v>40</v>
      </c>
      <c r="O9" s="159" t="s">
        <v>47</v>
      </c>
      <c r="P9" s="159" t="s">
        <v>71</v>
      </c>
    </row>
    <row r="10" spans="1:42">
      <c r="A10" s="63" t="s">
        <v>0</v>
      </c>
      <c r="B10" s="137">
        <f t="shared" ref="B10:I10" si="0">SUM(B12:B39)</f>
        <v>396579034.25999999</v>
      </c>
      <c r="C10" s="137">
        <f t="shared" si="0"/>
        <v>88006839.599999994</v>
      </c>
      <c r="D10" s="137">
        <f t="shared" si="0"/>
        <v>7913477.1999999993</v>
      </c>
      <c r="E10" s="137">
        <f t="shared" si="0"/>
        <v>140570.68000000002</v>
      </c>
      <c r="F10" s="137">
        <f t="shared" si="0"/>
        <v>2985554.35</v>
      </c>
      <c r="G10" s="350">
        <f>SUM(G12:G39)</f>
        <v>11587223.66</v>
      </c>
      <c r="H10" s="137">
        <f t="shared" si="0"/>
        <v>264281971.86000004</v>
      </c>
      <c r="I10" s="137">
        <f t="shared" si="0"/>
        <v>19819530.129999999</v>
      </c>
      <c r="J10" s="137"/>
      <c r="K10" s="160">
        <f>SUM(K12:K39)</f>
        <v>1843866.7800000003</v>
      </c>
      <c r="L10" s="137"/>
      <c r="M10" s="161">
        <f>SUM(C10:F10)/B10</f>
        <v>0.24975208791563211</v>
      </c>
      <c r="N10" s="161">
        <f>+G10/B10</f>
        <v>2.9217943105896354E-2</v>
      </c>
      <c r="O10" s="161">
        <f>(+H10+I10)/B10</f>
        <v>0.71638053816970348</v>
      </c>
      <c r="P10" s="161">
        <f>+K10/B10</f>
        <v>4.649430808768242E-3</v>
      </c>
      <c r="R10" s="58"/>
    </row>
    <row r="11" spans="1:42">
      <c r="A11" s="63"/>
      <c r="B11" s="139"/>
      <c r="C11" s="68"/>
      <c r="D11" s="68"/>
      <c r="E11" s="68"/>
      <c r="F11" s="68"/>
      <c r="G11" s="71"/>
      <c r="H11" s="139"/>
      <c r="I11" s="72"/>
      <c r="J11" s="72"/>
      <c r="K11" s="162"/>
      <c r="L11" s="68"/>
      <c r="M11" s="163"/>
      <c r="N11" s="163"/>
      <c r="O11" s="163"/>
      <c r="P11" s="163"/>
      <c r="R11" s="45"/>
    </row>
    <row r="12" spans="1:42">
      <c r="A12" s="78" t="s">
        <v>1</v>
      </c>
      <c r="B12" s="134">
        <f>SUM(C12:K12)</f>
        <v>5166384.3000000007</v>
      </c>
      <c r="C12" s="276">
        <v>744028.68</v>
      </c>
      <c r="D12" s="276">
        <v>378310.1</v>
      </c>
      <c r="E12" s="276">
        <v>0</v>
      </c>
      <c r="F12" s="276">
        <v>0</v>
      </c>
      <c r="G12" s="125">
        <v>181843.9</v>
      </c>
      <c r="H12" s="276">
        <v>2988619.89</v>
      </c>
      <c r="I12" s="276">
        <v>312343.28000000003</v>
      </c>
      <c r="J12" s="282"/>
      <c r="K12" s="283">
        <v>561238.44999999995</v>
      </c>
      <c r="L12" s="164"/>
      <c r="M12" s="163">
        <f>SUM(C12:F12)/B12*100</f>
        <v>21.723873309230981</v>
      </c>
      <c r="N12" s="163">
        <f>+G12/B12*100</f>
        <v>3.5197517149469495</v>
      </c>
      <c r="O12" s="163">
        <f>(+H12+I12)/B12*100</f>
        <v>63.893101602991464</v>
      </c>
      <c r="P12" s="163">
        <f>+K12/B12*100</f>
        <v>10.863273372830587</v>
      </c>
      <c r="Q12" s="42"/>
      <c r="R12" s="115"/>
      <c r="S12" s="353"/>
      <c r="T12" s="353"/>
      <c r="U12" s="348"/>
      <c r="V12" s="348"/>
      <c r="W12" s="348"/>
      <c r="X12" s="348"/>
      <c r="Y12" s="348"/>
    </row>
    <row r="13" spans="1:42">
      <c r="A13" s="78" t="s">
        <v>2</v>
      </c>
      <c r="B13" s="134">
        <f t="shared" ref="B13:B39" si="1">SUM(C13:K13)</f>
        <v>31009076</v>
      </c>
      <c r="C13" s="276">
        <v>11033516</v>
      </c>
      <c r="D13" s="276">
        <v>98181</v>
      </c>
      <c r="E13" s="276">
        <v>25626</v>
      </c>
      <c r="F13" s="276">
        <v>110825</v>
      </c>
      <c r="G13" s="125">
        <v>1242246</v>
      </c>
      <c r="H13" s="276">
        <v>16831394</v>
      </c>
      <c r="I13" s="276">
        <v>1667288</v>
      </c>
      <c r="J13" s="282"/>
      <c r="K13" s="283">
        <v>0</v>
      </c>
      <c r="L13" s="165"/>
      <c r="M13" s="163">
        <f t="shared" ref="M13:M16" si="2">SUM(C13:F13)/B13*100</f>
        <v>36.338225621427739</v>
      </c>
      <c r="N13" s="163">
        <f t="shared" ref="N13:N16" si="3">+G13/B13*100</f>
        <v>4.0060722867072851</v>
      </c>
      <c r="O13" s="163">
        <f t="shared" ref="O13:O16" si="4">(+H13+I13)/B13*100</f>
        <v>59.655702091864967</v>
      </c>
      <c r="P13" s="163">
        <f t="shared" ref="P13:P16" si="5">+K13/B13*100</f>
        <v>0</v>
      </c>
      <c r="R13" s="115"/>
      <c r="S13" s="353"/>
      <c r="T13" s="353"/>
      <c r="U13" s="348"/>
      <c r="V13" s="348"/>
      <c r="W13" s="348"/>
      <c r="X13" s="348"/>
      <c r="Y13" s="348"/>
    </row>
    <row r="14" spans="1:42">
      <c r="A14" s="78" t="s">
        <v>3</v>
      </c>
      <c r="B14" s="134">
        <f t="shared" si="1"/>
        <v>52117646.870000005</v>
      </c>
      <c r="C14" s="276">
        <v>0</v>
      </c>
      <c r="D14" s="276">
        <v>246119.81</v>
      </c>
      <c r="E14" s="276">
        <v>0</v>
      </c>
      <c r="F14" s="276">
        <v>0</v>
      </c>
      <c r="G14" s="125">
        <v>689227.91</v>
      </c>
      <c r="H14" s="276">
        <v>51062410.840000004</v>
      </c>
      <c r="I14" s="276">
        <v>0</v>
      </c>
      <c r="J14" s="289"/>
      <c r="K14" s="283">
        <v>119888.31</v>
      </c>
      <c r="L14" s="165"/>
      <c r="M14" s="163">
        <f t="shared" si="2"/>
        <v>0.47223891480348407</v>
      </c>
      <c r="N14" s="163">
        <f t="shared" si="3"/>
        <v>1.3224463332336938</v>
      </c>
      <c r="O14" s="163">
        <f t="shared" si="4"/>
        <v>97.975280747743398</v>
      </c>
      <c r="P14" s="163">
        <f t="shared" si="5"/>
        <v>0.23003400421942338</v>
      </c>
      <c r="R14" s="115"/>
      <c r="S14" s="353"/>
      <c r="T14" s="353"/>
      <c r="U14" s="348"/>
      <c r="V14" s="348"/>
      <c r="W14" s="348"/>
      <c r="X14" s="348"/>
      <c r="Y14" s="348"/>
    </row>
    <row r="15" spans="1:42">
      <c r="A15" s="78" t="s">
        <v>4</v>
      </c>
      <c r="B15" s="134">
        <f>SUM(C15:K15)</f>
        <v>48728057.760000005</v>
      </c>
      <c r="C15" s="276">
        <v>12124314</v>
      </c>
      <c r="D15" s="276">
        <v>893758</v>
      </c>
      <c r="E15" s="276">
        <v>76882</v>
      </c>
      <c r="F15" s="276">
        <v>64103</v>
      </c>
      <c r="G15" s="125">
        <v>1260544</v>
      </c>
      <c r="H15" s="276">
        <v>31375575.760000002</v>
      </c>
      <c r="I15" s="276">
        <v>2882152</v>
      </c>
      <c r="J15" s="289"/>
      <c r="K15" s="283">
        <v>50729</v>
      </c>
      <c r="L15" s="165"/>
      <c r="M15" s="163">
        <f t="shared" si="2"/>
        <v>27.00509235318227</v>
      </c>
      <c r="N15" s="163">
        <f t="shared" si="3"/>
        <v>2.5868956366136104</v>
      </c>
      <c r="O15" s="163">
        <f t="shared" si="4"/>
        <v>70.303905665046969</v>
      </c>
      <c r="P15" s="163">
        <f t="shared" si="5"/>
        <v>0.10410634515714791</v>
      </c>
      <c r="R15" s="115"/>
      <c r="S15" s="353"/>
      <c r="T15" s="353"/>
      <c r="U15" s="348"/>
      <c r="V15" s="348"/>
      <c r="W15" s="348"/>
      <c r="X15" s="348"/>
      <c r="Y15" s="348"/>
    </row>
    <row r="16" spans="1:42">
      <c r="A16" s="78" t="s">
        <v>5</v>
      </c>
      <c r="B16" s="134">
        <f t="shared" si="1"/>
        <v>4917790.21</v>
      </c>
      <c r="C16" s="276">
        <v>988699.25</v>
      </c>
      <c r="D16" s="276">
        <v>0</v>
      </c>
      <c r="E16" s="276">
        <v>6928.27</v>
      </c>
      <c r="F16" s="276">
        <v>2056221</v>
      </c>
      <c r="G16" s="125">
        <v>32254.68</v>
      </c>
      <c r="H16" s="276">
        <v>1563831.01</v>
      </c>
      <c r="I16" s="276">
        <v>269856</v>
      </c>
      <c r="J16" s="282"/>
      <c r="K16" s="283">
        <v>0</v>
      </c>
      <c r="L16" s="165"/>
      <c r="M16" s="163">
        <f t="shared" si="2"/>
        <v>62.057314152894705</v>
      </c>
      <c r="N16" s="163">
        <f t="shared" si="3"/>
        <v>0.65587751048046439</v>
      </c>
      <c r="O16" s="163">
        <f t="shared" si="4"/>
        <v>37.286808336624837</v>
      </c>
      <c r="P16" s="163">
        <f t="shared" si="5"/>
        <v>0</v>
      </c>
      <c r="R16" s="115"/>
      <c r="S16" s="353"/>
      <c r="T16" s="353"/>
      <c r="U16" s="348"/>
      <c r="V16" s="348"/>
      <c r="W16" s="348"/>
      <c r="X16" s="348"/>
      <c r="Y16" s="348"/>
    </row>
    <row r="17" spans="1:25">
      <c r="A17" s="78"/>
      <c r="B17" s="134"/>
      <c r="C17" s="276"/>
      <c r="D17" s="276"/>
      <c r="E17" s="276"/>
      <c r="F17" s="276"/>
      <c r="G17" s="125"/>
      <c r="H17" s="276"/>
      <c r="I17" s="276"/>
      <c r="J17" s="289"/>
      <c r="K17" s="283"/>
      <c r="L17" s="165"/>
      <c r="M17" s="163"/>
      <c r="N17" s="163"/>
      <c r="O17" s="163"/>
      <c r="P17" s="163"/>
      <c r="R17" s="115"/>
      <c r="S17" s="353"/>
      <c r="T17" s="353"/>
      <c r="U17" s="348"/>
      <c r="V17" s="348"/>
      <c r="W17" s="348"/>
      <c r="X17" s="348"/>
      <c r="Y17" s="348"/>
    </row>
    <row r="18" spans="1:25">
      <c r="A18" s="78" t="s">
        <v>6</v>
      </c>
      <c r="B18" s="134">
        <f t="shared" si="1"/>
        <v>3703050.28</v>
      </c>
      <c r="C18" s="276">
        <v>777398.13</v>
      </c>
      <c r="D18" s="276">
        <v>0</v>
      </c>
      <c r="E18" s="276">
        <v>410.71</v>
      </c>
      <c r="F18" s="276">
        <v>49304.12</v>
      </c>
      <c r="G18" s="125">
        <v>270869.31</v>
      </c>
      <c r="H18" s="276">
        <v>2605068.0099999998</v>
      </c>
      <c r="I18" s="276">
        <v>0</v>
      </c>
      <c r="J18" s="282"/>
      <c r="K18" s="283">
        <v>0</v>
      </c>
      <c r="L18" s="165"/>
      <c r="M18" s="163">
        <f t="shared" ref="M18:M22" si="6">SUM(C18:F18)/B18*100</f>
        <v>22.335990533728321</v>
      </c>
      <c r="N18" s="163">
        <f t="shared" ref="N18:N22" si="7">+G18/B18*100</f>
        <v>7.3147618724744943</v>
      </c>
      <c r="O18" s="163">
        <f t="shared" ref="O18:O22" si="8">(+H18+I18)/B18*100</f>
        <v>70.349247593797188</v>
      </c>
      <c r="P18" s="163">
        <f t="shared" ref="P18:P22" si="9">+K18/B18*100</f>
        <v>0</v>
      </c>
      <c r="R18" s="115"/>
      <c r="S18" s="353"/>
      <c r="T18" s="353"/>
      <c r="U18" s="348"/>
      <c r="V18" s="348"/>
      <c r="W18" s="348"/>
      <c r="X18" s="348"/>
      <c r="Y18" s="348"/>
    </row>
    <row r="19" spans="1:25">
      <c r="A19" s="78" t="s">
        <v>7</v>
      </c>
      <c r="B19" s="134">
        <f t="shared" si="1"/>
        <v>6518146.6700000009</v>
      </c>
      <c r="C19" s="276">
        <v>3177397.45</v>
      </c>
      <c r="D19" s="276">
        <v>0</v>
      </c>
      <c r="E19" s="276">
        <v>0</v>
      </c>
      <c r="F19" s="276">
        <v>70597</v>
      </c>
      <c r="G19" s="125">
        <v>79547.240000000005</v>
      </c>
      <c r="H19" s="276">
        <v>2763824.6700000004</v>
      </c>
      <c r="I19" s="276">
        <v>426780.31</v>
      </c>
      <c r="J19" s="282"/>
      <c r="K19" s="283">
        <v>0</v>
      </c>
      <c r="L19" s="165"/>
      <c r="M19" s="163">
        <f t="shared" si="6"/>
        <v>49.830030136465155</v>
      </c>
      <c r="N19" s="163">
        <f t="shared" si="7"/>
        <v>1.2203965947271327</v>
      </c>
      <c r="O19" s="163">
        <f t="shared" si="8"/>
        <v>48.949573268807711</v>
      </c>
      <c r="P19" s="163">
        <f t="shared" si="9"/>
        <v>0</v>
      </c>
      <c r="R19" s="115"/>
      <c r="S19" s="353"/>
      <c r="T19" s="353"/>
      <c r="U19" s="348"/>
      <c r="V19" s="348"/>
      <c r="W19" s="348"/>
      <c r="X19" s="348"/>
      <c r="Y19" s="348"/>
    </row>
    <row r="20" spans="1:25">
      <c r="A20" s="78" t="s">
        <v>8</v>
      </c>
      <c r="B20" s="134">
        <f t="shared" si="1"/>
        <v>6783564.6999999993</v>
      </c>
      <c r="C20" s="276">
        <v>1844881.64</v>
      </c>
      <c r="D20" s="276">
        <v>4247.5200000000004</v>
      </c>
      <c r="E20" s="276">
        <v>175.87</v>
      </c>
      <c r="F20" s="276">
        <v>23526.400000000001</v>
      </c>
      <c r="G20" s="125">
        <v>325394.39</v>
      </c>
      <c r="H20" s="276">
        <v>4232200.1100000003</v>
      </c>
      <c r="I20" s="276">
        <v>353138.77</v>
      </c>
      <c r="J20" s="282"/>
      <c r="K20" s="283">
        <v>0</v>
      </c>
      <c r="L20" s="165"/>
      <c r="M20" s="163">
        <f t="shared" si="6"/>
        <v>27.60836688120628</v>
      </c>
      <c r="N20" s="163">
        <f t="shared" si="7"/>
        <v>4.7968052843956812</v>
      </c>
      <c r="O20" s="163">
        <f t="shared" si="8"/>
        <v>67.59482783439806</v>
      </c>
      <c r="P20" s="163">
        <f t="shared" si="9"/>
        <v>0</v>
      </c>
      <c r="R20" s="115"/>
      <c r="S20" s="353"/>
      <c r="T20" s="353"/>
      <c r="U20" s="348"/>
      <c r="V20" s="348"/>
      <c r="W20" s="348"/>
      <c r="X20" s="348"/>
      <c r="Y20" s="348"/>
    </row>
    <row r="21" spans="1:25">
      <c r="A21" s="78" t="s">
        <v>9</v>
      </c>
      <c r="B21" s="134">
        <f t="shared" si="1"/>
        <v>13257638.550000001</v>
      </c>
      <c r="C21" s="276">
        <v>4906681.1500000004</v>
      </c>
      <c r="D21" s="276">
        <v>316324.67</v>
      </c>
      <c r="E21" s="276">
        <v>11886.79</v>
      </c>
      <c r="F21" s="276">
        <v>69265.16</v>
      </c>
      <c r="G21" s="125">
        <v>419578.67</v>
      </c>
      <c r="H21" s="276">
        <v>6749604.1100000003</v>
      </c>
      <c r="I21" s="276">
        <v>784298</v>
      </c>
      <c r="J21" s="282"/>
      <c r="K21" s="283">
        <v>0</v>
      </c>
      <c r="L21" s="165"/>
      <c r="M21" s="163">
        <f t="shared" si="6"/>
        <v>40.008314829189551</v>
      </c>
      <c r="N21" s="163">
        <f t="shared" si="7"/>
        <v>3.1648069783890733</v>
      </c>
      <c r="O21" s="163">
        <f t="shared" si="8"/>
        <v>56.826878192421383</v>
      </c>
      <c r="P21" s="163">
        <f t="shared" si="9"/>
        <v>0</v>
      </c>
      <c r="R21" s="115"/>
      <c r="S21" s="353"/>
      <c r="T21" s="353"/>
      <c r="U21" s="348"/>
      <c r="V21" s="348"/>
      <c r="W21" s="348"/>
      <c r="X21" s="348"/>
      <c r="Y21" s="348"/>
    </row>
    <row r="22" spans="1:25">
      <c r="A22" s="78" t="s">
        <v>10</v>
      </c>
      <c r="B22" s="134">
        <f t="shared" si="1"/>
        <v>2946355</v>
      </c>
      <c r="C22" s="276">
        <v>372688</v>
      </c>
      <c r="D22" s="276">
        <v>0</v>
      </c>
      <c r="E22" s="276">
        <v>0</v>
      </c>
      <c r="F22" s="276">
        <v>0</v>
      </c>
      <c r="G22" s="125">
        <v>101044</v>
      </c>
      <c r="H22" s="276">
        <v>2287608</v>
      </c>
      <c r="I22" s="276">
        <v>185015</v>
      </c>
      <c r="J22" s="282"/>
      <c r="K22" s="283">
        <v>0</v>
      </c>
      <c r="L22" s="165"/>
      <c r="M22" s="163">
        <f t="shared" si="6"/>
        <v>12.64912069319549</v>
      </c>
      <c r="N22" s="163">
        <f t="shared" si="7"/>
        <v>3.429457753733002</v>
      </c>
      <c r="O22" s="163">
        <f t="shared" si="8"/>
        <v>83.921421553071511</v>
      </c>
      <c r="P22" s="163">
        <f t="shared" si="9"/>
        <v>0</v>
      </c>
      <c r="R22" s="115"/>
      <c r="S22" s="353"/>
      <c r="T22" s="353"/>
      <c r="U22" s="348"/>
      <c r="V22" s="348"/>
      <c r="W22" s="348"/>
      <c r="X22" s="348"/>
      <c r="Y22" s="348"/>
    </row>
    <row r="23" spans="1:25">
      <c r="A23" s="78"/>
      <c r="B23" s="134"/>
      <c r="C23" s="276"/>
      <c r="D23" s="276"/>
      <c r="E23" s="276"/>
      <c r="F23" s="276"/>
      <c r="G23" s="125"/>
      <c r="H23" s="276"/>
      <c r="I23" s="276"/>
      <c r="J23" s="289"/>
      <c r="K23" s="283"/>
      <c r="L23" s="165"/>
      <c r="M23" s="163"/>
      <c r="N23" s="163"/>
      <c r="O23" s="163"/>
      <c r="P23" s="163"/>
      <c r="R23" s="115"/>
      <c r="S23" s="353"/>
      <c r="T23" s="353"/>
      <c r="U23" s="348"/>
      <c r="V23" s="348"/>
      <c r="W23" s="348"/>
      <c r="X23" s="348"/>
      <c r="Y23" s="348"/>
    </row>
    <row r="24" spans="1:25">
      <c r="A24" s="78" t="s">
        <v>11</v>
      </c>
      <c r="B24" s="134">
        <f t="shared" si="1"/>
        <v>11879255.76</v>
      </c>
      <c r="C24" s="276">
        <v>4485877</v>
      </c>
      <c r="D24" s="276">
        <v>0</v>
      </c>
      <c r="E24" s="276">
        <v>868</v>
      </c>
      <c r="F24" s="276">
        <v>212742</v>
      </c>
      <c r="G24" s="125">
        <v>287015</v>
      </c>
      <c r="H24" s="276">
        <v>6118300.7599999998</v>
      </c>
      <c r="I24" s="276">
        <v>774453</v>
      </c>
      <c r="J24" s="282"/>
      <c r="K24" s="283">
        <v>0</v>
      </c>
      <c r="L24" s="165"/>
      <c r="M24" s="163">
        <f t="shared" ref="M24:M28" si="10">SUM(C24:F24)/B24*100</f>
        <v>39.560449702785085</v>
      </c>
      <c r="N24" s="163">
        <f t="shared" ref="N24:N28" si="11">+G24/B24*100</f>
        <v>2.4161025387334534</v>
      </c>
      <c r="O24" s="163">
        <f t="shared" ref="O24:O28" si="12">(+H24+I24)/B24*100</f>
        <v>58.02344775848146</v>
      </c>
      <c r="P24" s="163">
        <f t="shared" ref="P24:P28" si="13">+K24/B24*100</f>
        <v>0</v>
      </c>
      <c r="R24" s="115"/>
      <c r="S24" s="353"/>
      <c r="T24" s="353"/>
      <c r="U24" s="348"/>
      <c r="V24" s="348"/>
      <c r="W24" s="348"/>
      <c r="X24" s="348"/>
      <c r="Y24" s="348"/>
    </row>
    <row r="25" spans="1:25">
      <c r="A25" s="78" t="s">
        <v>12</v>
      </c>
      <c r="B25" s="134">
        <f t="shared" si="1"/>
        <v>2670684</v>
      </c>
      <c r="C25" s="276">
        <v>668430</v>
      </c>
      <c r="D25" s="276">
        <v>82586</v>
      </c>
      <c r="E25" s="276">
        <v>117</v>
      </c>
      <c r="F25" s="276">
        <v>1380</v>
      </c>
      <c r="G25" s="125">
        <v>139059</v>
      </c>
      <c r="H25" s="276">
        <v>1411228</v>
      </c>
      <c r="I25" s="276">
        <v>118089</v>
      </c>
      <c r="J25" s="282"/>
      <c r="K25" s="283">
        <v>249795</v>
      </c>
      <c r="L25" s="165"/>
      <c r="M25" s="163">
        <f t="shared" si="10"/>
        <v>28.176789167119736</v>
      </c>
      <c r="N25" s="163">
        <f t="shared" si="11"/>
        <v>5.2068683528264676</v>
      </c>
      <c r="O25" s="163">
        <f t="shared" si="12"/>
        <v>57.263120608802843</v>
      </c>
      <c r="P25" s="163">
        <f t="shared" si="13"/>
        <v>9.3532218712509607</v>
      </c>
      <c r="R25" s="115"/>
      <c r="S25" s="353"/>
      <c r="T25" s="353"/>
      <c r="U25" s="348"/>
      <c r="V25" s="348"/>
      <c r="W25" s="348"/>
      <c r="X25" s="348"/>
      <c r="Y25" s="348"/>
    </row>
    <row r="26" spans="1:25">
      <c r="A26" s="78" t="s">
        <v>13</v>
      </c>
      <c r="B26" s="134">
        <f t="shared" si="1"/>
        <v>17084557.989999998</v>
      </c>
      <c r="C26" s="276">
        <v>7122890</v>
      </c>
      <c r="D26" s="276">
        <v>0</v>
      </c>
      <c r="E26" s="276">
        <v>0</v>
      </c>
      <c r="F26" s="276">
        <v>164161</v>
      </c>
      <c r="G26" s="125">
        <v>369406.52</v>
      </c>
      <c r="H26" s="276">
        <v>8306033.0600000005</v>
      </c>
      <c r="I26" s="276">
        <v>1122067.4099999999</v>
      </c>
      <c r="J26" s="282"/>
      <c r="K26" s="283">
        <v>0</v>
      </c>
      <c r="L26" s="165"/>
      <c r="M26" s="163">
        <f t="shared" si="10"/>
        <v>42.652850628417113</v>
      </c>
      <c r="N26" s="163">
        <f t="shared" si="11"/>
        <v>2.1622246253969375</v>
      </c>
      <c r="O26" s="163">
        <f t="shared" si="12"/>
        <v>55.18492474618597</v>
      </c>
      <c r="P26" s="163">
        <f t="shared" si="13"/>
        <v>0</v>
      </c>
      <c r="R26" s="115"/>
      <c r="S26" s="353"/>
      <c r="T26" s="353"/>
      <c r="U26" s="348"/>
      <c r="V26" s="348"/>
      <c r="W26" s="348"/>
      <c r="X26" s="348"/>
      <c r="Y26" s="348"/>
    </row>
    <row r="27" spans="1:25">
      <c r="A27" s="78" t="s">
        <v>14</v>
      </c>
      <c r="B27" s="134">
        <f t="shared" si="1"/>
        <v>15391917</v>
      </c>
      <c r="C27" s="276">
        <v>4812984</v>
      </c>
      <c r="D27" s="276">
        <v>1681389</v>
      </c>
      <c r="E27" s="276">
        <v>2601</v>
      </c>
      <c r="F27" s="276">
        <v>0</v>
      </c>
      <c r="G27" s="125">
        <v>775346</v>
      </c>
      <c r="H27" s="276">
        <v>7119234</v>
      </c>
      <c r="I27" s="276">
        <v>1000363</v>
      </c>
      <c r="J27" s="282"/>
      <c r="K27" s="283">
        <v>0</v>
      </c>
      <c r="L27" s="165"/>
      <c r="M27" s="163">
        <f t="shared" si="10"/>
        <v>42.21029778162135</v>
      </c>
      <c r="N27" s="163">
        <f t="shared" si="11"/>
        <v>5.037358244590326</v>
      </c>
      <c r="O27" s="163">
        <f t="shared" si="12"/>
        <v>52.752343973788321</v>
      </c>
      <c r="P27" s="163">
        <f t="shared" si="13"/>
        <v>0</v>
      </c>
      <c r="R27" s="115"/>
      <c r="S27" s="353"/>
      <c r="T27" s="353"/>
      <c r="U27" s="348"/>
      <c r="V27" s="348"/>
      <c r="W27" s="348"/>
      <c r="X27" s="348"/>
      <c r="Y27" s="348"/>
    </row>
    <row r="28" spans="1:25">
      <c r="A28" s="78" t="s">
        <v>15</v>
      </c>
      <c r="B28" s="134">
        <f t="shared" si="1"/>
        <v>1135616</v>
      </c>
      <c r="C28" s="276">
        <v>181519</v>
      </c>
      <c r="D28" s="276">
        <v>0</v>
      </c>
      <c r="E28" s="276">
        <v>0</v>
      </c>
      <c r="F28" s="276">
        <v>8996</v>
      </c>
      <c r="G28" s="125">
        <v>81864</v>
      </c>
      <c r="H28" s="276">
        <v>0</v>
      </c>
      <c r="I28" s="276">
        <v>863237</v>
      </c>
      <c r="J28" s="282"/>
      <c r="K28" s="283">
        <v>0</v>
      </c>
      <c r="L28" s="165"/>
      <c r="M28" s="163">
        <f t="shared" si="10"/>
        <v>16.776357501127144</v>
      </c>
      <c r="N28" s="163">
        <f t="shared" si="11"/>
        <v>7.2087747971145175</v>
      </c>
      <c r="O28" s="163">
        <f t="shared" si="12"/>
        <v>76.014867701758334</v>
      </c>
      <c r="P28" s="163">
        <f t="shared" si="13"/>
        <v>0</v>
      </c>
      <c r="R28" s="115"/>
      <c r="S28" s="353"/>
      <c r="T28" s="353"/>
      <c r="U28" s="348"/>
      <c r="V28" s="348"/>
      <c r="W28" s="348"/>
      <c r="X28" s="348"/>
      <c r="Y28" s="348"/>
    </row>
    <row r="29" spans="1:25">
      <c r="A29" s="78"/>
      <c r="B29" s="134"/>
      <c r="C29" s="276"/>
      <c r="D29" s="276"/>
      <c r="E29" s="276"/>
      <c r="F29" s="276"/>
      <c r="G29" s="125"/>
      <c r="H29" s="276"/>
      <c r="I29" s="276"/>
      <c r="J29" s="289"/>
      <c r="K29" s="283"/>
      <c r="L29" s="165"/>
      <c r="M29" s="163"/>
      <c r="N29" s="163"/>
      <c r="O29" s="163"/>
      <c r="P29" s="163"/>
      <c r="R29" s="115"/>
      <c r="S29" s="353"/>
      <c r="T29" s="353"/>
      <c r="U29" s="348"/>
      <c r="V29" s="348"/>
      <c r="W29" s="348"/>
      <c r="X29" s="348"/>
      <c r="Y29" s="348"/>
    </row>
    <row r="30" spans="1:25">
      <c r="A30" s="78" t="s">
        <v>16</v>
      </c>
      <c r="B30" s="134">
        <f t="shared" si="1"/>
        <v>61259077</v>
      </c>
      <c r="C30" s="276">
        <v>17148111</v>
      </c>
      <c r="D30" s="276">
        <v>0</v>
      </c>
      <c r="E30" s="276">
        <v>8768</v>
      </c>
      <c r="F30" s="276">
        <v>0</v>
      </c>
      <c r="G30" s="125">
        <v>2202492</v>
      </c>
      <c r="H30" s="276">
        <v>38564790</v>
      </c>
      <c r="I30" s="276">
        <v>3334916</v>
      </c>
      <c r="J30" s="282"/>
      <c r="K30" s="283">
        <v>0</v>
      </c>
      <c r="L30" s="165"/>
      <c r="M30" s="163">
        <f t="shared" ref="M30:M34" si="14">SUM(C30:F30)/B30*100</f>
        <v>28.007080485394841</v>
      </c>
      <c r="N30" s="163">
        <f t="shared" ref="N30:N34" si="15">+G30/B30*100</f>
        <v>3.5953724865949255</v>
      </c>
      <c r="O30" s="163">
        <f t="shared" ref="O30:O34" si="16">(+H30+I30)/B30*100</f>
        <v>68.397547028010237</v>
      </c>
      <c r="P30" s="163">
        <f t="shared" ref="P30:P34" si="17">+K30/B30*100</f>
        <v>0</v>
      </c>
      <c r="R30" s="115"/>
      <c r="S30" s="353"/>
      <c r="T30" s="353"/>
      <c r="U30" s="348"/>
      <c r="V30" s="348"/>
      <c r="W30" s="348"/>
      <c r="X30" s="348"/>
      <c r="Y30" s="348"/>
    </row>
    <row r="31" spans="1:25">
      <c r="A31" s="78" t="s">
        <v>17</v>
      </c>
      <c r="B31" s="134">
        <f t="shared" si="1"/>
        <v>75534887.539999992</v>
      </c>
      <c r="C31" s="276">
        <v>11143895</v>
      </c>
      <c r="D31" s="276">
        <v>1721750</v>
      </c>
      <c r="E31" s="276">
        <v>0</v>
      </c>
      <c r="F31" s="276">
        <v>0</v>
      </c>
      <c r="G31" s="125">
        <v>1969343</v>
      </c>
      <c r="H31" s="276">
        <v>56694510.539999999</v>
      </c>
      <c r="I31" s="276">
        <v>4005389</v>
      </c>
      <c r="J31" s="282"/>
      <c r="K31" s="283">
        <v>0</v>
      </c>
      <c r="L31" s="165"/>
      <c r="M31" s="163">
        <f t="shared" si="14"/>
        <v>17.032718812465188</v>
      </c>
      <c r="N31" s="163">
        <f t="shared" si="15"/>
        <v>2.6071965738442673</v>
      </c>
      <c r="O31" s="163">
        <f t="shared" si="16"/>
        <v>80.360084613690546</v>
      </c>
      <c r="P31" s="163">
        <f t="shared" si="17"/>
        <v>0</v>
      </c>
      <c r="R31" s="115"/>
      <c r="S31" s="353"/>
      <c r="T31" s="353"/>
      <c r="U31" s="348"/>
      <c r="V31" s="348"/>
      <c r="W31" s="348"/>
      <c r="X31" s="348"/>
      <c r="Y31" s="348"/>
    </row>
    <row r="32" spans="1:25">
      <c r="A32" s="78" t="s">
        <v>18</v>
      </c>
      <c r="B32" s="134">
        <f t="shared" si="1"/>
        <v>2298230.79</v>
      </c>
      <c r="C32" s="276">
        <v>996907.69</v>
      </c>
      <c r="D32" s="276">
        <v>129992.56</v>
      </c>
      <c r="E32" s="276">
        <v>451.35</v>
      </c>
      <c r="F32" s="276">
        <v>0</v>
      </c>
      <c r="G32" s="125">
        <v>75925.33</v>
      </c>
      <c r="H32" s="276">
        <v>1094953.8600000001</v>
      </c>
      <c r="I32" s="276">
        <v>0</v>
      </c>
      <c r="J32" s="282"/>
      <c r="K32" s="283">
        <v>0</v>
      </c>
      <c r="L32" s="165"/>
      <c r="M32" s="163">
        <f t="shared" si="14"/>
        <v>49.053019605572338</v>
      </c>
      <c r="N32" s="163">
        <f t="shared" si="15"/>
        <v>3.3036425380063767</v>
      </c>
      <c r="O32" s="163">
        <f t="shared" si="16"/>
        <v>47.64333785642129</v>
      </c>
      <c r="P32" s="163">
        <f t="shared" si="17"/>
        <v>0</v>
      </c>
      <c r="R32" s="115"/>
      <c r="S32" s="353"/>
      <c r="T32" s="353"/>
      <c r="U32" s="348"/>
      <c r="V32" s="348"/>
      <c r="W32" s="348"/>
      <c r="X32" s="348"/>
      <c r="Y32" s="348"/>
    </row>
    <row r="33" spans="1:256">
      <c r="A33" s="78" t="s">
        <v>19</v>
      </c>
      <c r="B33" s="134">
        <f t="shared" si="1"/>
        <v>6753160.6900000004</v>
      </c>
      <c r="C33" s="276">
        <v>1325451.03</v>
      </c>
      <c r="D33" s="276">
        <v>1089363.43</v>
      </c>
      <c r="E33" s="276">
        <v>2116.64</v>
      </c>
      <c r="F33" s="276">
        <v>0</v>
      </c>
      <c r="G33" s="125">
        <v>239484.14</v>
      </c>
      <c r="H33" s="276">
        <v>3624520.7600000002</v>
      </c>
      <c r="I33" s="276">
        <v>435355.19</v>
      </c>
      <c r="J33" s="282"/>
      <c r="K33" s="283">
        <v>36869.5</v>
      </c>
      <c r="L33" s="165"/>
      <c r="M33" s="163">
        <f t="shared" si="14"/>
        <v>35.789628160025316</v>
      </c>
      <c r="N33" s="163">
        <f t="shared" si="15"/>
        <v>3.546252651067896</v>
      </c>
      <c r="O33" s="163">
        <f t="shared" si="16"/>
        <v>60.118160019675173</v>
      </c>
      <c r="P33" s="163">
        <f t="shared" si="17"/>
        <v>0.54595916923161492</v>
      </c>
      <c r="R33" s="115"/>
      <c r="S33" s="353"/>
      <c r="T33" s="353"/>
      <c r="U33" s="348"/>
      <c r="V33" s="348"/>
      <c r="W33" s="348"/>
      <c r="X33" s="348"/>
      <c r="Y33" s="348"/>
    </row>
    <row r="34" spans="1:256">
      <c r="A34" s="78" t="s">
        <v>20</v>
      </c>
      <c r="B34" s="134">
        <f t="shared" si="1"/>
        <v>2157444.65</v>
      </c>
      <c r="C34" s="276">
        <v>110925.86</v>
      </c>
      <c r="D34" s="276">
        <v>0</v>
      </c>
      <c r="E34" s="276">
        <v>297.88</v>
      </c>
      <c r="F34" s="276">
        <v>0</v>
      </c>
      <c r="G34" s="125">
        <v>41090.76</v>
      </c>
      <c r="H34" s="276">
        <v>1877014.49</v>
      </c>
      <c r="I34" s="276">
        <v>128115.66</v>
      </c>
      <c r="J34" s="282"/>
      <c r="K34" s="283">
        <v>0</v>
      </c>
      <c r="L34" s="165"/>
      <c r="M34" s="163">
        <f t="shared" si="14"/>
        <v>5.1553461638054081</v>
      </c>
      <c r="N34" s="163">
        <f t="shared" si="15"/>
        <v>1.9046032073175088</v>
      </c>
      <c r="O34" s="163">
        <f t="shared" si="16"/>
        <v>92.940050628877074</v>
      </c>
      <c r="P34" s="163">
        <f t="shared" si="17"/>
        <v>0</v>
      </c>
      <c r="R34" s="115"/>
      <c r="S34" s="353"/>
      <c r="T34" s="353"/>
      <c r="U34" s="348"/>
      <c r="V34" s="348"/>
      <c r="W34" s="348"/>
      <c r="X34" s="348"/>
      <c r="Y34" s="348"/>
    </row>
    <row r="35" spans="1:256">
      <c r="A35" s="78"/>
      <c r="C35" s="276"/>
      <c r="D35" s="276"/>
      <c r="E35" s="276"/>
      <c r="F35" s="276"/>
      <c r="G35" s="125"/>
      <c r="H35" s="276"/>
      <c r="I35" s="276"/>
      <c r="J35" s="289"/>
      <c r="K35" s="283"/>
      <c r="L35" s="165"/>
      <c r="M35" s="163"/>
      <c r="N35" s="163"/>
      <c r="O35" s="163"/>
      <c r="P35" s="163"/>
    </row>
    <row r="36" spans="1:256">
      <c r="A36" s="78" t="s">
        <v>21</v>
      </c>
      <c r="B36" s="134">
        <f t="shared" si="1"/>
        <v>2031681.8500000003</v>
      </c>
      <c r="C36" s="276">
        <v>617532.81000000006</v>
      </c>
      <c r="D36" s="276">
        <v>11982.75</v>
      </c>
      <c r="E36" s="276">
        <v>2652.03</v>
      </c>
      <c r="F36" s="276">
        <v>0</v>
      </c>
      <c r="G36" s="125">
        <v>105027.91</v>
      </c>
      <c r="H36" s="276">
        <v>1192338.74</v>
      </c>
      <c r="I36" s="276">
        <v>102147.61</v>
      </c>
      <c r="J36" s="282"/>
      <c r="K36" s="283">
        <v>0</v>
      </c>
      <c r="L36" s="165"/>
      <c r="M36" s="163">
        <f t="shared" ref="M36:M39" si="18">SUM(C36:F36)/B36*100</f>
        <v>31.115481491356533</v>
      </c>
      <c r="N36" s="163">
        <f t="shared" ref="N36:N39" si="19">+G36/B36*100</f>
        <v>5.1695057471719794</v>
      </c>
      <c r="O36" s="163">
        <f t="shared" ref="O36:O39" si="20">(+H36+I36)/B36*100</f>
        <v>63.715012761471478</v>
      </c>
      <c r="P36" s="163">
        <f t="shared" ref="P36:P39" si="21">+K36/B36*100</f>
        <v>0</v>
      </c>
      <c r="R36" s="115"/>
      <c r="S36" s="353"/>
      <c r="T36" s="353"/>
      <c r="U36" s="348"/>
      <c r="V36" s="348"/>
      <c r="W36" s="348"/>
      <c r="X36" s="348"/>
      <c r="Y36" s="348"/>
    </row>
    <row r="37" spans="1:256">
      <c r="A37" s="78" t="s">
        <v>22</v>
      </c>
      <c r="B37" s="134">
        <f t="shared" si="1"/>
        <v>12341101.65</v>
      </c>
      <c r="C37" s="276">
        <v>2556382.4500000002</v>
      </c>
      <c r="D37" s="276">
        <v>452170.08</v>
      </c>
      <c r="E37" s="276">
        <v>24.09</v>
      </c>
      <c r="F37" s="276">
        <v>32913.57</v>
      </c>
      <c r="G37" s="125">
        <v>424563.41</v>
      </c>
      <c r="H37" s="276">
        <v>8080648.3300000001</v>
      </c>
      <c r="I37" s="276">
        <v>619114.13</v>
      </c>
      <c r="J37" s="282"/>
      <c r="K37" s="283">
        <v>175285.59</v>
      </c>
      <c r="L37" s="165"/>
      <c r="M37" s="163">
        <f t="shared" si="18"/>
        <v>24.645208152871827</v>
      </c>
      <c r="N37" s="163">
        <f t="shared" si="19"/>
        <v>3.4402391459112565</v>
      </c>
      <c r="O37" s="163">
        <f t="shared" si="20"/>
        <v>70.49421280797894</v>
      </c>
      <c r="P37" s="163">
        <f t="shared" si="21"/>
        <v>1.4203398932379752</v>
      </c>
      <c r="R37" s="115"/>
      <c r="S37" s="353"/>
      <c r="T37" s="353"/>
      <c r="U37" s="348"/>
      <c r="V37" s="348"/>
      <c r="W37" s="348"/>
      <c r="X37" s="348"/>
      <c r="Y37" s="348"/>
    </row>
    <row r="38" spans="1:256">
      <c r="A38" s="78" t="s">
        <v>23</v>
      </c>
      <c r="B38" s="134">
        <f t="shared" si="1"/>
        <v>8183510.3999999985</v>
      </c>
      <c r="C38" s="276">
        <v>518727.85</v>
      </c>
      <c r="D38" s="276">
        <v>548165.53</v>
      </c>
      <c r="E38" s="276">
        <v>0</v>
      </c>
      <c r="F38" s="276">
        <v>84638.56</v>
      </c>
      <c r="G38" s="125">
        <v>161347.03999999998</v>
      </c>
      <c r="H38" s="276">
        <v>5785158.7199999997</v>
      </c>
      <c r="I38" s="276">
        <v>435411.77</v>
      </c>
      <c r="J38" s="282"/>
      <c r="K38" s="283">
        <v>650060.93000000005</v>
      </c>
      <c r="L38" s="165"/>
      <c r="M38" s="163">
        <f t="shared" si="18"/>
        <v>14.071368932334957</v>
      </c>
      <c r="N38" s="163">
        <f t="shared" si="19"/>
        <v>1.9716115959234317</v>
      </c>
      <c r="O38" s="163">
        <f t="shared" si="20"/>
        <v>76.013473264480751</v>
      </c>
      <c r="P38" s="163">
        <f t="shared" si="21"/>
        <v>7.9435462072608862</v>
      </c>
      <c r="R38" s="115"/>
      <c r="S38" s="353"/>
      <c r="T38" s="353"/>
      <c r="U38" s="348"/>
      <c r="V38" s="348"/>
      <c r="W38" s="348"/>
      <c r="X38" s="348"/>
      <c r="Y38" s="348"/>
    </row>
    <row r="39" spans="1:256">
      <c r="A39" s="167" t="s">
        <v>24</v>
      </c>
      <c r="B39" s="135">
        <f t="shared" si="1"/>
        <v>2710198.6</v>
      </c>
      <c r="C39" s="278">
        <v>347601.61</v>
      </c>
      <c r="D39" s="278">
        <v>259136.75</v>
      </c>
      <c r="E39" s="278">
        <v>765.05</v>
      </c>
      <c r="F39" s="278">
        <v>36881.54</v>
      </c>
      <c r="G39" s="127">
        <v>112709.45</v>
      </c>
      <c r="H39" s="278">
        <v>1953104.2</v>
      </c>
      <c r="I39" s="278">
        <v>0</v>
      </c>
      <c r="J39" s="306"/>
      <c r="K39" s="309">
        <v>0</v>
      </c>
      <c r="L39" s="168"/>
      <c r="M39" s="169">
        <f t="shared" si="18"/>
        <v>23.776300009895955</v>
      </c>
      <c r="N39" s="169">
        <f t="shared" si="19"/>
        <v>4.1587155273417968</v>
      </c>
      <c r="O39" s="169">
        <f t="shared" si="20"/>
        <v>72.064984462762254</v>
      </c>
      <c r="P39" s="169">
        <f t="shared" si="21"/>
        <v>0</v>
      </c>
      <c r="R39" s="115"/>
      <c r="S39" s="115"/>
      <c r="T39" s="115"/>
      <c r="U39" s="348"/>
      <c r="V39" s="348"/>
      <c r="W39" s="348"/>
      <c r="X39" s="348"/>
      <c r="Y39" s="348"/>
    </row>
    <row r="40" spans="1:256">
      <c r="A40" s="63"/>
      <c r="B40" s="78"/>
      <c r="C40" s="78"/>
      <c r="D40" s="78"/>
      <c r="E40" s="78"/>
      <c r="F40" s="78"/>
      <c r="G40" s="78"/>
      <c r="H40" s="78"/>
      <c r="I40" s="78"/>
      <c r="J40" s="165"/>
      <c r="K40" s="150"/>
      <c r="L40" s="78"/>
      <c r="M40" s="151"/>
      <c r="N40" s="163"/>
      <c r="O40" s="163"/>
      <c r="P40" s="163"/>
      <c r="R40" s="57"/>
      <c r="S40" s="3"/>
      <c r="T40" s="3"/>
    </row>
    <row r="41" spans="1:256" s="55" customFormat="1">
      <c r="A41" s="186"/>
      <c r="B41" s="186"/>
      <c r="C41" s="186"/>
      <c r="D41" s="186"/>
      <c r="E41" s="186"/>
      <c r="F41" s="186"/>
      <c r="G41" s="186"/>
      <c r="H41" s="186"/>
      <c r="I41" s="63"/>
      <c r="J41" s="63"/>
      <c r="K41" s="63"/>
      <c r="L41" s="63"/>
      <c r="M41" s="63"/>
      <c r="N41" s="63"/>
      <c r="O41" s="63"/>
      <c r="P41" s="63"/>
      <c r="Q41" s="63"/>
      <c r="R41" s="57"/>
      <c r="S41" s="3"/>
      <c r="T41" s="3"/>
      <c r="U41"/>
      <c r="V41"/>
      <c r="W41"/>
      <c r="X41"/>
      <c r="Y41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3"/>
      <c r="DJ41" s="63"/>
      <c r="DK41" s="63"/>
      <c r="DL41" s="63"/>
      <c r="DM41" s="63"/>
      <c r="DN41" s="63"/>
      <c r="DO41" s="63"/>
      <c r="DP41" s="63"/>
      <c r="DQ41" s="63"/>
      <c r="DR41" s="63"/>
      <c r="DS41" s="63"/>
      <c r="DT41" s="63"/>
      <c r="DU41" s="63"/>
      <c r="DV41" s="63"/>
      <c r="DW41" s="63"/>
      <c r="DX41" s="63"/>
      <c r="DY41" s="63"/>
      <c r="DZ41" s="63"/>
      <c r="EA41" s="63"/>
      <c r="EB41" s="63"/>
      <c r="EC41" s="63"/>
      <c r="ED41" s="63"/>
      <c r="EE41" s="63"/>
      <c r="EF41" s="63"/>
      <c r="EG41" s="63"/>
      <c r="EH41" s="63"/>
      <c r="EI41" s="63"/>
      <c r="EJ41" s="63"/>
      <c r="EK41" s="63"/>
      <c r="EL41" s="63"/>
      <c r="EM41" s="63"/>
      <c r="EN41" s="63"/>
      <c r="EO41" s="63"/>
      <c r="EP41" s="63"/>
      <c r="EQ41" s="63"/>
      <c r="ER41" s="63"/>
      <c r="ES41" s="63"/>
      <c r="ET41" s="63"/>
      <c r="EU41" s="63"/>
      <c r="EV41" s="63"/>
      <c r="EW41" s="63"/>
      <c r="EX41" s="63"/>
      <c r="EY41" s="63"/>
      <c r="EZ41" s="63"/>
      <c r="FA41" s="63"/>
      <c r="FB41" s="63"/>
      <c r="FC41" s="63"/>
      <c r="FD41" s="63"/>
      <c r="FE41" s="63"/>
      <c r="FF41" s="63"/>
      <c r="FG41" s="63"/>
      <c r="FH41" s="63"/>
      <c r="FI41" s="63"/>
      <c r="FJ41" s="63"/>
      <c r="FK41" s="63"/>
      <c r="FL41" s="63"/>
      <c r="FM41" s="63"/>
      <c r="FN41" s="63"/>
      <c r="FO41" s="63"/>
      <c r="FP41" s="63"/>
      <c r="FQ41" s="63"/>
      <c r="FR41" s="63"/>
      <c r="FS41" s="63"/>
      <c r="FT41" s="63"/>
      <c r="FU41" s="63"/>
      <c r="FV41" s="63"/>
      <c r="FW41" s="63"/>
      <c r="FX41" s="63"/>
      <c r="FY41" s="63"/>
      <c r="FZ41" s="63"/>
      <c r="GA41" s="63"/>
      <c r="GB41" s="63"/>
      <c r="GC41" s="63"/>
      <c r="GD41" s="63"/>
      <c r="GE41" s="63"/>
      <c r="GF41" s="63"/>
      <c r="GG41" s="63"/>
      <c r="GH41" s="63"/>
      <c r="GI41" s="63"/>
      <c r="GJ41" s="63"/>
      <c r="GK41" s="63"/>
      <c r="GL41" s="63"/>
      <c r="GM41" s="63"/>
      <c r="GN41" s="63"/>
      <c r="GO41" s="63"/>
      <c r="GP41" s="63"/>
      <c r="GQ41" s="63"/>
      <c r="GR41" s="63"/>
      <c r="GS41" s="63"/>
      <c r="GT41" s="63"/>
      <c r="GU41" s="63"/>
      <c r="GV41" s="63"/>
      <c r="GW41" s="63"/>
      <c r="GX41" s="63"/>
      <c r="GY41" s="63"/>
      <c r="GZ41" s="63"/>
      <c r="HA41" s="63"/>
      <c r="HB41" s="63"/>
      <c r="HC41" s="63"/>
      <c r="HD41" s="63"/>
      <c r="HE41" s="63"/>
      <c r="HF41" s="63"/>
      <c r="HG41" s="63"/>
      <c r="HH41" s="63"/>
      <c r="HI41" s="63"/>
      <c r="HJ41" s="63"/>
      <c r="HK41" s="63"/>
      <c r="HL41" s="63"/>
      <c r="HM41" s="63"/>
      <c r="HN41" s="63"/>
      <c r="HO41" s="63"/>
      <c r="HP41" s="63"/>
      <c r="HQ41" s="63"/>
      <c r="HR41" s="63"/>
      <c r="HS41" s="63"/>
      <c r="HT41" s="63"/>
      <c r="HU41" s="63"/>
      <c r="HV41" s="63"/>
      <c r="HW41" s="63"/>
      <c r="HX41" s="63"/>
      <c r="HY41" s="63"/>
      <c r="HZ41" s="63"/>
      <c r="IA41" s="63"/>
      <c r="IB41" s="63"/>
      <c r="IC41" s="63"/>
      <c r="ID41" s="63"/>
      <c r="IE41" s="63"/>
      <c r="IF41" s="63"/>
      <c r="IG41" s="63"/>
      <c r="IH41" s="63"/>
      <c r="II41" s="63"/>
      <c r="IJ41" s="63"/>
      <c r="IK41" s="63"/>
      <c r="IL41" s="63"/>
      <c r="IM41" s="63"/>
      <c r="IN41" s="63"/>
      <c r="IO41" s="63"/>
      <c r="IP41" s="63"/>
      <c r="IQ41" s="63"/>
      <c r="IR41" s="63"/>
      <c r="IS41" s="63"/>
      <c r="IT41" s="63"/>
      <c r="IU41" s="63"/>
      <c r="IV41" s="63"/>
    </row>
    <row r="42" spans="1:256">
      <c r="A42" s="130" t="s">
        <v>228</v>
      </c>
      <c r="B42" s="170"/>
      <c r="C42" s="170"/>
      <c r="D42" s="170"/>
      <c r="E42" s="170"/>
      <c r="F42" s="170"/>
      <c r="G42" s="170"/>
      <c r="H42" s="130"/>
      <c r="I42" s="170"/>
      <c r="J42" s="170"/>
      <c r="K42" s="170"/>
      <c r="L42" s="170"/>
      <c r="M42" s="170"/>
      <c r="N42" s="170"/>
      <c r="O42" s="170"/>
      <c r="P42" s="170"/>
      <c r="Q42" s="21"/>
      <c r="R42" s="57"/>
      <c r="S42" s="3"/>
      <c r="T42" s="3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</row>
    <row r="43" spans="1:256">
      <c r="I43" s="141"/>
      <c r="J43" s="141"/>
      <c r="M43" s="172"/>
      <c r="N43" s="172"/>
      <c r="O43" s="172"/>
      <c r="P43" s="172"/>
      <c r="R43" s="57"/>
      <c r="S43" s="3"/>
      <c r="T43" s="3"/>
    </row>
    <row r="44" spans="1:256">
      <c r="I44" s="141"/>
      <c r="J44" s="141"/>
      <c r="K44" s="172"/>
      <c r="M44" s="172"/>
      <c r="O44" s="172"/>
      <c r="P44" s="172"/>
      <c r="R44" s="3"/>
      <c r="S44" s="3"/>
      <c r="T44" s="3"/>
    </row>
    <row r="45" spans="1:256">
      <c r="C45" s="344"/>
      <c r="D45" s="344"/>
      <c r="E45" s="344"/>
      <c r="F45" s="344"/>
      <c r="G45" s="344"/>
      <c r="H45" s="344"/>
      <c r="I45" s="141"/>
      <c r="J45" s="344"/>
      <c r="K45" s="347"/>
      <c r="L45" s="344"/>
      <c r="M45" s="347"/>
      <c r="O45" s="172"/>
      <c r="P45" s="172"/>
      <c r="Q45" s="348"/>
      <c r="R45" s="63"/>
      <c r="S45" s="63"/>
      <c r="T45" s="63"/>
      <c r="U45" s="63"/>
      <c r="V45" s="63"/>
      <c r="W45" s="63"/>
      <c r="X45" s="63"/>
      <c r="Y45" s="63"/>
    </row>
    <row r="46" spans="1:256">
      <c r="C46" s="344"/>
      <c r="D46" s="344"/>
      <c r="E46" s="344"/>
      <c r="F46" s="344"/>
      <c r="G46" s="344"/>
      <c r="H46" s="344"/>
      <c r="I46" s="141"/>
      <c r="J46" s="344"/>
      <c r="K46" s="347"/>
      <c r="L46" s="344"/>
      <c r="M46" s="347"/>
      <c r="O46" s="172"/>
      <c r="P46" s="172"/>
      <c r="Q46" s="348"/>
      <c r="S46" s="348"/>
    </row>
    <row r="47" spans="1:256">
      <c r="C47" s="344"/>
      <c r="D47" s="344"/>
      <c r="E47" s="344"/>
      <c r="F47" s="344"/>
      <c r="G47" s="344"/>
      <c r="H47" s="344"/>
      <c r="I47" s="141"/>
      <c r="J47" s="344"/>
      <c r="K47" s="347"/>
      <c r="L47" s="344"/>
      <c r="M47" s="347"/>
      <c r="N47" s="172"/>
      <c r="O47" s="172"/>
      <c r="P47" s="172"/>
      <c r="Q47" s="348"/>
      <c r="R47" s="21"/>
      <c r="S47" s="21"/>
      <c r="T47" s="21"/>
      <c r="U47" s="21"/>
      <c r="V47" s="21"/>
      <c r="W47" s="21"/>
      <c r="X47" s="21"/>
      <c r="Y47" s="21"/>
    </row>
    <row r="48" spans="1:256">
      <c r="C48" s="344"/>
      <c r="D48" s="344"/>
      <c r="E48" s="344"/>
      <c r="F48" s="344"/>
      <c r="G48" s="344"/>
      <c r="H48" s="344"/>
      <c r="I48" s="141"/>
      <c r="J48" s="344"/>
      <c r="K48" s="347"/>
      <c r="L48" s="344"/>
      <c r="M48" s="347"/>
      <c r="N48" s="172"/>
      <c r="O48" s="172"/>
      <c r="P48" s="172"/>
      <c r="Q48" s="348"/>
    </row>
    <row r="49" spans="3:19">
      <c r="C49" s="344"/>
      <c r="D49" s="344"/>
      <c r="E49" s="344"/>
      <c r="F49" s="344"/>
      <c r="G49" s="344"/>
      <c r="H49" s="344"/>
      <c r="I49" s="141"/>
      <c r="J49" s="344"/>
      <c r="K49" s="347"/>
      <c r="L49" s="344"/>
      <c r="M49" s="347"/>
      <c r="N49" s="172"/>
      <c r="O49" s="172"/>
      <c r="P49" s="172"/>
      <c r="Q49" s="348"/>
    </row>
    <row r="50" spans="3:19">
      <c r="C50" s="344"/>
      <c r="D50" s="344"/>
      <c r="E50" s="344"/>
      <c r="F50" s="344"/>
      <c r="G50" s="344"/>
      <c r="H50" s="344"/>
      <c r="I50" s="141"/>
      <c r="J50" s="344"/>
      <c r="K50" s="347"/>
      <c r="L50" s="344"/>
      <c r="M50" s="347"/>
      <c r="N50" s="172"/>
      <c r="O50" s="172"/>
      <c r="P50" s="172"/>
      <c r="Q50" s="348"/>
    </row>
    <row r="51" spans="3:19">
      <c r="C51" s="344"/>
      <c r="D51" s="344"/>
      <c r="E51" s="344"/>
      <c r="F51" s="344"/>
      <c r="G51" s="344"/>
      <c r="H51" s="344"/>
      <c r="I51" s="141"/>
      <c r="J51" s="344"/>
      <c r="K51" s="347"/>
      <c r="L51" s="344"/>
      <c r="M51" s="347"/>
      <c r="N51" s="172"/>
      <c r="O51" s="172"/>
      <c r="P51" s="172"/>
      <c r="Q51" s="348"/>
      <c r="S51" s="348"/>
    </row>
    <row r="52" spans="3:19">
      <c r="C52" s="344"/>
      <c r="D52" s="344"/>
      <c r="E52" s="344"/>
      <c r="F52" s="344"/>
      <c r="G52" s="344"/>
      <c r="H52" s="344"/>
      <c r="I52" s="141"/>
      <c r="J52" s="344"/>
      <c r="K52" s="347"/>
      <c r="L52" s="344"/>
      <c r="M52" s="347"/>
      <c r="N52" s="172"/>
      <c r="O52" s="172"/>
      <c r="P52" s="172"/>
      <c r="S52" s="348"/>
    </row>
    <row r="53" spans="3:19">
      <c r="C53" s="344"/>
      <c r="D53" s="344"/>
      <c r="E53" s="344"/>
      <c r="F53" s="344"/>
      <c r="G53" s="344"/>
      <c r="H53" s="344"/>
      <c r="I53" s="141"/>
      <c r="J53" s="344"/>
      <c r="K53" s="347"/>
      <c r="L53" s="344"/>
      <c r="M53" s="347"/>
      <c r="N53" s="172"/>
      <c r="O53" s="172"/>
      <c r="P53" s="172"/>
      <c r="Q53" s="348"/>
      <c r="S53" s="348"/>
    </row>
    <row r="54" spans="3:19">
      <c r="C54" s="344"/>
      <c r="D54" s="344"/>
      <c r="E54" s="344"/>
      <c r="F54" s="344"/>
      <c r="G54" s="344"/>
      <c r="H54" s="344"/>
      <c r="I54" s="141"/>
      <c r="J54" s="344"/>
      <c r="K54" s="347"/>
      <c r="L54" s="344"/>
      <c r="M54" s="347"/>
      <c r="N54" s="172"/>
      <c r="O54" s="172"/>
      <c r="P54" s="172"/>
      <c r="Q54" s="348"/>
      <c r="S54" s="348"/>
    </row>
    <row r="55" spans="3:19">
      <c r="C55" s="344"/>
      <c r="D55" s="344"/>
      <c r="E55" s="344"/>
      <c r="F55" s="344"/>
      <c r="G55" s="344"/>
      <c r="H55" s="344"/>
      <c r="I55" s="141"/>
      <c r="J55" s="344"/>
      <c r="K55" s="55"/>
      <c r="L55" s="344"/>
      <c r="N55" s="172"/>
      <c r="O55" s="172"/>
      <c r="P55" s="172"/>
      <c r="Q55" s="348"/>
      <c r="S55" s="348"/>
    </row>
    <row r="56" spans="3:19">
      <c r="C56" s="344"/>
      <c r="D56" s="344"/>
      <c r="E56" s="344"/>
      <c r="F56" s="344"/>
      <c r="G56" s="344"/>
      <c r="H56" s="344"/>
      <c r="I56" s="141"/>
      <c r="J56" s="344"/>
      <c r="K56" s="347"/>
      <c r="L56" s="344"/>
      <c r="M56" s="347"/>
      <c r="N56" s="172"/>
      <c r="O56" s="172"/>
      <c r="P56" s="172"/>
      <c r="Q56" s="348"/>
      <c r="S56" s="348"/>
    </row>
    <row r="57" spans="3:19">
      <c r="C57" s="344"/>
      <c r="D57" s="344"/>
      <c r="E57" s="344"/>
      <c r="F57" s="344"/>
      <c r="G57" s="344"/>
      <c r="H57" s="344"/>
      <c r="I57" s="141"/>
      <c r="J57" s="344"/>
      <c r="K57" s="347"/>
      <c r="L57" s="344"/>
      <c r="M57" s="347"/>
      <c r="N57" s="172"/>
      <c r="O57" s="172"/>
      <c r="P57" s="172"/>
      <c r="Q57" s="348"/>
    </row>
    <row r="58" spans="3:19">
      <c r="C58" s="344"/>
      <c r="D58" s="344"/>
      <c r="E58" s="344"/>
      <c r="F58" s="344"/>
      <c r="G58" s="344"/>
      <c r="H58" s="344"/>
      <c r="I58" s="141"/>
      <c r="J58" s="344"/>
      <c r="K58" s="347"/>
      <c r="L58" s="344"/>
      <c r="M58" s="347"/>
      <c r="N58" s="172"/>
      <c r="O58" s="172"/>
      <c r="P58" s="172"/>
      <c r="Q58" s="348"/>
      <c r="S58" s="348"/>
    </row>
    <row r="59" spans="3:19">
      <c r="C59" s="344"/>
      <c r="D59" s="344"/>
      <c r="E59" s="344"/>
      <c r="F59" s="344"/>
      <c r="G59" s="344"/>
      <c r="H59" s="344"/>
      <c r="I59" s="141"/>
      <c r="J59" s="344"/>
      <c r="K59" s="347"/>
      <c r="L59" s="344"/>
      <c r="M59" s="347"/>
      <c r="N59" s="172"/>
      <c r="O59" s="172"/>
      <c r="P59" s="172"/>
      <c r="S59" s="348"/>
    </row>
    <row r="60" spans="3:19">
      <c r="C60" s="344"/>
      <c r="D60" s="344"/>
      <c r="E60" s="344"/>
      <c r="F60" s="344"/>
      <c r="G60" s="344"/>
      <c r="H60" s="344"/>
      <c r="I60" s="141"/>
      <c r="J60" s="344"/>
      <c r="K60" s="347"/>
      <c r="L60" s="344"/>
      <c r="M60" s="347"/>
      <c r="N60" s="172"/>
      <c r="O60" s="172"/>
      <c r="P60" s="172"/>
      <c r="Q60" s="348"/>
      <c r="S60" s="348"/>
    </row>
    <row r="61" spans="3:19">
      <c r="C61" s="344"/>
      <c r="D61" s="344"/>
      <c r="E61" s="344"/>
      <c r="F61" s="344"/>
      <c r="G61" s="344"/>
      <c r="H61" s="344"/>
      <c r="I61" s="141"/>
      <c r="J61" s="344"/>
      <c r="K61" s="347"/>
      <c r="L61" s="344"/>
      <c r="M61" s="347"/>
      <c r="N61" s="172"/>
      <c r="O61" s="172"/>
      <c r="P61" s="172"/>
      <c r="Q61" s="348"/>
      <c r="S61" s="348"/>
    </row>
    <row r="62" spans="3:19">
      <c r="C62" s="344"/>
      <c r="D62" s="344"/>
      <c r="E62" s="344"/>
      <c r="F62" s="344"/>
      <c r="G62" s="344"/>
      <c r="H62" s="344"/>
      <c r="I62" s="141"/>
      <c r="J62" s="344"/>
      <c r="K62" s="55"/>
      <c r="L62" s="344"/>
      <c r="N62" s="172"/>
      <c r="O62" s="172"/>
      <c r="P62" s="172"/>
      <c r="Q62" s="348"/>
      <c r="S62" s="348"/>
    </row>
    <row r="63" spans="3:19">
      <c r="C63" s="344"/>
      <c r="D63" s="344"/>
      <c r="E63" s="344"/>
      <c r="F63" s="344"/>
      <c r="G63" s="344"/>
      <c r="H63" s="344"/>
      <c r="I63" s="141"/>
      <c r="J63" s="344"/>
      <c r="K63" s="55"/>
      <c r="L63" s="344"/>
      <c r="N63" s="172"/>
      <c r="O63" s="172"/>
      <c r="P63" s="172"/>
      <c r="Q63" s="348"/>
      <c r="S63" s="348"/>
    </row>
    <row r="64" spans="3:19">
      <c r="C64" s="344"/>
      <c r="D64" s="344"/>
      <c r="E64" s="344"/>
      <c r="F64" s="344"/>
      <c r="G64" s="344"/>
      <c r="H64" s="344"/>
      <c r="I64" s="141"/>
      <c r="J64" s="344"/>
      <c r="K64" s="55"/>
      <c r="L64" s="344"/>
      <c r="N64" s="172"/>
      <c r="O64" s="172"/>
      <c r="P64" s="172"/>
      <c r="Q64" s="348"/>
    </row>
    <row r="65" spans="3:19">
      <c r="C65" s="344"/>
      <c r="D65" s="344"/>
      <c r="E65" s="344"/>
      <c r="F65" s="344"/>
      <c r="G65" s="344"/>
      <c r="H65" s="344"/>
      <c r="I65" s="141"/>
      <c r="J65" s="344"/>
      <c r="K65" s="347"/>
      <c r="L65" s="344"/>
      <c r="M65" s="347"/>
      <c r="N65" s="172"/>
      <c r="O65" s="172"/>
      <c r="P65" s="172"/>
      <c r="Q65" s="348"/>
      <c r="S65" s="348"/>
    </row>
    <row r="66" spans="3:19">
      <c r="C66" s="344"/>
      <c r="D66" s="344"/>
      <c r="E66" s="344"/>
      <c r="F66" s="344"/>
      <c r="G66" s="344"/>
      <c r="H66" s="344"/>
      <c r="I66" s="141"/>
      <c r="J66" s="344"/>
      <c r="K66" s="347"/>
      <c r="L66" s="344"/>
      <c r="M66" s="347"/>
      <c r="N66" s="172"/>
      <c r="O66" s="172"/>
      <c r="P66" s="172"/>
      <c r="S66" s="348"/>
    </row>
    <row r="67" spans="3:19">
      <c r="C67" s="344"/>
      <c r="D67" s="344"/>
      <c r="E67" s="344"/>
      <c r="F67" s="344"/>
      <c r="G67" s="344"/>
      <c r="H67" s="344"/>
      <c r="I67" s="141"/>
      <c r="J67" s="344"/>
      <c r="K67" s="347"/>
      <c r="L67" s="344"/>
      <c r="M67" s="347"/>
      <c r="N67" s="172"/>
      <c r="O67" s="172"/>
      <c r="P67" s="172"/>
      <c r="S67" s="348"/>
    </row>
    <row r="68" spans="3:19">
      <c r="C68" s="344"/>
      <c r="D68" s="344"/>
      <c r="E68" s="344"/>
      <c r="F68" s="344"/>
      <c r="G68" s="344"/>
      <c r="H68" s="344"/>
      <c r="I68" s="141"/>
      <c r="J68" s="344"/>
      <c r="K68" s="55"/>
      <c r="L68" s="344"/>
      <c r="N68" s="172"/>
      <c r="O68" s="172"/>
      <c r="P68" s="172"/>
      <c r="Q68" s="348"/>
      <c r="S68" s="348"/>
    </row>
    <row r="69" spans="3:19">
      <c r="C69" s="344"/>
      <c r="D69" s="344"/>
      <c r="E69" s="344"/>
      <c r="F69" s="344"/>
      <c r="G69" s="344"/>
      <c r="H69" s="344"/>
      <c r="I69" s="141"/>
      <c r="J69" s="344"/>
      <c r="K69" s="347"/>
      <c r="L69" s="344"/>
      <c r="M69" s="347"/>
      <c r="N69" s="172"/>
      <c r="O69" s="172"/>
      <c r="P69" s="172"/>
      <c r="Q69" s="348"/>
      <c r="S69" s="348"/>
    </row>
    <row r="70" spans="3:19">
      <c r="C70" s="344"/>
      <c r="D70" s="344"/>
      <c r="E70" s="344"/>
      <c r="F70" s="344"/>
      <c r="G70" s="344"/>
      <c r="H70" s="344"/>
      <c r="I70" s="141"/>
      <c r="J70" s="344"/>
      <c r="K70" s="347"/>
      <c r="L70" s="344"/>
      <c r="M70" s="347"/>
      <c r="N70" s="172"/>
      <c r="O70" s="172"/>
      <c r="P70" s="172"/>
      <c r="Q70" s="348"/>
      <c r="S70" s="348"/>
    </row>
    <row r="71" spans="3:19">
      <c r="C71" s="344"/>
      <c r="D71" s="344"/>
      <c r="E71" s="344"/>
      <c r="F71" s="344"/>
      <c r="G71" s="344"/>
      <c r="H71" s="344"/>
      <c r="I71" s="141"/>
      <c r="J71" s="344"/>
      <c r="K71" s="346"/>
      <c r="L71" s="344"/>
      <c r="M71" s="347"/>
      <c r="N71" s="172"/>
      <c r="O71" s="172"/>
      <c r="P71" s="172"/>
      <c r="Q71" s="348"/>
    </row>
    <row r="72" spans="3:19">
      <c r="M72" s="347"/>
    </row>
    <row r="73" spans="3:19">
      <c r="C73" s="344"/>
      <c r="D73" s="344"/>
      <c r="E73" s="344"/>
      <c r="F73" s="344"/>
      <c r="G73" s="344"/>
      <c r="H73" s="344"/>
      <c r="I73" s="344"/>
      <c r="J73" s="344"/>
      <c r="K73" s="346"/>
      <c r="L73" s="344"/>
      <c r="N73" s="172"/>
      <c r="O73" s="347"/>
      <c r="P73" s="172"/>
      <c r="S73" s="348"/>
    </row>
    <row r="74" spans="3:19">
      <c r="C74" s="344"/>
      <c r="D74" s="344"/>
      <c r="E74" s="344"/>
      <c r="F74" s="344"/>
      <c r="G74" s="344"/>
      <c r="H74" s="344"/>
      <c r="I74" s="344"/>
      <c r="J74" s="344"/>
      <c r="K74" s="346"/>
      <c r="L74" s="344"/>
      <c r="M74" s="347"/>
      <c r="N74" s="172"/>
      <c r="O74" s="347"/>
      <c r="P74" s="172"/>
      <c r="Q74" s="348"/>
      <c r="S74" s="348"/>
    </row>
    <row r="75" spans="3:19">
      <c r="C75" s="344"/>
      <c r="D75" s="344"/>
      <c r="E75" s="344"/>
      <c r="F75" s="344"/>
      <c r="G75" s="344"/>
      <c r="H75" s="347"/>
      <c r="I75" s="344"/>
      <c r="J75" s="344"/>
      <c r="K75" s="346"/>
      <c r="L75" s="344"/>
      <c r="M75" s="347"/>
      <c r="N75" s="172"/>
      <c r="O75" s="347"/>
      <c r="P75" s="172"/>
      <c r="Q75" s="348"/>
      <c r="S75" s="348"/>
    </row>
    <row r="76" spans="3:19">
      <c r="C76" s="344"/>
      <c r="D76" s="344"/>
      <c r="E76" s="344"/>
      <c r="F76" s="344"/>
      <c r="G76" s="344"/>
      <c r="H76" s="347"/>
      <c r="I76" s="344"/>
      <c r="J76" s="344"/>
      <c r="K76" s="346"/>
      <c r="L76" s="344"/>
      <c r="M76" s="347"/>
      <c r="N76" s="172"/>
      <c r="O76" s="347"/>
      <c r="P76" s="172"/>
      <c r="Q76" s="348"/>
      <c r="S76" s="348"/>
    </row>
    <row r="77" spans="3:19">
      <c r="C77" s="344"/>
      <c r="D77" s="344"/>
      <c r="E77" s="344"/>
      <c r="F77" s="344"/>
      <c r="G77" s="344"/>
      <c r="H77" s="347"/>
      <c r="I77" s="344"/>
      <c r="J77" s="344"/>
      <c r="K77" s="346"/>
      <c r="L77" s="344"/>
      <c r="M77" s="347"/>
      <c r="N77" s="172"/>
      <c r="O77" s="347"/>
      <c r="P77" s="172"/>
      <c r="Q77" s="348"/>
    </row>
    <row r="78" spans="3:19">
      <c r="M78" s="347"/>
      <c r="S78" s="348"/>
    </row>
    <row r="79" spans="3:19">
      <c r="N79" s="172"/>
      <c r="O79" s="172"/>
      <c r="P79" s="172"/>
      <c r="S79" s="348"/>
    </row>
    <row r="80" spans="3:19">
      <c r="M80" s="172"/>
      <c r="N80" s="172"/>
      <c r="O80" s="172"/>
      <c r="P80" s="172"/>
      <c r="S80" s="348"/>
    </row>
    <row r="81" spans="13:19">
      <c r="M81" s="172"/>
      <c r="N81" s="172"/>
      <c r="O81" s="172"/>
      <c r="P81" s="172"/>
      <c r="S81" s="348"/>
    </row>
    <row r="82" spans="13:19">
      <c r="M82" s="172"/>
      <c r="N82" s="172"/>
      <c r="O82" s="172"/>
      <c r="P82" s="172"/>
    </row>
    <row r="83" spans="13:19">
      <c r="M83" s="172"/>
      <c r="N83" s="172"/>
      <c r="O83" s="172"/>
      <c r="P83" s="172"/>
    </row>
    <row r="84" spans="13:19">
      <c r="M84" s="172"/>
      <c r="N84" s="172"/>
      <c r="O84" s="172"/>
      <c r="P84" s="172"/>
    </row>
    <row r="85" spans="13:19">
      <c r="M85" s="172"/>
      <c r="N85" s="172"/>
      <c r="O85" s="172"/>
      <c r="P85" s="172"/>
    </row>
    <row r="86" spans="13:19">
      <c r="M86" s="172"/>
      <c r="N86" s="172"/>
      <c r="O86" s="172"/>
      <c r="P86" s="172"/>
    </row>
    <row r="87" spans="13:19">
      <c r="M87" s="172"/>
      <c r="N87" s="172"/>
      <c r="O87" s="172"/>
      <c r="P87" s="172"/>
    </row>
    <row r="88" spans="13:19">
      <c r="M88" s="172"/>
      <c r="N88" s="172"/>
      <c r="O88" s="172"/>
      <c r="P88" s="172"/>
    </row>
    <row r="89" spans="13:19">
      <c r="M89" s="172"/>
      <c r="N89" s="172"/>
      <c r="O89" s="172"/>
      <c r="P89" s="172"/>
    </row>
    <row r="90" spans="13:19">
      <c r="M90" s="172"/>
      <c r="N90" s="172"/>
      <c r="O90" s="172"/>
      <c r="P90" s="172"/>
    </row>
    <row r="91" spans="13:19">
      <c r="M91" s="172"/>
      <c r="N91" s="172"/>
      <c r="O91" s="172"/>
      <c r="P91" s="172"/>
    </row>
    <row r="92" spans="13:19">
      <c r="M92" s="172"/>
      <c r="N92" s="172"/>
      <c r="O92" s="172"/>
      <c r="P92" s="172"/>
    </row>
    <row r="93" spans="13:19">
      <c r="M93" s="172"/>
      <c r="N93" s="172"/>
      <c r="O93" s="172"/>
      <c r="P93" s="172"/>
    </row>
    <row r="94" spans="13:19">
      <c r="M94" s="172"/>
      <c r="N94" s="172"/>
      <c r="O94" s="172"/>
      <c r="P94" s="172"/>
    </row>
    <row r="95" spans="13:19">
      <c r="M95" s="172"/>
      <c r="N95" s="172"/>
      <c r="O95" s="172"/>
      <c r="P95" s="172"/>
    </row>
    <row r="96" spans="13:19">
      <c r="M96" s="172"/>
      <c r="N96" s="172"/>
      <c r="O96" s="172"/>
      <c r="P96" s="172"/>
    </row>
    <row r="97" spans="13:16">
      <c r="M97" s="172"/>
      <c r="N97" s="172"/>
      <c r="O97" s="172"/>
      <c r="P97" s="172"/>
    </row>
    <row r="98" spans="13:16">
      <c r="M98" s="172"/>
      <c r="N98" s="172"/>
      <c r="O98" s="172"/>
      <c r="P98" s="172"/>
    </row>
    <row r="99" spans="13:16">
      <c r="M99" s="172"/>
      <c r="N99" s="172"/>
      <c r="O99" s="172"/>
      <c r="P99" s="172"/>
    </row>
    <row r="100" spans="13:16">
      <c r="M100" s="172"/>
      <c r="N100" s="172"/>
      <c r="O100" s="172"/>
      <c r="P100" s="172"/>
    </row>
    <row r="101" spans="13:16">
      <c r="M101" s="172"/>
      <c r="N101" s="172"/>
      <c r="O101" s="172"/>
      <c r="P101" s="172"/>
    </row>
    <row r="102" spans="13:16">
      <c r="M102" s="172"/>
      <c r="N102" s="172"/>
      <c r="O102" s="172"/>
      <c r="P102" s="172"/>
    </row>
    <row r="103" spans="13:16">
      <c r="M103" s="172"/>
      <c r="N103" s="172"/>
      <c r="O103" s="172"/>
      <c r="P103" s="172"/>
    </row>
    <row r="104" spans="13:16">
      <c r="M104" s="172"/>
      <c r="N104" s="172"/>
      <c r="O104" s="172"/>
      <c r="P104" s="172"/>
    </row>
    <row r="105" spans="13:16">
      <c r="M105" s="172"/>
      <c r="N105" s="172"/>
      <c r="O105" s="172"/>
      <c r="P105" s="172"/>
    </row>
    <row r="106" spans="13:16">
      <c r="M106" s="172"/>
      <c r="N106" s="172"/>
      <c r="O106" s="172"/>
      <c r="P106" s="172"/>
    </row>
    <row r="107" spans="13:16">
      <c r="M107" s="172"/>
      <c r="N107" s="172"/>
      <c r="O107" s="172"/>
      <c r="P107" s="172"/>
    </row>
    <row r="108" spans="13:16">
      <c r="M108" s="172"/>
      <c r="N108" s="172"/>
      <c r="O108" s="172"/>
      <c r="P108" s="172"/>
    </row>
    <row r="109" spans="13:16">
      <c r="M109" s="172"/>
      <c r="N109" s="172"/>
      <c r="O109" s="172"/>
      <c r="P109" s="172"/>
    </row>
    <row r="110" spans="13:16">
      <c r="M110" s="172"/>
      <c r="N110" s="172"/>
      <c r="O110" s="172"/>
      <c r="P110" s="172"/>
    </row>
    <row r="111" spans="13:16">
      <c r="M111" s="172"/>
      <c r="N111" s="172"/>
      <c r="O111" s="172"/>
      <c r="P111" s="172"/>
    </row>
    <row r="112" spans="13:16">
      <c r="M112" s="172"/>
      <c r="N112" s="172"/>
      <c r="O112" s="172"/>
      <c r="P112" s="172"/>
    </row>
    <row r="113" spans="13:16">
      <c r="M113" s="172"/>
      <c r="N113" s="172"/>
      <c r="O113" s="172"/>
      <c r="P113" s="172"/>
    </row>
    <row r="114" spans="13:16">
      <c r="M114" s="172"/>
      <c r="N114" s="172"/>
      <c r="O114" s="172"/>
      <c r="P114" s="172"/>
    </row>
    <row r="115" spans="13:16">
      <c r="M115" s="172"/>
      <c r="N115" s="172"/>
      <c r="O115" s="172"/>
      <c r="P115" s="172"/>
    </row>
    <row r="116" spans="13:16">
      <c r="M116" s="172"/>
      <c r="N116" s="172"/>
      <c r="O116" s="172"/>
      <c r="P116" s="172"/>
    </row>
    <row r="117" spans="13:16">
      <c r="M117" s="172"/>
      <c r="N117" s="172"/>
      <c r="O117" s="172"/>
      <c r="P117" s="172"/>
    </row>
    <row r="118" spans="13:16">
      <c r="M118" s="172"/>
      <c r="N118" s="172"/>
      <c r="O118" s="172"/>
      <c r="P118" s="172"/>
    </row>
    <row r="119" spans="13:16">
      <c r="M119" s="172"/>
      <c r="N119" s="172"/>
      <c r="O119" s="172"/>
      <c r="P119" s="172"/>
    </row>
    <row r="120" spans="13:16">
      <c r="M120" s="172"/>
      <c r="N120" s="172"/>
      <c r="O120" s="172"/>
      <c r="P120" s="172"/>
    </row>
    <row r="121" spans="13:16">
      <c r="M121" s="172"/>
      <c r="N121" s="172"/>
      <c r="O121" s="172"/>
      <c r="P121" s="172"/>
    </row>
    <row r="122" spans="13:16">
      <c r="M122" s="172"/>
      <c r="N122" s="172"/>
      <c r="O122" s="172"/>
      <c r="P122" s="172"/>
    </row>
    <row r="123" spans="13:16">
      <c r="M123" s="172"/>
      <c r="N123" s="172"/>
      <c r="O123" s="172"/>
      <c r="P123" s="172"/>
    </row>
    <row r="124" spans="13:16">
      <c r="M124" s="172"/>
      <c r="N124" s="172"/>
      <c r="O124" s="172"/>
      <c r="P124" s="172"/>
    </row>
    <row r="125" spans="13:16">
      <c r="M125" s="172"/>
      <c r="N125" s="172"/>
      <c r="O125" s="172"/>
      <c r="P125" s="172"/>
    </row>
    <row r="126" spans="13:16">
      <c r="M126" s="172"/>
      <c r="N126" s="172"/>
      <c r="O126" s="172"/>
      <c r="P126" s="172"/>
    </row>
    <row r="127" spans="13:16">
      <c r="M127" s="172"/>
      <c r="N127" s="172"/>
      <c r="O127" s="172"/>
      <c r="P127" s="172"/>
    </row>
    <row r="128" spans="13:16">
      <c r="M128" s="172"/>
      <c r="N128" s="172"/>
      <c r="O128" s="172"/>
      <c r="P128" s="172"/>
    </row>
    <row r="129" spans="13:16">
      <c r="M129" s="172"/>
      <c r="N129" s="172"/>
      <c r="O129" s="172"/>
      <c r="P129" s="172"/>
    </row>
    <row r="130" spans="13:16">
      <c r="M130" s="172"/>
      <c r="N130" s="172"/>
      <c r="O130" s="172"/>
      <c r="P130" s="172"/>
    </row>
    <row r="131" spans="13:16">
      <c r="M131" s="172"/>
      <c r="N131" s="172"/>
      <c r="O131" s="172"/>
      <c r="P131" s="172"/>
    </row>
    <row r="132" spans="13:16">
      <c r="M132" s="172"/>
      <c r="N132" s="172"/>
      <c r="O132" s="172"/>
      <c r="P132" s="172"/>
    </row>
    <row r="133" spans="13:16">
      <c r="M133" s="172"/>
      <c r="N133" s="172"/>
      <c r="O133" s="172"/>
      <c r="P133" s="172"/>
    </row>
    <row r="134" spans="13:16">
      <c r="M134" s="172"/>
      <c r="N134" s="172"/>
      <c r="O134" s="172"/>
      <c r="P134" s="172"/>
    </row>
    <row r="135" spans="13:16">
      <c r="M135" s="172"/>
      <c r="N135" s="172"/>
      <c r="O135" s="172"/>
      <c r="P135" s="172"/>
    </row>
    <row r="136" spans="13:16">
      <c r="M136" s="172"/>
      <c r="N136" s="172"/>
      <c r="O136" s="172"/>
      <c r="P136" s="172"/>
    </row>
    <row r="137" spans="13:16">
      <c r="M137" s="172"/>
      <c r="N137" s="172"/>
      <c r="O137" s="172"/>
      <c r="P137" s="172"/>
    </row>
    <row r="138" spans="13:16">
      <c r="M138" s="172"/>
      <c r="N138" s="172"/>
      <c r="O138" s="172"/>
      <c r="P138" s="172"/>
    </row>
    <row r="139" spans="13:16">
      <c r="M139" s="172"/>
      <c r="N139" s="172"/>
      <c r="O139" s="172"/>
      <c r="P139" s="172"/>
    </row>
    <row r="140" spans="13:16">
      <c r="M140" s="172"/>
      <c r="N140" s="172"/>
      <c r="O140" s="172"/>
      <c r="P140" s="172"/>
    </row>
    <row r="141" spans="13:16">
      <c r="M141" s="172"/>
      <c r="N141" s="172"/>
      <c r="O141" s="172"/>
      <c r="P141" s="172"/>
    </row>
    <row r="142" spans="13:16">
      <c r="M142" s="172"/>
      <c r="N142" s="172"/>
      <c r="O142" s="172"/>
      <c r="P142" s="172"/>
    </row>
    <row r="143" spans="13:16">
      <c r="M143" s="172"/>
      <c r="N143" s="172"/>
      <c r="O143" s="172"/>
      <c r="P143" s="172"/>
    </row>
    <row r="144" spans="13:16">
      <c r="M144" s="172"/>
      <c r="N144" s="172"/>
      <c r="O144" s="172"/>
      <c r="P144" s="172"/>
    </row>
    <row r="145" spans="13:16">
      <c r="M145" s="172"/>
      <c r="N145" s="172"/>
      <c r="O145" s="172"/>
      <c r="P145" s="172"/>
    </row>
    <row r="146" spans="13:16">
      <c r="M146" s="172"/>
      <c r="N146" s="172"/>
      <c r="O146" s="172"/>
      <c r="P146" s="172"/>
    </row>
    <row r="147" spans="13:16">
      <c r="M147" s="172"/>
      <c r="N147" s="172"/>
      <c r="O147" s="172"/>
      <c r="P147" s="172"/>
    </row>
    <row r="148" spans="13:16">
      <c r="M148" s="172"/>
      <c r="N148" s="172"/>
      <c r="O148" s="172"/>
      <c r="P148" s="172"/>
    </row>
    <row r="149" spans="13:16">
      <c r="M149" s="172"/>
      <c r="N149" s="172"/>
      <c r="O149" s="172"/>
      <c r="P149" s="172"/>
    </row>
    <row r="150" spans="13:16">
      <c r="M150" s="172"/>
      <c r="N150" s="172"/>
      <c r="O150" s="172"/>
      <c r="P150" s="172"/>
    </row>
    <row r="151" spans="13:16">
      <c r="M151" s="172"/>
      <c r="N151" s="172"/>
      <c r="O151" s="172"/>
      <c r="P151" s="172"/>
    </row>
    <row r="152" spans="13:16">
      <c r="M152" s="172"/>
      <c r="N152" s="172"/>
      <c r="O152" s="172"/>
      <c r="P152" s="172"/>
    </row>
    <row r="153" spans="13:16">
      <c r="M153" s="172"/>
      <c r="N153" s="172"/>
      <c r="O153" s="172"/>
      <c r="P153" s="172"/>
    </row>
    <row r="154" spans="13:16">
      <c r="M154" s="172"/>
      <c r="N154" s="172"/>
      <c r="O154" s="172"/>
      <c r="P154" s="172"/>
    </row>
    <row r="155" spans="13:16">
      <c r="M155" s="172"/>
      <c r="N155" s="172"/>
      <c r="O155" s="172"/>
      <c r="P155" s="172"/>
    </row>
    <row r="156" spans="13:16">
      <c r="M156" s="172"/>
      <c r="N156" s="172"/>
      <c r="O156" s="172"/>
      <c r="P156" s="172"/>
    </row>
    <row r="157" spans="13:16">
      <c r="M157" s="172"/>
      <c r="N157" s="172"/>
      <c r="O157" s="172"/>
      <c r="P157" s="172"/>
    </row>
    <row r="158" spans="13:16">
      <c r="M158" s="172"/>
      <c r="N158" s="172"/>
      <c r="O158" s="172"/>
      <c r="P158" s="172"/>
    </row>
    <row r="159" spans="13:16">
      <c r="M159" s="172"/>
      <c r="N159" s="172"/>
      <c r="O159" s="172"/>
      <c r="P159" s="172"/>
    </row>
    <row r="160" spans="13:16">
      <c r="M160" s="172"/>
      <c r="N160" s="172"/>
      <c r="O160" s="172"/>
      <c r="P160" s="172"/>
    </row>
    <row r="161" spans="13:16">
      <c r="M161" s="172"/>
      <c r="N161" s="172"/>
      <c r="O161" s="172"/>
      <c r="P161" s="172"/>
    </row>
    <row r="162" spans="13:16">
      <c r="M162" s="172"/>
      <c r="N162" s="172"/>
      <c r="O162" s="172"/>
      <c r="P162" s="172"/>
    </row>
    <row r="163" spans="13:16">
      <c r="M163" s="172"/>
      <c r="N163" s="172"/>
      <c r="O163" s="172"/>
      <c r="P163" s="172"/>
    </row>
    <row r="164" spans="13:16">
      <c r="M164" s="172"/>
      <c r="N164" s="172"/>
      <c r="O164" s="172"/>
      <c r="P164" s="172"/>
    </row>
    <row r="165" spans="13:16">
      <c r="M165" s="172"/>
      <c r="N165" s="172"/>
      <c r="O165" s="172"/>
      <c r="P165" s="172"/>
    </row>
    <row r="166" spans="13:16">
      <c r="M166" s="172"/>
      <c r="N166" s="172"/>
      <c r="O166" s="172"/>
      <c r="P166" s="172"/>
    </row>
    <row r="167" spans="13:16">
      <c r="M167" s="172"/>
      <c r="N167" s="172"/>
      <c r="O167" s="172"/>
      <c r="P167" s="172"/>
    </row>
    <row r="168" spans="13:16">
      <c r="M168" s="172"/>
      <c r="N168" s="172"/>
      <c r="O168" s="172"/>
      <c r="P168" s="172"/>
    </row>
    <row r="169" spans="13:16">
      <c r="M169" s="172"/>
      <c r="N169" s="172"/>
      <c r="O169" s="172"/>
      <c r="P169" s="172"/>
    </row>
    <row r="170" spans="13:16">
      <c r="M170" s="172"/>
      <c r="N170" s="172"/>
      <c r="O170" s="172"/>
      <c r="P170" s="172"/>
    </row>
    <row r="171" spans="13:16">
      <c r="M171" s="172"/>
      <c r="N171" s="172"/>
      <c r="O171" s="172"/>
      <c r="P171" s="172"/>
    </row>
    <row r="172" spans="13:16">
      <c r="M172" s="172"/>
      <c r="N172" s="172"/>
      <c r="O172" s="172"/>
      <c r="P172" s="172"/>
    </row>
    <row r="173" spans="13:16">
      <c r="M173" s="172"/>
      <c r="N173" s="172"/>
      <c r="O173" s="172"/>
      <c r="P173" s="172"/>
    </row>
    <row r="174" spans="13:16">
      <c r="M174" s="172"/>
      <c r="N174" s="172"/>
      <c r="O174" s="172"/>
      <c r="P174" s="172"/>
    </row>
    <row r="175" spans="13:16">
      <c r="M175" s="172"/>
      <c r="N175" s="172"/>
      <c r="O175" s="172"/>
      <c r="P175" s="172"/>
    </row>
    <row r="176" spans="13:16">
      <c r="M176" s="172"/>
      <c r="N176" s="172"/>
      <c r="O176" s="172"/>
      <c r="P176" s="172"/>
    </row>
    <row r="177" spans="13:16">
      <c r="M177" s="172"/>
      <c r="N177" s="172"/>
      <c r="O177" s="172"/>
      <c r="P177" s="172"/>
    </row>
    <row r="178" spans="13:16">
      <c r="M178" s="172"/>
      <c r="N178" s="172"/>
      <c r="O178" s="172"/>
      <c r="P178" s="172"/>
    </row>
    <row r="179" spans="13:16">
      <c r="M179" s="172"/>
      <c r="N179" s="172"/>
      <c r="O179" s="172"/>
      <c r="P179" s="172"/>
    </row>
    <row r="180" spans="13:16">
      <c r="M180" s="172"/>
      <c r="N180" s="172"/>
      <c r="O180" s="172"/>
      <c r="P180" s="172"/>
    </row>
    <row r="181" spans="13:16">
      <c r="M181" s="172"/>
      <c r="N181" s="172"/>
      <c r="O181" s="172"/>
      <c r="P181" s="172"/>
    </row>
    <row r="182" spans="13:16">
      <c r="M182" s="172"/>
      <c r="N182" s="172"/>
      <c r="O182" s="172"/>
      <c r="P182" s="172"/>
    </row>
    <row r="183" spans="13:16">
      <c r="M183" s="172"/>
      <c r="N183" s="172"/>
      <c r="O183" s="172"/>
      <c r="P183" s="172"/>
    </row>
    <row r="184" spans="13:16">
      <c r="M184" s="172"/>
      <c r="N184" s="172"/>
      <c r="O184" s="172"/>
      <c r="P184" s="172"/>
    </row>
    <row r="185" spans="13:16">
      <c r="M185" s="172"/>
      <c r="N185" s="172"/>
      <c r="O185" s="172"/>
      <c r="P185" s="172"/>
    </row>
    <row r="186" spans="13:16">
      <c r="M186" s="172"/>
      <c r="N186" s="172"/>
      <c r="O186" s="172"/>
      <c r="P186" s="172"/>
    </row>
    <row r="187" spans="13:16">
      <c r="M187" s="172"/>
      <c r="N187" s="172"/>
      <c r="O187" s="172"/>
      <c r="P187" s="172"/>
    </row>
    <row r="188" spans="13:16">
      <c r="M188" s="172"/>
      <c r="N188" s="172"/>
      <c r="O188" s="172"/>
      <c r="P188" s="172"/>
    </row>
    <row r="189" spans="13:16">
      <c r="M189" s="172"/>
      <c r="N189" s="172"/>
      <c r="O189" s="172"/>
      <c r="P189" s="172"/>
    </row>
    <row r="190" spans="13:16">
      <c r="M190" s="172"/>
      <c r="N190" s="172"/>
      <c r="O190" s="172"/>
      <c r="P190" s="172"/>
    </row>
    <row r="191" spans="13:16">
      <c r="M191" s="172"/>
      <c r="N191" s="172"/>
      <c r="O191" s="172"/>
      <c r="P191" s="172"/>
    </row>
    <row r="192" spans="13:16">
      <c r="M192" s="172"/>
      <c r="N192" s="172"/>
      <c r="O192" s="172"/>
      <c r="P192" s="172"/>
    </row>
    <row r="193" spans="13:16">
      <c r="M193" s="172"/>
      <c r="N193" s="172"/>
      <c r="O193" s="172"/>
      <c r="P193" s="172"/>
    </row>
    <row r="194" spans="13:16">
      <c r="M194" s="172"/>
      <c r="N194" s="172"/>
      <c r="O194" s="172"/>
      <c r="P194" s="172"/>
    </row>
    <row r="195" spans="13:16">
      <c r="M195" s="172"/>
      <c r="N195" s="172"/>
      <c r="O195" s="172"/>
      <c r="P195" s="172"/>
    </row>
    <row r="196" spans="13:16">
      <c r="M196" s="172"/>
      <c r="N196" s="172"/>
      <c r="O196" s="172"/>
      <c r="P196" s="172"/>
    </row>
    <row r="197" spans="13:16">
      <c r="M197" s="172"/>
      <c r="N197" s="172"/>
      <c r="O197" s="172"/>
      <c r="P197" s="172"/>
    </row>
    <row r="198" spans="13:16">
      <c r="M198" s="172"/>
      <c r="N198" s="172"/>
      <c r="O198" s="172"/>
      <c r="P198" s="172"/>
    </row>
    <row r="199" spans="13:16">
      <c r="M199" s="172"/>
      <c r="N199" s="172"/>
      <c r="O199" s="172"/>
      <c r="P199" s="172"/>
    </row>
    <row r="200" spans="13:16">
      <c r="M200" s="172"/>
      <c r="N200" s="172"/>
      <c r="O200" s="172"/>
      <c r="P200" s="172"/>
    </row>
    <row r="201" spans="13:16">
      <c r="M201" s="172"/>
      <c r="N201" s="172"/>
      <c r="O201" s="172"/>
      <c r="P201" s="172"/>
    </row>
    <row r="202" spans="13:16">
      <c r="M202" s="172"/>
      <c r="N202" s="172"/>
      <c r="O202" s="172"/>
      <c r="P202" s="172"/>
    </row>
    <row r="203" spans="13:16">
      <c r="M203" s="172"/>
      <c r="N203" s="172"/>
      <c r="O203" s="172"/>
      <c r="P203" s="172"/>
    </row>
    <row r="204" spans="13:16">
      <c r="M204" s="172"/>
      <c r="N204" s="172"/>
      <c r="O204" s="172"/>
      <c r="P204" s="172"/>
    </row>
    <row r="205" spans="13:16">
      <c r="M205" s="172"/>
      <c r="N205" s="172"/>
      <c r="O205" s="172"/>
      <c r="P205" s="172"/>
    </row>
    <row r="206" spans="13:16">
      <c r="M206" s="172"/>
      <c r="N206" s="172"/>
      <c r="O206" s="172"/>
      <c r="P206" s="172"/>
    </row>
    <row r="207" spans="13:16">
      <c r="M207" s="172"/>
      <c r="N207" s="172"/>
      <c r="O207" s="172"/>
      <c r="P207" s="172"/>
    </row>
    <row r="208" spans="13:16">
      <c r="M208" s="172"/>
      <c r="N208" s="172"/>
      <c r="O208" s="172"/>
      <c r="P208" s="172"/>
    </row>
    <row r="209" spans="13:16">
      <c r="M209" s="172"/>
      <c r="N209" s="172"/>
      <c r="O209" s="172"/>
      <c r="P209" s="172"/>
    </row>
    <row r="210" spans="13:16">
      <c r="M210" s="172"/>
      <c r="N210" s="172"/>
      <c r="O210" s="172"/>
      <c r="P210" s="172"/>
    </row>
    <row r="211" spans="13:16">
      <c r="M211" s="172"/>
      <c r="N211" s="172"/>
      <c r="O211" s="172"/>
      <c r="P211" s="172"/>
    </row>
    <row r="212" spans="13:16">
      <c r="M212" s="172"/>
      <c r="N212" s="172"/>
      <c r="O212" s="172"/>
      <c r="P212" s="172"/>
    </row>
    <row r="213" spans="13:16">
      <c r="M213" s="172"/>
      <c r="N213" s="172"/>
      <c r="O213" s="172"/>
      <c r="P213" s="172"/>
    </row>
    <row r="214" spans="13:16">
      <c r="M214" s="172"/>
      <c r="N214" s="172"/>
      <c r="O214" s="172"/>
      <c r="P214" s="172"/>
    </row>
    <row r="215" spans="13:16">
      <c r="M215" s="172"/>
      <c r="N215" s="172"/>
      <c r="O215" s="172"/>
      <c r="P215" s="172"/>
    </row>
    <row r="216" spans="13:16">
      <c r="M216" s="172"/>
      <c r="N216" s="172"/>
      <c r="O216" s="172"/>
      <c r="P216" s="172"/>
    </row>
    <row r="217" spans="13:16">
      <c r="M217" s="172"/>
      <c r="N217" s="172"/>
      <c r="O217" s="172"/>
      <c r="P217" s="172"/>
    </row>
    <row r="218" spans="13:16">
      <c r="M218" s="172"/>
      <c r="N218" s="172"/>
      <c r="O218" s="172"/>
      <c r="P218" s="172"/>
    </row>
    <row r="219" spans="13:16">
      <c r="M219" s="172"/>
      <c r="N219" s="172"/>
      <c r="O219" s="172"/>
      <c r="P219" s="172"/>
    </row>
    <row r="220" spans="13:16">
      <c r="M220" s="172"/>
      <c r="N220" s="172"/>
      <c r="O220" s="172"/>
      <c r="P220" s="172"/>
    </row>
    <row r="221" spans="13:16">
      <c r="M221" s="172"/>
      <c r="N221" s="172"/>
      <c r="O221" s="172"/>
      <c r="P221" s="172"/>
    </row>
    <row r="222" spans="13:16">
      <c r="M222" s="172"/>
      <c r="N222" s="172"/>
      <c r="O222" s="172"/>
      <c r="P222" s="172"/>
    </row>
    <row r="223" spans="13:16">
      <c r="M223" s="172"/>
      <c r="N223" s="172"/>
      <c r="O223" s="172"/>
      <c r="P223" s="172"/>
    </row>
    <row r="224" spans="13:16">
      <c r="M224" s="172"/>
      <c r="N224" s="172"/>
      <c r="O224" s="172"/>
      <c r="P224" s="172"/>
    </row>
    <row r="225" spans="13:16">
      <c r="M225" s="172"/>
      <c r="N225" s="172"/>
      <c r="O225" s="172"/>
      <c r="P225" s="172"/>
    </row>
    <row r="226" spans="13:16">
      <c r="M226" s="172"/>
      <c r="N226" s="172"/>
      <c r="O226" s="172"/>
      <c r="P226" s="172"/>
    </row>
    <row r="227" spans="13:16">
      <c r="M227" s="172"/>
      <c r="N227" s="172"/>
      <c r="O227" s="172"/>
      <c r="P227" s="172"/>
    </row>
    <row r="228" spans="13:16">
      <c r="M228" s="172"/>
      <c r="N228" s="172"/>
      <c r="O228" s="172"/>
      <c r="P228" s="172"/>
    </row>
    <row r="229" spans="13:16">
      <c r="M229" s="172"/>
      <c r="N229" s="172"/>
      <c r="O229" s="172"/>
      <c r="P229" s="172"/>
    </row>
    <row r="230" spans="13:16">
      <c r="M230" s="172"/>
      <c r="N230" s="172"/>
      <c r="O230" s="172"/>
      <c r="P230" s="172"/>
    </row>
    <row r="231" spans="13:16">
      <c r="M231" s="172"/>
      <c r="N231" s="172"/>
      <c r="O231" s="172"/>
      <c r="P231" s="172"/>
    </row>
    <row r="232" spans="13:16">
      <c r="M232" s="172"/>
      <c r="N232" s="172"/>
      <c r="O232" s="172"/>
      <c r="P232" s="172"/>
    </row>
    <row r="233" spans="13:16">
      <c r="M233" s="172"/>
      <c r="N233" s="172"/>
      <c r="O233" s="172"/>
      <c r="P233" s="172"/>
    </row>
    <row r="234" spans="13:16">
      <c r="M234" s="172"/>
      <c r="N234" s="172"/>
      <c r="O234" s="172"/>
      <c r="P234" s="172"/>
    </row>
    <row r="235" spans="13:16">
      <c r="M235" s="172"/>
      <c r="N235" s="172"/>
      <c r="O235" s="172"/>
      <c r="P235" s="172"/>
    </row>
    <row r="236" spans="13:16">
      <c r="M236" s="172"/>
      <c r="N236" s="172"/>
      <c r="O236" s="172"/>
      <c r="P236" s="172"/>
    </row>
    <row r="237" spans="13:16">
      <c r="M237" s="172"/>
      <c r="N237" s="172"/>
      <c r="O237" s="172"/>
      <c r="P237" s="172"/>
    </row>
    <row r="238" spans="13:16">
      <c r="M238" s="172"/>
      <c r="N238" s="172"/>
      <c r="O238" s="172"/>
      <c r="P238" s="172"/>
    </row>
    <row r="239" spans="13:16">
      <c r="M239" s="172"/>
      <c r="N239" s="172"/>
      <c r="O239" s="172"/>
      <c r="P239" s="172"/>
    </row>
    <row r="240" spans="13:16">
      <c r="M240" s="172"/>
      <c r="N240" s="172"/>
      <c r="O240" s="172"/>
      <c r="P240" s="172"/>
    </row>
    <row r="241" spans="13:16">
      <c r="M241" s="172"/>
      <c r="N241" s="172"/>
      <c r="O241" s="172"/>
      <c r="P241" s="172"/>
    </row>
    <row r="242" spans="13:16">
      <c r="M242" s="172"/>
      <c r="N242" s="172"/>
      <c r="O242" s="172"/>
      <c r="P242" s="172"/>
    </row>
    <row r="243" spans="13:16">
      <c r="M243" s="172"/>
      <c r="N243" s="172"/>
      <c r="O243" s="172"/>
      <c r="P243" s="172"/>
    </row>
    <row r="244" spans="13:16">
      <c r="M244" s="172"/>
      <c r="N244" s="172"/>
      <c r="O244" s="172"/>
      <c r="P244" s="172"/>
    </row>
    <row r="245" spans="13:16">
      <c r="M245" s="172"/>
      <c r="N245" s="172"/>
      <c r="O245" s="172"/>
      <c r="P245" s="172"/>
    </row>
    <row r="246" spans="13:16">
      <c r="M246" s="172"/>
      <c r="N246" s="172"/>
      <c r="O246" s="172"/>
      <c r="P246" s="172"/>
    </row>
    <row r="247" spans="13:16">
      <c r="M247" s="172"/>
      <c r="N247" s="172"/>
      <c r="O247" s="172"/>
      <c r="P247" s="172"/>
    </row>
    <row r="248" spans="13:16">
      <c r="M248" s="172"/>
      <c r="N248" s="172"/>
      <c r="O248" s="172"/>
      <c r="P248" s="172"/>
    </row>
    <row r="249" spans="13:16">
      <c r="M249" s="172"/>
      <c r="N249" s="172"/>
      <c r="O249" s="172"/>
      <c r="P249" s="172"/>
    </row>
    <row r="250" spans="13:16">
      <c r="M250" s="172"/>
      <c r="N250" s="172"/>
      <c r="O250" s="172"/>
      <c r="P250" s="172"/>
    </row>
    <row r="251" spans="13:16">
      <c r="M251" s="172"/>
      <c r="N251" s="172"/>
      <c r="O251" s="172"/>
      <c r="P251" s="172"/>
    </row>
    <row r="252" spans="13:16">
      <c r="M252" s="172"/>
      <c r="N252" s="172"/>
      <c r="O252" s="172"/>
      <c r="P252" s="172"/>
    </row>
    <row r="253" spans="13:16">
      <c r="M253" s="172"/>
      <c r="N253" s="172"/>
      <c r="O253" s="172"/>
      <c r="P253" s="172"/>
    </row>
    <row r="254" spans="13:16">
      <c r="M254" s="172"/>
      <c r="N254" s="172"/>
      <c r="O254" s="172"/>
      <c r="P254" s="172"/>
    </row>
    <row r="255" spans="13:16">
      <c r="M255" s="172"/>
      <c r="N255" s="172"/>
      <c r="O255" s="172"/>
      <c r="P255" s="172"/>
    </row>
    <row r="256" spans="13:16">
      <c r="M256" s="172"/>
      <c r="N256" s="172"/>
      <c r="O256" s="172"/>
      <c r="P256" s="172"/>
    </row>
    <row r="257" spans="13:16">
      <c r="M257" s="172"/>
      <c r="N257" s="172"/>
      <c r="O257" s="172"/>
      <c r="P257" s="172"/>
    </row>
    <row r="258" spans="13:16">
      <c r="M258" s="172"/>
      <c r="N258" s="172"/>
      <c r="O258" s="172"/>
      <c r="P258" s="172"/>
    </row>
    <row r="259" spans="13:16">
      <c r="M259" s="172"/>
      <c r="N259" s="172"/>
      <c r="O259" s="172"/>
      <c r="P259" s="172"/>
    </row>
    <row r="260" spans="13:16">
      <c r="M260" s="172"/>
      <c r="N260" s="172"/>
      <c r="O260" s="172"/>
      <c r="P260" s="172"/>
    </row>
    <row r="261" spans="13:16">
      <c r="M261" s="172"/>
      <c r="N261" s="172"/>
      <c r="O261" s="172"/>
      <c r="P261" s="172"/>
    </row>
    <row r="262" spans="13:16">
      <c r="M262" s="172"/>
      <c r="N262" s="172"/>
      <c r="O262" s="172"/>
      <c r="P262" s="172"/>
    </row>
    <row r="263" spans="13:16">
      <c r="M263" s="172"/>
      <c r="N263" s="172"/>
      <c r="O263" s="172"/>
      <c r="P263" s="172"/>
    </row>
    <row r="264" spans="13:16">
      <c r="M264" s="172"/>
      <c r="N264" s="172"/>
      <c r="O264" s="172"/>
      <c r="P264" s="172"/>
    </row>
    <row r="265" spans="13:16">
      <c r="M265" s="172"/>
      <c r="N265" s="172"/>
      <c r="O265" s="172"/>
      <c r="P265" s="172"/>
    </row>
    <row r="266" spans="13:16">
      <c r="M266" s="172"/>
      <c r="N266" s="172"/>
      <c r="O266" s="172"/>
      <c r="P266" s="172"/>
    </row>
    <row r="267" spans="13:16">
      <c r="M267" s="172"/>
      <c r="N267" s="172"/>
      <c r="O267" s="172"/>
      <c r="P267" s="172"/>
    </row>
    <row r="268" spans="13:16">
      <c r="M268" s="172"/>
      <c r="N268" s="172"/>
      <c r="O268" s="172"/>
      <c r="P268" s="172"/>
    </row>
    <row r="269" spans="13:16">
      <c r="M269" s="172"/>
      <c r="N269" s="172"/>
      <c r="O269" s="172"/>
      <c r="P269" s="172"/>
    </row>
    <row r="270" spans="13:16">
      <c r="M270" s="172"/>
      <c r="N270" s="172"/>
      <c r="O270" s="172"/>
      <c r="P270" s="172"/>
    </row>
    <row r="271" spans="13:16">
      <c r="M271" s="172"/>
      <c r="N271" s="172"/>
      <c r="O271" s="172"/>
      <c r="P271" s="172"/>
    </row>
    <row r="272" spans="13:16">
      <c r="M272" s="172"/>
      <c r="N272" s="172"/>
      <c r="O272" s="172"/>
      <c r="P272" s="172"/>
    </row>
    <row r="273" spans="13:16">
      <c r="M273" s="172"/>
      <c r="N273" s="172"/>
      <c r="O273" s="172"/>
      <c r="P273" s="172"/>
    </row>
    <row r="274" spans="13:16">
      <c r="M274" s="172"/>
      <c r="N274" s="172"/>
      <c r="O274" s="172"/>
      <c r="P274" s="172"/>
    </row>
    <row r="275" spans="13:16">
      <c r="M275" s="172"/>
      <c r="N275" s="172"/>
      <c r="O275" s="172"/>
      <c r="P275" s="172"/>
    </row>
    <row r="276" spans="13:16">
      <c r="M276" s="172"/>
      <c r="N276" s="172"/>
      <c r="O276" s="172"/>
      <c r="P276" s="172"/>
    </row>
    <row r="277" spans="13:16">
      <c r="M277" s="172"/>
      <c r="N277" s="172"/>
      <c r="O277" s="172"/>
      <c r="P277" s="172"/>
    </row>
    <row r="278" spans="13:16">
      <c r="M278" s="172"/>
      <c r="N278" s="172"/>
      <c r="O278" s="172"/>
      <c r="P278" s="172"/>
    </row>
    <row r="279" spans="13:16">
      <c r="M279" s="172"/>
      <c r="N279" s="172"/>
      <c r="O279" s="172"/>
      <c r="P279" s="172"/>
    </row>
    <row r="280" spans="13:16">
      <c r="M280" s="172"/>
      <c r="N280" s="172"/>
      <c r="O280" s="172"/>
      <c r="P280" s="172"/>
    </row>
    <row r="281" spans="13:16">
      <c r="M281" s="172"/>
      <c r="N281" s="172"/>
      <c r="O281" s="172"/>
      <c r="P281" s="172"/>
    </row>
    <row r="282" spans="13:16">
      <c r="M282" s="172"/>
      <c r="N282" s="172"/>
      <c r="O282" s="172"/>
      <c r="P282" s="172"/>
    </row>
    <row r="283" spans="13:16">
      <c r="M283" s="172"/>
      <c r="N283" s="172"/>
      <c r="O283" s="172"/>
      <c r="P283" s="172"/>
    </row>
    <row r="284" spans="13:16">
      <c r="M284" s="172"/>
      <c r="N284" s="172"/>
      <c r="O284" s="172"/>
      <c r="P284" s="172"/>
    </row>
    <row r="285" spans="13:16">
      <c r="M285" s="172"/>
      <c r="N285" s="172"/>
      <c r="O285" s="172"/>
      <c r="P285" s="172"/>
    </row>
    <row r="286" spans="13:16">
      <c r="M286" s="172"/>
      <c r="N286" s="172"/>
      <c r="O286" s="172"/>
      <c r="P286" s="172"/>
    </row>
    <row r="287" spans="13:16">
      <c r="M287" s="172"/>
      <c r="N287" s="172"/>
      <c r="O287" s="172"/>
      <c r="P287" s="172"/>
    </row>
    <row r="288" spans="13:16">
      <c r="M288" s="172"/>
      <c r="N288" s="172"/>
      <c r="O288" s="172"/>
      <c r="P288" s="172"/>
    </row>
    <row r="289" spans="13:16">
      <c r="M289" s="172"/>
      <c r="N289" s="172"/>
      <c r="O289" s="172"/>
      <c r="P289" s="172"/>
    </row>
    <row r="290" spans="13:16">
      <c r="M290" s="172"/>
      <c r="N290" s="172"/>
      <c r="O290" s="172"/>
      <c r="P290" s="172"/>
    </row>
    <row r="291" spans="13:16">
      <c r="M291" s="172"/>
      <c r="N291" s="172"/>
      <c r="O291" s="172"/>
      <c r="P291" s="172"/>
    </row>
    <row r="292" spans="13:16">
      <c r="M292" s="172"/>
      <c r="N292" s="172"/>
      <c r="O292" s="172"/>
      <c r="P292" s="172"/>
    </row>
    <row r="293" spans="13:16">
      <c r="M293" s="172"/>
      <c r="N293" s="172"/>
      <c r="O293" s="172"/>
      <c r="P293" s="172"/>
    </row>
    <row r="294" spans="13:16">
      <c r="M294" s="172"/>
      <c r="N294" s="172"/>
      <c r="O294" s="172"/>
      <c r="P294" s="172"/>
    </row>
    <row r="295" spans="13:16">
      <c r="M295" s="172"/>
      <c r="N295" s="172"/>
      <c r="O295" s="172"/>
      <c r="P295" s="172"/>
    </row>
    <row r="296" spans="13:16">
      <c r="M296" s="172"/>
      <c r="N296" s="172"/>
      <c r="O296" s="172"/>
      <c r="P296" s="172"/>
    </row>
    <row r="297" spans="13:16">
      <c r="M297" s="172"/>
      <c r="N297" s="172"/>
      <c r="O297" s="172"/>
      <c r="P297" s="172"/>
    </row>
    <row r="298" spans="13:16">
      <c r="M298" s="172"/>
      <c r="N298" s="172"/>
      <c r="O298" s="172"/>
      <c r="P298" s="172"/>
    </row>
    <row r="299" spans="13:16">
      <c r="M299" s="172"/>
      <c r="N299" s="172"/>
      <c r="O299" s="172"/>
      <c r="P299" s="172"/>
    </row>
    <row r="300" spans="13:16">
      <c r="M300" s="172"/>
      <c r="N300" s="172"/>
      <c r="O300" s="172"/>
      <c r="P300" s="172"/>
    </row>
    <row r="301" spans="13:16">
      <c r="M301" s="172"/>
      <c r="N301" s="172"/>
      <c r="O301" s="172"/>
      <c r="P301" s="172"/>
    </row>
    <row r="302" spans="13:16">
      <c r="M302" s="172"/>
      <c r="N302" s="172"/>
      <c r="O302" s="172"/>
      <c r="P302" s="172"/>
    </row>
    <row r="303" spans="13:16">
      <c r="M303" s="172"/>
      <c r="N303" s="172"/>
      <c r="O303" s="172"/>
      <c r="P303" s="172"/>
    </row>
    <row r="304" spans="13:16">
      <c r="M304" s="172"/>
      <c r="N304" s="172"/>
      <c r="O304" s="172"/>
      <c r="P304" s="172"/>
    </row>
    <row r="305" spans="13:16">
      <c r="M305" s="172"/>
      <c r="N305" s="172"/>
      <c r="O305" s="172"/>
      <c r="P305" s="172"/>
    </row>
    <row r="306" spans="13:16">
      <c r="M306" s="172"/>
      <c r="N306" s="172"/>
      <c r="O306" s="172"/>
      <c r="P306" s="172"/>
    </row>
    <row r="307" spans="13:16">
      <c r="M307" s="172"/>
      <c r="N307" s="172"/>
      <c r="O307" s="172"/>
      <c r="P307" s="172"/>
    </row>
    <row r="308" spans="13:16">
      <c r="M308" s="172"/>
    </row>
  </sheetData>
  <mergeCells count="9">
    <mergeCell ref="E8:E9"/>
    <mergeCell ref="C7:F7"/>
    <mergeCell ref="A1:P1"/>
    <mergeCell ref="A3:P3"/>
    <mergeCell ref="A4:P4"/>
    <mergeCell ref="H7:I7"/>
    <mergeCell ref="M6:P6"/>
    <mergeCell ref="M7:P7"/>
    <mergeCell ref="C6:J6"/>
  </mergeCells>
  <phoneticPr fontId="0" type="noConversion"/>
  <printOptions horizontalCentered="1"/>
  <pageMargins left="0.59" right="0.56000000000000005" top="0.83" bottom="1" header="0.67" footer="0.5"/>
  <pageSetup scale="74"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topLeftCell="A13" zoomScaleNormal="100" workbookViewId="0">
      <selection activeCell="A3" sqref="A3:H3"/>
    </sheetView>
  </sheetViews>
  <sheetFormatPr defaultRowHeight="12.75"/>
  <cols>
    <col min="1" max="1" width="14.42578125" style="123" customWidth="1"/>
    <col min="2" max="2" width="15" style="219" bestFit="1" customWidth="1"/>
    <col min="3" max="3" width="15" style="205" bestFit="1" customWidth="1"/>
    <col min="4" max="4" width="14" style="219" customWidth="1"/>
    <col min="5" max="5" width="13.85546875" style="205" customWidth="1"/>
    <col min="6" max="6" width="14.140625" style="219" customWidth="1"/>
    <col min="7" max="7" width="16.7109375" style="219" customWidth="1"/>
    <col min="8" max="8" width="17.140625" style="219" customWidth="1"/>
    <col min="9" max="9" width="18.140625" bestFit="1" customWidth="1"/>
    <col min="10" max="10" width="14" bestFit="1" customWidth="1"/>
    <col min="11" max="12" width="14.28515625" bestFit="1" customWidth="1"/>
    <col min="13" max="13" width="16.5703125" bestFit="1" customWidth="1"/>
    <col min="14" max="14" width="16.28515625" style="348" bestFit="1" customWidth="1"/>
    <col min="15" max="15" width="16" bestFit="1" customWidth="1"/>
    <col min="16" max="16" width="14" bestFit="1" customWidth="1"/>
    <col min="17" max="17" width="17.85546875" customWidth="1"/>
    <col min="19" max="19" width="15.28515625" bestFit="1" customWidth="1"/>
    <col min="20" max="20" width="14.28515625" bestFit="1" customWidth="1"/>
    <col min="22" max="22" width="11.28515625" bestFit="1" customWidth="1"/>
    <col min="23" max="23" width="11.7109375" bestFit="1" customWidth="1"/>
    <col min="26" max="26" width="12.28515625" bestFit="1" customWidth="1"/>
    <col min="27" max="27" width="12.5703125" bestFit="1" customWidth="1"/>
    <col min="29" max="29" width="12.7109375" bestFit="1" customWidth="1"/>
    <col min="30" max="30" width="15.28515625" bestFit="1" customWidth="1"/>
    <col min="32" max="32" width="15" bestFit="1" customWidth="1"/>
    <col min="34" max="34" width="14.28515625" bestFit="1" customWidth="1"/>
    <col min="35" max="35" width="12.28515625" bestFit="1" customWidth="1"/>
    <col min="36" max="36" width="16.42578125" bestFit="1" customWidth="1"/>
  </cols>
  <sheetData>
    <row r="1" spans="1:15">
      <c r="A1" s="420" t="s">
        <v>38</v>
      </c>
      <c r="B1" s="420"/>
      <c r="C1" s="420"/>
      <c r="D1" s="420"/>
      <c r="E1" s="420"/>
      <c r="F1" s="420"/>
      <c r="G1" s="420"/>
      <c r="H1" s="420"/>
      <c r="J1" s="348"/>
    </row>
    <row r="2" spans="1:15">
      <c r="A2" s="23"/>
      <c r="B2" s="196"/>
      <c r="J2" s="348"/>
      <c r="K2" s="348"/>
      <c r="L2" s="348"/>
      <c r="M2" s="350"/>
    </row>
    <row r="3" spans="1:15">
      <c r="A3" s="442" t="s">
        <v>236</v>
      </c>
      <c r="B3" s="443"/>
      <c r="C3" s="443"/>
      <c r="D3" s="443"/>
      <c r="E3" s="443"/>
      <c r="F3" s="443"/>
      <c r="G3" s="443"/>
      <c r="H3" s="443"/>
      <c r="I3" s="23"/>
      <c r="J3" s="348"/>
    </row>
    <row r="4" spans="1:15" ht="13.5" thickBot="1">
      <c r="A4" s="23"/>
      <c r="D4" s="222"/>
      <c r="E4" s="236"/>
      <c r="F4" s="222"/>
      <c r="G4" s="222"/>
      <c r="H4" s="222"/>
      <c r="J4" s="348"/>
      <c r="L4" s="374"/>
    </row>
    <row r="5" spans="1:15" ht="15" customHeight="1" thickTop="1">
      <c r="A5" s="95"/>
      <c r="B5" s="237"/>
      <c r="C5" s="238"/>
      <c r="D5" s="444" t="s">
        <v>42</v>
      </c>
      <c r="E5" s="444"/>
      <c r="F5" s="444"/>
      <c r="G5" s="444"/>
      <c r="H5" s="444"/>
      <c r="J5" s="348"/>
    </row>
    <row r="6" spans="1:15" ht="12.75" customHeight="1">
      <c r="A6" s="32"/>
      <c r="B6" s="239"/>
      <c r="C6" s="240" t="s">
        <v>39</v>
      </c>
      <c r="D6" s="220"/>
      <c r="E6" s="229"/>
      <c r="F6" s="215"/>
      <c r="G6" s="448" t="s">
        <v>176</v>
      </c>
      <c r="H6" s="445" t="s">
        <v>139</v>
      </c>
      <c r="J6" s="348"/>
      <c r="K6" s="348"/>
      <c r="L6" s="348"/>
    </row>
    <row r="7" spans="1:15" ht="12.75" customHeight="1">
      <c r="A7" s="32" t="s">
        <v>67</v>
      </c>
      <c r="B7" s="215" t="s">
        <v>39</v>
      </c>
      <c r="C7" s="240" t="s">
        <v>45</v>
      </c>
      <c r="D7" s="448" t="s">
        <v>149</v>
      </c>
      <c r="E7" s="448" t="s">
        <v>195</v>
      </c>
      <c r="F7" s="258"/>
      <c r="G7" s="448"/>
      <c r="H7" s="446"/>
      <c r="J7" s="348"/>
    </row>
    <row r="8" spans="1:15" ht="12.75" customHeight="1">
      <c r="A8" s="32" t="s">
        <v>30</v>
      </c>
      <c r="B8" s="241" t="s">
        <v>40</v>
      </c>
      <c r="C8" s="240" t="s">
        <v>46</v>
      </c>
      <c r="D8" s="450"/>
      <c r="E8" s="450"/>
      <c r="F8" s="450" t="s">
        <v>196</v>
      </c>
      <c r="G8" s="448"/>
      <c r="H8" s="446"/>
      <c r="J8" s="348"/>
    </row>
    <row r="9" spans="1:15" ht="13.5" thickBot="1">
      <c r="A9" s="52" t="s">
        <v>121</v>
      </c>
      <c r="B9" s="242" t="s">
        <v>41</v>
      </c>
      <c r="C9" s="243" t="s">
        <v>44</v>
      </c>
      <c r="D9" s="451"/>
      <c r="E9" s="451"/>
      <c r="F9" s="452"/>
      <c r="G9" s="449"/>
      <c r="H9" s="447"/>
    </row>
    <row r="10" spans="1:15">
      <c r="A10" s="32" t="s">
        <v>0</v>
      </c>
      <c r="B10" s="244">
        <f t="shared" ref="B10:G10" si="0">SUM(B12:B39)</f>
        <v>6530636503.4700003</v>
      </c>
      <c r="C10" s="244">
        <f t="shared" si="0"/>
        <v>6204036611.1799994</v>
      </c>
      <c r="D10" s="403">
        <f t="shared" si="0"/>
        <v>3098886477</v>
      </c>
      <c r="E10" s="404">
        <f t="shared" si="0"/>
        <v>54511367</v>
      </c>
      <c r="F10" s="404">
        <f t="shared" si="0"/>
        <v>46620083</v>
      </c>
      <c r="G10" s="244">
        <f t="shared" si="0"/>
        <v>1309146300</v>
      </c>
      <c r="H10" s="251">
        <f>SUM(H12:H39)</f>
        <v>720775367</v>
      </c>
      <c r="J10" s="348"/>
      <c r="K10" s="348"/>
      <c r="M10" s="350"/>
    </row>
    <row r="11" spans="1:15">
      <c r="A11" s="32"/>
      <c r="B11" s="245"/>
      <c r="D11" s="246"/>
      <c r="E11" s="240"/>
      <c r="F11" s="246"/>
      <c r="G11" s="246"/>
      <c r="H11" s="253"/>
      <c r="M11" s="350"/>
    </row>
    <row r="12" spans="1:15">
      <c r="A12" s="23" t="s">
        <v>1</v>
      </c>
      <c r="B12" s="196">
        <f>+C12+'Tbl7e - State'!B11+'Tbl7e - State'!F11+'Tbl7e - State'!J11</f>
        <v>106765718.10000001</v>
      </c>
      <c r="C12" s="205">
        <f>SUM(D12:H12)+SUM('Tbl7b - State'!B12:I12)+SUM('Tbl7d - State'!B13:J13)</f>
        <v>85865011.890000001</v>
      </c>
      <c r="D12" s="125">
        <v>39964549</v>
      </c>
      <c r="E12" s="284">
        <v>3651586</v>
      </c>
      <c r="F12" s="371">
        <v>10348</v>
      </c>
      <c r="G12" s="125">
        <v>21640626</v>
      </c>
      <c r="H12" s="125">
        <v>7110748</v>
      </c>
      <c r="J12" s="348"/>
      <c r="K12" s="348"/>
      <c r="L12" s="348"/>
      <c r="M12" s="18"/>
      <c r="O12" s="348"/>
    </row>
    <row r="13" spans="1:15">
      <c r="A13" s="123" t="s">
        <v>2</v>
      </c>
      <c r="B13" s="196">
        <f>+C13+'Tbl7e - State'!B12+'Tbl7e - State'!F12+'Tbl7e - State'!J12</f>
        <v>468973258.52999997</v>
      </c>
      <c r="C13" s="205">
        <f>SUM(D13:H13)+SUM('Tbl7b - State'!B13:I13)+SUM('Tbl7d - State'!B14:J14)</f>
        <v>413641433.52999997</v>
      </c>
      <c r="D13" s="125">
        <v>218727531</v>
      </c>
      <c r="E13" s="284">
        <v>0</v>
      </c>
      <c r="F13" s="371">
        <v>0</v>
      </c>
      <c r="G13" s="125">
        <v>68811211</v>
      </c>
      <c r="H13" s="125">
        <v>61168627</v>
      </c>
      <c r="K13" s="348"/>
      <c r="L13" s="348"/>
      <c r="M13" s="18"/>
      <c r="O13" s="348"/>
    </row>
    <row r="14" spans="1:15">
      <c r="A14" s="123" t="s">
        <v>3</v>
      </c>
      <c r="B14" s="196">
        <f>+C14+'Tbl7e - State'!B13+'Tbl7e - State'!F13+'Tbl7e - State'!J13</f>
        <v>959193568.1400001</v>
      </c>
      <c r="C14" s="205">
        <f>SUM(D14:H14)+SUM('Tbl7b - State'!B14:I14)+SUM('Tbl7d - State'!B15:J15)</f>
        <v>932959589.0200001</v>
      </c>
      <c r="D14" s="125">
        <v>395306958</v>
      </c>
      <c r="E14" s="284">
        <v>26157884</v>
      </c>
      <c r="F14" s="371">
        <v>18310933</v>
      </c>
      <c r="G14" s="125">
        <v>310394526</v>
      </c>
      <c r="H14" s="125">
        <v>64408305</v>
      </c>
      <c r="J14" s="348"/>
      <c r="K14" s="348"/>
      <c r="L14" s="348"/>
      <c r="M14" s="18"/>
      <c r="O14" s="348"/>
    </row>
    <row r="15" spans="1:15">
      <c r="A15" s="123" t="s">
        <v>4</v>
      </c>
      <c r="B15" s="196">
        <f>+C15+'Tbl7e - State'!B14+'Tbl7e - State'!F14+'Tbl7e - State'!J14</f>
        <v>767247709.16999996</v>
      </c>
      <c r="C15" s="205">
        <f>SUM(D15:H15)+SUM('Tbl7b - State'!B15:I15)+SUM('Tbl7d - State'!B16:J16)</f>
        <v>719360980.16999996</v>
      </c>
      <c r="D15" s="125">
        <v>388838045</v>
      </c>
      <c r="E15" s="284">
        <v>0</v>
      </c>
      <c r="F15" s="371">
        <v>0</v>
      </c>
      <c r="G15" s="125">
        <v>146225811</v>
      </c>
      <c r="H15" s="125">
        <v>81330547</v>
      </c>
      <c r="J15" s="348"/>
      <c r="K15" s="348"/>
      <c r="L15" s="348"/>
      <c r="M15" s="18"/>
      <c r="O15" s="348"/>
    </row>
    <row r="16" spans="1:15">
      <c r="A16" s="123" t="s">
        <v>5</v>
      </c>
      <c r="B16" s="196">
        <f>+C16+'Tbl7e - State'!B15+'Tbl7e - State'!F15+'Tbl7e - State'!J15</f>
        <v>106600657.04000001</v>
      </c>
      <c r="C16" s="205">
        <f>SUM(D16:H16)+SUM('Tbl7b - State'!B16:I16)+SUM('Tbl7d - State'!B17:J17)</f>
        <v>96504462.359999999</v>
      </c>
      <c r="D16" s="125">
        <v>58637102</v>
      </c>
      <c r="E16" s="284">
        <v>0</v>
      </c>
      <c r="F16" s="371">
        <v>0</v>
      </c>
      <c r="G16" s="125">
        <v>10368609</v>
      </c>
      <c r="H16" s="125">
        <v>13735347</v>
      </c>
      <c r="J16" s="348"/>
      <c r="K16" s="348"/>
      <c r="L16" s="348"/>
      <c r="M16" s="18"/>
      <c r="O16" s="348"/>
    </row>
    <row r="17" spans="1:15">
      <c r="B17" s="196"/>
      <c r="D17" s="125"/>
      <c r="E17" s="284"/>
      <c r="F17" s="371"/>
      <c r="G17" s="125"/>
      <c r="H17" s="125"/>
      <c r="J17" s="348"/>
      <c r="K17" s="348"/>
      <c r="L17" s="348"/>
      <c r="M17" s="348"/>
    </row>
    <row r="18" spans="1:15">
      <c r="A18" s="123" t="s">
        <v>6</v>
      </c>
      <c r="B18" s="196">
        <f>+C18+'Tbl7e - State'!B17+'Tbl7e - State'!F17+'Tbl7e - State'!J17</f>
        <v>56629372.25</v>
      </c>
      <c r="C18" s="205">
        <f>SUM(D18:H18)+SUM('Tbl7b - State'!B18:I18)+SUM('Tbl7d - State'!B19:J19)</f>
        <v>56267753.939999998</v>
      </c>
      <c r="D18" s="125">
        <v>26322839</v>
      </c>
      <c r="E18" s="284">
        <v>1239947</v>
      </c>
      <c r="F18" s="371">
        <v>966820</v>
      </c>
      <c r="G18" s="125">
        <v>14519407</v>
      </c>
      <c r="H18" s="125">
        <v>4219938</v>
      </c>
      <c r="J18" s="348"/>
      <c r="K18" s="348"/>
      <c r="L18" s="348"/>
      <c r="M18" s="408"/>
      <c r="O18" s="348"/>
    </row>
    <row r="19" spans="1:15">
      <c r="A19" s="123" t="s">
        <v>7</v>
      </c>
      <c r="B19" s="196">
        <f>+C19+'Tbl7e - State'!B18+'Tbl7e - State'!F18+'Tbl7e - State'!J18</f>
        <v>159261992.99000001</v>
      </c>
      <c r="C19" s="205">
        <f>SUM(D19:H19)+SUM('Tbl7b - State'!B19:I19)+SUM('Tbl7d - State'!B20:J20)</f>
        <v>154927515.75</v>
      </c>
      <c r="D19" s="125">
        <v>93738493</v>
      </c>
      <c r="E19" s="284">
        <v>0</v>
      </c>
      <c r="F19" s="371">
        <v>0</v>
      </c>
      <c r="G19" s="125">
        <v>14459893</v>
      </c>
      <c r="H19" s="125">
        <v>19152481</v>
      </c>
      <c r="J19" s="348"/>
      <c r="K19" s="348"/>
      <c r="L19" s="348"/>
      <c r="M19" s="18"/>
      <c r="O19" s="348"/>
    </row>
    <row r="20" spans="1:15">
      <c r="A20" s="123" t="s">
        <v>8</v>
      </c>
      <c r="B20" s="196">
        <f>+C20+'Tbl7e - State'!B19+'Tbl7e - State'!F19+'Tbl7e - State'!J19</f>
        <v>123661216.06999999</v>
      </c>
      <c r="C20" s="205">
        <f>SUM(D20:H20)+SUM('Tbl7b - State'!B20:I20)+SUM('Tbl7d - State'!B21:J21)</f>
        <v>118189388.48999999</v>
      </c>
      <c r="D20" s="125">
        <v>64040198</v>
      </c>
      <c r="E20" s="284">
        <v>911723</v>
      </c>
      <c r="F20" s="371">
        <v>49060</v>
      </c>
      <c r="G20" s="125">
        <v>24255969</v>
      </c>
      <c r="H20" s="125">
        <v>12518190</v>
      </c>
      <c r="J20" s="348"/>
      <c r="K20" s="348"/>
      <c r="L20" s="348"/>
      <c r="M20" s="18"/>
      <c r="O20" s="348"/>
    </row>
    <row r="21" spans="1:15">
      <c r="A21" s="123" t="s">
        <v>9</v>
      </c>
      <c r="B21" s="196">
        <f>+C21+'Tbl7e - State'!B20+'Tbl7e - State'!F20+'Tbl7e - State'!J20</f>
        <v>192850571.75</v>
      </c>
      <c r="C21" s="205">
        <f>SUM(D21:H21)+SUM('Tbl7b - State'!B21:I21)+SUM('Tbl7d - State'!B22:J22)</f>
        <v>188134556.08000001</v>
      </c>
      <c r="D21" s="125">
        <v>110137778</v>
      </c>
      <c r="E21" s="284">
        <v>220322</v>
      </c>
      <c r="F21" s="371">
        <v>0</v>
      </c>
      <c r="G21" s="125">
        <v>31967559</v>
      </c>
      <c r="H21" s="125">
        <v>20510932</v>
      </c>
      <c r="J21" s="348"/>
      <c r="K21" s="348"/>
      <c r="L21" s="348"/>
      <c r="M21" s="18"/>
      <c r="O21" s="348"/>
    </row>
    <row r="22" spans="1:15">
      <c r="A22" s="123" t="s">
        <v>10</v>
      </c>
      <c r="B22" s="196">
        <f>+C22+'Tbl7e - State'!B21+'Tbl7e - State'!F21+'Tbl7e - State'!J21</f>
        <v>48234586.580000006</v>
      </c>
      <c r="C22" s="205">
        <f>SUM(D22:H22)+SUM('Tbl7b - State'!B22:I22)+SUM('Tbl7d - State'!B23:J23)</f>
        <v>43212409.580000006</v>
      </c>
      <c r="D22" s="125">
        <v>20075275</v>
      </c>
      <c r="E22" s="284">
        <v>864825</v>
      </c>
      <c r="F22" s="371">
        <v>1321515</v>
      </c>
      <c r="G22" s="125">
        <v>12068497</v>
      </c>
      <c r="H22" s="125">
        <v>3556221</v>
      </c>
      <c r="J22" s="348"/>
      <c r="K22" s="348"/>
      <c r="L22" s="348"/>
      <c r="M22" s="18"/>
      <c r="O22" s="348"/>
    </row>
    <row r="23" spans="1:15">
      <c r="A23" s="185"/>
      <c r="B23" s="196"/>
      <c r="D23" s="125"/>
      <c r="E23" s="284"/>
      <c r="F23" s="371"/>
      <c r="G23" s="125"/>
      <c r="H23" s="125"/>
      <c r="J23" s="348"/>
      <c r="K23" s="348"/>
      <c r="L23" s="348"/>
      <c r="M23" s="348"/>
    </row>
    <row r="24" spans="1:15">
      <c r="A24" s="123" t="s">
        <v>11</v>
      </c>
      <c r="B24" s="196">
        <f>+C24+'Tbl7e - State'!B23+'Tbl7e - State'!F23+'Tbl7e - State'!J23</f>
        <v>279844607.21000004</v>
      </c>
      <c r="C24" s="205">
        <f>SUM(D24:H24)+SUM('Tbl7b - State'!B24:I24)+SUM('Tbl7d - State'!B25:J25)</f>
        <v>263767292.21000001</v>
      </c>
      <c r="D24" s="125">
        <v>160818034</v>
      </c>
      <c r="E24" s="284">
        <v>0</v>
      </c>
      <c r="F24" s="371">
        <v>0</v>
      </c>
      <c r="G24" s="125">
        <v>33423197</v>
      </c>
      <c r="H24" s="125">
        <v>31126049</v>
      </c>
      <c r="J24" s="348"/>
      <c r="K24" s="348"/>
      <c r="L24" s="348"/>
      <c r="M24" s="18"/>
      <c r="O24" s="348"/>
    </row>
    <row r="25" spans="1:15">
      <c r="A25" s="123" t="s">
        <v>12</v>
      </c>
      <c r="B25" s="196">
        <f>+C25+'Tbl7e - State'!B24+'Tbl7e - State'!F24+'Tbl7e - State'!J24</f>
        <v>25275411.289999999</v>
      </c>
      <c r="C25" s="205">
        <f>SUM(D25:H25)+SUM('Tbl7b - State'!B25:I25)+SUM('Tbl7d - State'!B26:J26)</f>
        <v>25136352.289999999</v>
      </c>
      <c r="D25" s="125">
        <v>9495605</v>
      </c>
      <c r="E25" s="284">
        <v>0</v>
      </c>
      <c r="F25" s="371">
        <v>1201160</v>
      </c>
      <c r="G25" s="125">
        <v>4575163</v>
      </c>
      <c r="H25" s="125">
        <v>3025669</v>
      </c>
      <c r="J25" s="348"/>
      <c r="K25" s="348"/>
      <c r="L25" s="348"/>
      <c r="M25" s="18"/>
      <c r="O25" s="348"/>
    </row>
    <row r="26" spans="1:15">
      <c r="A26" s="123" t="s">
        <v>13</v>
      </c>
      <c r="B26" s="196">
        <f>+C26+'Tbl7e - State'!B25+'Tbl7e - State'!F25+'Tbl7e - State'!J25</f>
        <v>235526442.34</v>
      </c>
      <c r="C26" s="205">
        <f>SUM(D26:H26)+SUM('Tbl7b - State'!B26:I26)+SUM('Tbl7d - State'!B27:J27)</f>
        <v>231193665.81999999</v>
      </c>
      <c r="D26" s="125">
        <v>135401612</v>
      </c>
      <c r="E26" s="284">
        <v>0</v>
      </c>
      <c r="F26" s="371">
        <v>0</v>
      </c>
      <c r="G26" s="125">
        <v>33873424</v>
      </c>
      <c r="H26" s="125">
        <v>26083972</v>
      </c>
      <c r="J26" s="348"/>
      <c r="K26" s="348"/>
      <c r="L26" s="348"/>
      <c r="M26" s="18"/>
      <c r="O26" s="348"/>
    </row>
    <row r="27" spans="1:15">
      <c r="A27" s="123" t="s">
        <v>14</v>
      </c>
      <c r="B27" s="196">
        <f>+C27+'Tbl7e - State'!B26+'Tbl7e - State'!F26+'Tbl7e - State'!J26</f>
        <v>333869544.88</v>
      </c>
      <c r="C27" s="205">
        <f>SUM(D27:H27)+SUM('Tbl7b - State'!B27:I27)+SUM('Tbl7d - State'!B28:J28)</f>
        <v>295615983.88</v>
      </c>
      <c r="D27" s="125">
        <v>168286685</v>
      </c>
      <c r="E27" s="284">
        <v>0</v>
      </c>
      <c r="F27" s="371">
        <v>0</v>
      </c>
      <c r="G27" s="125">
        <v>30245261</v>
      </c>
      <c r="H27" s="125">
        <v>54904876</v>
      </c>
      <c r="J27" s="348"/>
      <c r="K27" s="348"/>
      <c r="L27" s="348"/>
      <c r="M27" s="18"/>
      <c r="O27" s="348"/>
    </row>
    <row r="28" spans="1:15">
      <c r="A28" s="123" t="s">
        <v>15</v>
      </c>
      <c r="B28" s="196">
        <f>+C28+'Tbl7e - State'!B27+'Tbl7e - State'!F27+'Tbl7e - State'!J27</f>
        <v>11065759.85</v>
      </c>
      <c r="C28" s="205">
        <f>SUM(D28:H28)+SUM('Tbl7b - State'!B28:I28)+SUM('Tbl7d - State'!B29:J29)</f>
        <v>10983895.85</v>
      </c>
      <c r="D28" s="125">
        <v>2452775</v>
      </c>
      <c r="E28" s="284">
        <v>0</v>
      </c>
      <c r="F28" s="371">
        <v>1003414</v>
      </c>
      <c r="G28" s="125">
        <v>2691590</v>
      </c>
      <c r="H28" s="125">
        <v>1687748</v>
      </c>
      <c r="I28" s="18"/>
      <c r="J28" s="348"/>
      <c r="K28" s="348"/>
      <c r="L28" s="348"/>
      <c r="M28" s="18"/>
      <c r="O28" s="348"/>
    </row>
    <row r="29" spans="1:15">
      <c r="B29" s="196"/>
      <c r="D29" s="125"/>
      <c r="E29" s="284"/>
      <c r="F29" s="371"/>
      <c r="G29" s="125"/>
      <c r="H29" s="125"/>
      <c r="I29" s="1"/>
      <c r="J29" s="348"/>
      <c r="K29" s="348"/>
      <c r="L29" s="348"/>
      <c r="M29" s="348"/>
    </row>
    <row r="30" spans="1:15">
      <c r="A30" s="123" t="s">
        <v>16</v>
      </c>
      <c r="B30" s="196">
        <f>+C30+'Tbl7e - State'!B29+'Tbl7e - State'!F29+'Tbl7e - State'!J29</f>
        <v>862176637.88</v>
      </c>
      <c r="C30" s="205">
        <f>SUM(D30:H30)+SUM('Tbl7b - State'!B30:I30)+SUM('Tbl7d - State'!B31:J31)</f>
        <v>810105760.88</v>
      </c>
      <c r="D30" s="125">
        <v>361503672</v>
      </c>
      <c r="E30" s="284">
        <v>0</v>
      </c>
      <c r="F30" s="371">
        <v>0</v>
      </c>
      <c r="G30" s="125">
        <v>137614315</v>
      </c>
      <c r="H30" s="125">
        <v>151545870</v>
      </c>
      <c r="I30" s="1"/>
      <c r="J30" s="348"/>
      <c r="K30" s="348"/>
      <c r="L30" s="348"/>
      <c r="M30" s="18"/>
      <c r="O30" s="348"/>
    </row>
    <row r="31" spans="1:15">
      <c r="A31" s="123" t="s">
        <v>17</v>
      </c>
      <c r="B31" s="196">
        <f>+C31+'Tbl7e - State'!B30+'Tbl7e - State'!F30+'Tbl7e - State'!J30</f>
        <v>1219326318.8199999</v>
      </c>
      <c r="C31" s="205">
        <f>SUM(D31:H31)+SUM('Tbl7b - State'!B31:I31)+SUM('Tbl7d - State'!B32:J32)</f>
        <v>1193307731.8199999</v>
      </c>
      <c r="D31" s="125">
        <v>563122367</v>
      </c>
      <c r="E31" s="284">
        <v>8529659</v>
      </c>
      <c r="F31" s="371">
        <v>20505652</v>
      </c>
      <c r="G31" s="125">
        <v>282241948</v>
      </c>
      <c r="H31" s="125">
        <v>106237360</v>
      </c>
      <c r="J31" s="348"/>
      <c r="K31" s="348"/>
      <c r="L31" s="348"/>
      <c r="M31" s="18"/>
      <c r="O31" s="348"/>
    </row>
    <row r="32" spans="1:15">
      <c r="A32" s="123" t="s">
        <v>18</v>
      </c>
      <c r="B32" s="196">
        <f>+C32+'Tbl7e - State'!B31+'Tbl7e - State'!F31+'Tbl7e - State'!J31</f>
        <v>40559515.519999996</v>
      </c>
      <c r="C32" s="205">
        <f>SUM(D32:H32)+SUM('Tbl7b - State'!B32:I32)+SUM('Tbl7d - State'!B33:J33)</f>
        <v>40342789.189999998</v>
      </c>
      <c r="D32" s="125">
        <v>22334805</v>
      </c>
      <c r="E32" s="284">
        <v>0</v>
      </c>
      <c r="F32" s="371">
        <v>0</v>
      </c>
      <c r="G32" s="125">
        <v>5123750</v>
      </c>
      <c r="H32" s="125">
        <v>5847230</v>
      </c>
      <c r="J32" s="348"/>
      <c r="K32" s="348"/>
      <c r="L32" s="348"/>
      <c r="M32" s="18"/>
      <c r="O32" s="348"/>
    </row>
    <row r="33" spans="1:15">
      <c r="A33" s="123" t="s">
        <v>19</v>
      </c>
      <c r="B33" s="196">
        <f>+C33+'Tbl7e - State'!B32+'Tbl7e - State'!F32+'Tbl7e - State'!J32</f>
        <v>115009063.53000002</v>
      </c>
      <c r="C33" s="205">
        <f>SUM(D33:H33)+SUM('Tbl7b - State'!B33:I33)+SUM('Tbl7d - State'!B34:J34)</f>
        <v>114102085.27000001</v>
      </c>
      <c r="D33" s="125">
        <v>65692444</v>
      </c>
      <c r="E33" s="284">
        <v>0</v>
      </c>
      <c r="F33" s="371">
        <v>3251181</v>
      </c>
      <c r="G33" s="125">
        <v>17178220</v>
      </c>
      <c r="H33" s="125">
        <v>12308260</v>
      </c>
      <c r="J33" s="348"/>
      <c r="K33" s="348"/>
      <c r="L33" s="348"/>
      <c r="M33" s="18"/>
      <c r="O33" s="348"/>
    </row>
    <row r="34" spans="1:15">
      <c r="A34" s="123" t="s">
        <v>20</v>
      </c>
      <c r="B34" s="196">
        <f>+C34+'Tbl7e - State'!B33+'Tbl7e - State'!F33+'Tbl7e - State'!J33</f>
        <v>31719870.610000003</v>
      </c>
      <c r="C34" s="205">
        <f>SUM(D34:H34)+SUM('Tbl7b - State'!B34:I34)+SUM('Tbl7d - State'!B35:J35)</f>
        <v>31628138.740000002</v>
      </c>
      <c r="D34" s="125">
        <v>13252600</v>
      </c>
      <c r="E34" s="284">
        <v>1285766</v>
      </c>
      <c r="F34" s="371">
        <v>0</v>
      </c>
      <c r="G34" s="125">
        <v>9452560</v>
      </c>
      <c r="H34" s="125">
        <v>2556873</v>
      </c>
      <c r="J34" s="348"/>
      <c r="K34" s="348"/>
      <c r="L34" s="348"/>
      <c r="M34" s="18"/>
      <c r="O34" s="348"/>
    </row>
    <row r="35" spans="1:15">
      <c r="B35" s="198"/>
      <c r="D35" s="125"/>
      <c r="E35" s="284"/>
      <c r="F35" s="371"/>
      <c r="G35" s="125"/>
      <c r="H35" s="125"/>
      <c r="J35" s="348"/>
      <c r="K35" s="348"/>
      <c r="L35" s="348"/>
      <c r="M35" s="348"/>
    </row>
    <row r="36" spans="1:15">
      <c r="A36" s="123" t="s">
        <v>21</v>
      </c>
      <c r="B36" s="196">
        <f>+C36+'Tbl7e - State'!B35+'Tbl7e - State'!F35+'Tbl7e - State'!J35</f>
        <v>16987514.359999999</v>
      </c>
      <c r="C36" s="205">
        <f>SUM(D36:H36)+SUM('Tbl7b - State'!B36:I36)+SUM('Tbl7d - State'!B37:J37)</f>
        <v>16873930.449999999</v>
      </c>
      <c r="D36" s="125">
        <v>4596762</v>
      </c>
      <c r="E36" s="284">
        <v>0</v>
      </c>
      <c r="F36" s="371">
        <v>0</v>
      </c>
      <c r="G36" s="125">
        <v>5129155</v>
      </c>
      <c r="H36" s="125">
        <v>3291064</v>
      </c>
      <c r="J36" s="348"/>
      <c r="K36" s="348"/>
      <c r="L36" s="348"/>
      <c r="M36" s="18"/>
      <c r="O36" s="348"/>
    </row>
    <row r="37" spans="1:15">
      <c r="A37" s="123" t="s">
        <v>22</v>
      </c>
      <c r="B37" s="196">
        <f>+C37+'Tbl7e - State'!B36+'Tbl7e - State'!F36+'Tbl7e - State'!J36</f>
        <v>187580964.60000002</v>
      </c>
      <c r="C37" s="205">
        <f>SUM(D37:H37)+SUM('Tbl7b - State'!B37:I37)+SUM('Tbl7d - State'!B38:J38)</f>
        <v>184034403.70000002</v>
      </c>
      <c r="D37" s="125">
        <v>97903337</v>
      </c>
      <c r="E37" s="284">
        <v>5631644</v>
      </c>
      <c r="F37" s="371">
        <v>0</v>
      </c>
      <c r="G37" s="125">
        <v>42914397</v>
      </c>
      <c r="H37" s="125">
        <v>16286682</v>
      </c>
      <c r="J37" s="348"/>
      <c r="K37" s="348"/>
      <c r="L37" s="348"/>
      <c r="M37" s="18"/>
      <c r="O37" s="348"/>
    </row>
    <row r="38" spans="1:15">
      <c r="A38" s="123" t="s">
        <v>23</v>
      </c>
      <c r="B38" s="196">
        <f>+C38+'Tbl7e - State'!B37+'Tbl7e - State'!F37+'Tbl7e - State'!J37</f>
        <v>156139807.23999998</v>
      </c>
      <c r="C38" s="205">
        <f>SUM(D38:H38)+SUM('Tbl7b - State'!B38:I38)+SUM('Tbl7d - State'!B39:J39)</f>
        <v>151857795</v>
      </c>
      <c r="D38" s="125">
        <v>71698860</v>
      </c>
      <c r="E38" s="284">
        <v>6018011</v>
      </c>
      <c r="F38" s="371">
        <v>0</v>
      </c>
      <c r="G38" s="125">
        <v>42669327</v>
      </c>
      <c r="H38" s="126">
        <v>11653393</v>
      </c>
      <c r="J38" s="348"/>
      <c r="K38" s="348"/>
      <c r="L38" s="348"/>
      <c r="M38" s="18"/>
      <c r="O38" s="348"/>
    </row>
    <row r="39" spans="1:15">
      <c r="A39" s="124" t="s">
        <v>24</v>
      </c>
      <c r="B39" s="199">
        <f>+C39+'Tbl7e - State'!B38+'Tbl7e - State'!F38+'Tbl7e - State'!J38</f>
        <v>26136394.719999999</v>
      </c>
      <c r="C39" s="206">
        <f>SUM(D39:H39)+SUM('Tbl7b - State'!B39:I39)+SUM('Tbl7d - State'!B40:J40)</f>
        <v>26023685.27</v>
      </c>
      <c r="D39" s="127">
        <v>6538151</v>
      </c>
      <c r="E39" s="305">
        <v>0</v>
      </c>
      <c r="F39" s="395">
        <v>0</v>
      </c>
      <c r="G39" s="127">
        <v>7301885</v>
      </c>
      <c r="H39" s="127">
        <v>6508985</v>
      </c>
      <c r="J39" s="348"/>
      <c r="K39" s="348"/>
      <c r="L39" s="348"/>
      <c r="M39" s="18"/>
      <c r="O39" s="348"/>
    </row>
    <row r="40" spans="1:15">
      <c r="G40" s="247"/>
      <c r="H40" s="202"/>
      <c r="J40" s="362"/>
    </row>
    <row r="41" spans="1:15">
      <c r="B41" s="248"/>
      <c r="C41" s="263"/>
      <c r="D41" s="261"/>
      <c r="E41" s="261"/>
      <c r="F41" s="264"/>
      <c r="G41" s="264"/>
      <c r="H41" s="202"/>
      <c r="J41" s="362"/>
      <c r="L41" s="348"/>
      <c r="M41" s="18"/>
    </row>
    <row r="42" spans="1:15">
      <c r="A42" s="185"/>
      <c r="B42" s="196"/>
      <c r="C42" s="390"/>
      <c r="D42" s="197"/>
      <c r="G42" s="247"/>
      <c r="H42" s="203"/>
      <c r="J42" s="362"/>
      <c r="L42" s="348"/>
    </row>
    <row r="43" spans="1:15">
      <c r="A43" s="185"/>
      <c r="B43" s="196"/>
      <c r="D43" s="196"/>
      <c r="E43" s="196"/>
      <c r="F43" s="196"/>
      <c r="G43" s="381"/>
      <c r="H43" s="203"/>
      <c r="J43" s="362"/>
      <c r="L43" s="348"/>
    </row>
    <row r="44" spans="1:15">
      <c r="A44" s="185"/>
      <c r="B44" s="196"/>
      <c r="D44" s="196"/>
      <c r="E44" s="196"/>
      <c r="F44" s="196"/>
      <c r="G44" s="196"/>
      <c r="H44" s="196"/>
      <c r="L44" s="348"/>
    </row>
    <row r="45" spans="1:15">
      <c r="A45" s="185"/>
      <c r="B45" s="196"/>
      <c r="D45" s="196"/>
      <c r="E45" s="196"/>
      <c r="F45" s="196"/>
      <c r="G45" s="381"/>
      <c r="H45" s="203"/>
      <c r="L45" s="348"/>
    </row>
    <row r="46" spans="1:15">
      <c r="A46" s="185"/>
      <c r="B46" s="196"/>
      <c r="D46" s="196"/>
      <c r="E46" s="196"/>
      <c r="F46" s="196"/>
      <c r="G46" s="196"/>
      <c r="H46" s="203"/>
      <c r="L46" s="348"/>
    </row>
    <row r="47" spans="1:15">
      <c r="B47" s="196"/>
      <c r="D47" s="196"/>
      <c r="E47" s="196"/>
      <c r="F47" s="196"/>
      <c r="G47" s="196"/>
      <c r="H47" s="203"/>
      <c r="L47" s="348"/>
    </row>
    <row r="48" spans="1:15">
      <c r="A48" s="185"/>
      <c r="B48" s="196"/>
      <c r="D48" s="341"/>
      <c r="E48" s="196"/>
      <c r="F48" s="196"/>
      <c r="G48" s="381"/>
      <c r="H48" s="203"/>
      <c r="L48" s="348"/>
    </row>
    <row r="49" spans="1:12">
      <c r="A49" s="185"/>
      <c r="B49" s="196"/>
      <c r="D49" s="196"/>
      <c r="E49" s="196"/>
      <c r="F49" s="196"/>
      <c r="G49" s="381"/>
      <c r="H49" s="203"/>
      <c r="L49" s="348"/>
    </row>
    <row r="50" spans="1:12">
      <c r="A50" s="185"/>
      <c r="B50" s="196"/>
      <c r="D50" s="196"/>
      <c r="E50" s="196"/>
      <c r="F50" s="196"/>
      <c r="G50" s="381"/>
      <c r="H50" s="203"/>
      <c r="L50" s="348"/>
    </row>
    <row r="51" spans="1:12">
      <c r="A51" s="185"/>
      <c r="B51" s="196"/>
      <c r="D51" s="196"/>
      <c r="E51" s="196"/>
      <c r="F51" s="196"/>
      <c r="G51" s="196"/>
      <c r="H51" s="203"/>
      <c r="L51" s="348"/>
    </row>
    <row r="52" spans="1:12">
      <c r="A52" s="185"/>
      <c r="B52" s="196"/>
      <c r="D52" s="196"/>
      <c r="E52" s="196"/>
      <c r="F52" s="196"/>
      <c r="G52" s="381"/>
      <c r="H52" s="203"/>
      <c r="L52" s="348"/>
    </row>
    <row r="53" spans="1:12">
      <c r="B53" s="196"/>
      <c r="D53" s="196"/>
      <c r="E53" s="196"/>
      <c r="F53" s="196"/>
      <c r="G53" s="381"/>
      <c r="H53" s="203"/>
      <c r="L53" s="348"/>
    </row>
    <row r="54" spans="1:12">
      <c r="A54" s="185"/>
      <c r="B54" s="196"/>
      <c r="D54" s="196"/>
      <c r="E54" s="196"/>
      <c r="F54" s="196"/>
      <c r="G54" s="381"/>
      <c r="H54" s="203"/>
      <c r="L54" s="348"/>
    </row>
    <row r="55" spans="1:12">
      <c r="A55" s="185"/>
      <c r="B55" s="196"/>
      <c r="D55" s="196"/>
      <c r="E55" s="196"/>
      <c r="F55" s="196"/>
      <c r="G55" s="381"/>
      <c r="H55" s="203"/>
      <c r="L55" s="348"/>
    </row>
    <row r="56" spans="1:12">
      <c r="A56" s="185"/>
      <c r="B56" s="196"/>
      <c r="D56" s="196"/>
      <c r="E56" s="196"/>
      <c r="F56" s="196"/>
      <c r="G56" s="381"/>
      <c r="H56" s="203"/>
      <c r="L56" s="348"/>
    </row>
    <row r="57" spans="1:12">
      <c r="A57" s="185"/>
      <c r="B57" s="196"/>
      <c r="D57" s="196"/>
      <c r="E57" s="196"/>
      <c r="F57" s="196"/>
      <c r="G57" s="381"/>
      <c r="H57" s="203"/>
      <c r="L57" s="348"/>
    </row>
    <row r="58" spans="1:12">
      <c r="A58" s="185"/>
      <c r="B58" s="196"/>
      <c r="D58" s="196"/>
      <c r="E58" s="196"/>
      <c r="F58" s="196"/>
      <c r="G58" s="381"/>
      <c r="H58" s="203"/>
      <c r="L58" s="348"/>
    </row>
    <row r="59" spans="1:12">
      <c r="B59" s="196"/>
      <c r="D59" s="196"/>
      <c r="E59" s="196"/>
      <c r="F59" s="196"/>
      <c r="G59" s="381"/>
      <c r="H59" s="203"/>
      <c r="L59" s="348"/>
    </row>
    <row r="60" spans="1:12">
      <c r="A60" s="185"/>
      <c r="B60" s="196"/>
      <c r="D60" s="196"/>
      <c r="E60" s="196"/>
      <c r="F60" s="196"/>
      <c r="G60" s="381"/>
      <c r="H60" s="203"/>
      <c r="L60" s="348"/>
    </row>
    <row r="61" spans="1:12">
      <c r="A61" s="185"/>
      <c r="B61" s="196"/>
      <c r="D61" s="196"/>
      <c r="E61" s="196"/>
      <c r="F61" s="196"/>
      <c r="G61" s="196"/>
      <c r="H61" s="203"/>
      <c r="L61" s="348"/>
    </row>
    <row r="62" spans="1:12">
      <c r="A62" s="185"/>
      <c r="B62" s="196"/>
      <c r="D62" s="196"/>
      <c r="E62" s="196"/>
      <c r="F62" s="196"/>
      <c r="G62" s="196"/>
      <c r="H62" s="203"/>
      <c r="L62" s="348"/>
    </row>
    <row r="63" spans="1:12">
      <c r="A63" s="185"/>
      <c r="B63" s="196"/>
      <c r="D63" s="196"/>
      <c r="E63" s="196"/>
      <c r="F63" s="196"/>
      <c r="G63" s="196"/>
      <c r="H63" s="203"/>
      <c r="L63" s="348"/>
    </row>
    <row r="64" spans="1:12">
      <c r="A64" s="185"/>
      <c r="B64" s="196"/>
      <c r="D64" s="196"/>
      <c r="E64" s="196"/>
      <c r="F64" s="196"/>
      <c r="G64" s="196"/>
      <c r="H64" s="203"/>
      <c r="L64" s="348"/>
    </row>
    <row r="65" spans="1:12">
      <c r="B65" s="196"/>
      <c r="D65" s="196"/>
      <c r="E65" s="196"/>
      <c r="F65" s="196"/>
      <c r="G65" s="196"/>
      <c r="H65" s="203"/>
      <c r="L65" s="348"/>
    </row>
    <row r="66" spans="1:12">
      <c r="A66" s="185"/>
      <c r="B66" s="196"/>
      <c r="D66" s="196"/>
      <c r="E66" s="196"/>
      <c r="F66" s="196"/>
      <c r="G66" s="196"/>
      <c r="H66" s="196"/>
      <c r="L66" s="348"/>
    </row>
    <row r="67" spans="1:12">
      <c r="A67" s="185"/>
      <c r="B67" s="196"/>
      <c r="D67" s="196"/>
      <c r="E67" s="196"/>
      <c r="F67" s="196"/>
      <c r="G67" s="196"/>
      <c r="H67" s="196"/>
      <c r="L67" s="348"/>
    </row>
    <row r="68" spans="1:12">
      <c r="A68" s="185"/>
      <c r="B68" s="196"/>
      <c r="D68" s="196"/>
      <c r="E68" s="196"/>
      <c r="F68" s="196"/>
      <c r="G68" s="196"/>
      <c r="H68" s="196"/>
      <c r="L68" s="348"/>
    </row>
    <row r="69" spans="1:12">
      <c r="A69" s="185"/>
      <c r="B69" s="196"/>
      <c r="D69" s="196"/>
      <c r="E69" s="196"/>
      <c r="F69" s="196"/>
      <c r="G69" s="196"/>
      <c r="H69" s="196"/>
      <c r="L69" s="348"/>
    </row>
    <row r="71" spans="1:12">
      <c r="D71" s="196"/>
      <c r="E71" s="196"/>
      <c r="F71" s="196"/>
      <c r="G71" s="196"/>
      <c r="H71" s="196"/>
    </row>
    <row r="72" spans="1:12">
      <c r="D72" s="196"/>
      <c r="E72" s="196"/>
      <c r="F72" s="196"/>
      <c r="G72" s="196"/>
      <c r="H72" s="196"/>
    </row>
    <row r="73" spans="1:12">
      <c r="D73" s="196"/>
      <c r="E73" s="196"/>
      <c r="F73" s="196"/>
      <c r="G73" s="196"/>
      <c r="H73" s="196"/>
    </row>
    <row r="74" spans="1:12">
      <c r="D74" s="196"/>
      <c r="E74" s="196"/>
      <c r="F74" s="196"/>
      <c r="G74" s="196"/>
      <c r="H74" s="196"/>
    </row>
    <row r="75" spans="1:12">
      <c r="D75" s="196"/>
      <c r="E75" s="196"/>
      <c r="F75" s="196"/>
      <c r="G75" s="196"/>
    </row>
  </sheetData>
  <mergeCells count="8">
    <mergeCell ref="A1:H1"/>
    <mergeCell ref="A3:H3"/>
    <mergeCell ref="D5:H5"/>
    <mergeCell ref="H6:H9"/>
    <mergeCell ref="G6:G9"/>
    <mergeCell ref="D7:D9"/>
    <mergeCell ref="E7:E9"/>
    <mergeCell ref="F8:F9"/>
  </mergeCells>
  <phoneticPr fontId="0" type="noConversion"/>
  <printOptions horizontalCentered="1"/>
  <pageMargins left="0.59" right="0.56000000000000005" top="0.83" bottom="1" header="0.67" footer="0.5"/>
  <pageSetup scale="96"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4"/>
  <sheetViews>
    <sheetView topLeftCell="A13" zoomScaleNormal="100" workbookViewId="0">
      <selection activeCell="A3" sqref="A3:I3"/>
    </sheetView>
  </sheetViews>
  <sheetFormatPr defaultRowHeight="12.75"/>
  <cols>
    <col min="1" max="1" width="14.140625" customWidth="1"/>
    <col min="2" max="3" width="13.42578125" style="219" bestFit="1" customWidth="1"/>
    <col min="4" max="4" width="12.7109375" style="219" customWidth="1"/>
    <col min="5" max="5" width="13.42578125" style="219" customWidth="1"/>
    <col min="6" max="6" width="16.140625" style="219" customWidth="1"/>
    <col min="7" max="7" width="11.85546875" style="214" bestFit="1" customWidth="1"/>
    <col min="8" max="8" width="13.42578125" bestFit="1" customWidth="1"/>
    <col min="9" max="10" width="11.28515625" bestFit="1" customWidth="1"/>
    <col min="11" max="11" width="13.42578125" bestFit="1" customWidth="1"/>
    <col min="13" max="13" width="11.28515625" bestFit="1" customWidth="1"/>
    <col min="14" max="14" width="10.28515625" bestFit="1" customWidth="1"/>
    <col min="15" max="15" width="9.28515625" bestFit="1" customWidth="1"/>
  </cols>
  <sheetData>
    <row r="1" spans="1:16">
      <c r="A1" s="428" t="s">
        <v>107</v>
      </c>
      <c r="B1" s="428"/>
      <c r="C1" s="428"/>
      <c r="D1" s="428"/>
      <c r="E1" s="428"/>
      <c r="F1" s="428"/>
      <c r="G1" s="428"/>
      <c r="H1" s="428"/>
      <c r="I1" s="428"/>
    </row>
    <row r="3" spans="1:16" s="66" customFormat="1">
      <c r="A3" s="442" t="s">
        <v>236</v>
      </c>
      <c r="B3" s="442"/>
      <c r="C3" s="442"/>
      <c r="D3" s="442"/>
      <c r="E3" s="442"/>
      <c r="F3" s="442"/>
      <c r="G3" s="442"/>
      <c r="H3" s="442"/>
      <c r="I3" s="442"/>
    </row>
    <row r="4" spans="1:16" ht="13.5" thickBot="1">
      <c r="B4" s="222"/>
      <c r="C4" s="222"/>
      <c r="D4" s="222"/>
      <c r="E4" s="222"/>
      <c r="F4" s="222"/>
      <c r="G4" s="222"/>
      <c r="H4" s="222"/>
      <c r="I4" s="222"/>
    </row>
    <row r="5" spans="1:16" ht="15" customHeight="1" thickTop="1">
      <c r="A5" s="6"/>
      <c r="B5" s="453"/>
      <c r="C5" s="453"/>
      <c r="D5" s="453"/>
      <c r="E5" s="453"/>
      <c r="F5" s="453"/>
      <c r="G5" s="453"/>
      <c r="H5" s="6"/>
      <c r="I5" s="6"/>
    </row>
    <row r="6" spans="1:16" ht="12.75" customHeight="1" thickBot="1">
      <c r="A6" s="3"/>
      <c r="B6" s="458" t="s">
        <v>199</v>
      </c>
      <c r="C6" s="458"/>
      <c r="D6" s="458"/>
      <c r="E6" s="460" t="s">
        <v>135</v>
      </c>
      <c r="F6" s="460"/>
      <c r="G6" s="460"/>
      <c r="H6" s="415"/>
      <c r="I6" s="415"/>
      <c r="J6" s="414"/>
      <c r="K6" s="3"/>
    </row>
    <row r="7" spans="1:16" ht="12.75" customHeight="1">
      <c r="A7" s="3" t="s">
        <v>67</v>
      </c>
      <c r="B7" s="220"/>
      <c r="C7" s="215"/>
      <c r="D7" s="459" t="s">
        <v>160</v>
      </c>
      <c r="E7" s="454" t="s">
        <v>140</v>
      </c>
      <c r="F7" s="446" t="s">
        <v>141</v>
      </c>
      <c r="G7" s="250" t="s">
        <v>147</v>
      </c>
      <c r="H7" s="249" t="s">
        <v>112</v>
      </c>
      <c r="I7" s="249" t="s">
        <v>133</v>
      </c>
      <c r="J7" s="3"/>
      <c r="K7" s="3"/>
    </row>
    <row r="8" spans="1:16">
      <c r="A8" s="3" t="s">
        <v>30</v>
      </c>
      <c r="B8" s="220"/>
      <c r="C8" s="215" t="s">
        <v>27</v>
      </c>
      <c r="D8" s="455"/>
      <c r="E8" s="455"/>
      <c r="F8" s="457"/>
      <c r="G8" s="234" t="s">
        <v>148</v>
      </c>
      <c r="H8" s="249" t="s">
        <v>119</v>
      </c>
      <c r="I8" s="249" t="s">
        <v>134</v>
      </c>
    </row>
    <row r="9" spans="1:16" ht="13.5" thickBot="1">
      <c r="A9" s="7" t="s">
        <v>121</v>
      </c>
      <c r="B9" s="216" t="s">
        <v>25</v>
      </c>
      <c r="C9" s="216" t="s">
        <v>28</v>
      </c>
      <c r="D9" s="456"/>
      <c r="E9" s="456"/>
      <c r="F9" s="449"/>
      <c r="G9" s="235"/>
      <c r="H9" s="413" t="s">
        <v>120</v>
      </c>
      <c r="I9" s="413" t="s">
        <v>26</v>
      </c>
    </row>
    <row r="10" spans="1:16" s="44" customFormat="1">
      <c r="A10" s="48" t="s">
        <v>0</v>
      </c>
      <c r="B10" s="251">
        <f t="shared" ref="B10:I10" si="0">SUM(B12:B39)</f>
        <v>279607502</v>
      </c>
      <c r="C10" s="252">
        <f t="shared" si="0"/>
        <v>105986714.94999999</v>
      </c>
      <c r="D10" s="252">
        <f t="shared" si="0"/>
        <v>3866110.2099999995</v>
      </c>
      <c r="E10" s="252">
        <f t="shared" si="0"/>
        <v>249751765.28</v>
      </c>
      <c r="F10" s="252">
        <f t="shared" si="0"/>
        <v>20794410</v>
      </c>
      <c r="G10" s="405">
        <f t="shared" si="0"/>
        <v>35000</v>
      </c>
      <c r="H10" s="251">
        <f t="shared" si="0"/>
        <v>0</v>
      </c>
      <c r="I10" s="233">
        <f t="shared" si="0"/>
        <v>1704248.55</v>
      </c>
      <c r="K10" s="397"/>
    </row>
    <row r="11" spans="1:16">
      <c r="A11" s="3"/>
      <c r="B11" s="197"/>
      <c r="C11" s="197"/>
      <c r="D11" s="197"/>
      <c r="E11" s="202"/>
      <c r="F11" s="202"/>
      <c r="G11" s="202"/>
      <c r="H11" s="203"/>
      <c r="I11" s="203"/>
    </row>
    <row r="12" spans="1:16">
      <c r="A12" t="s">
        <v>1</v>
      </c>
      <c r="B12" s="126">
        <v>5102106</v>
      </c>
      <c r="C12" s="126">
        <v>1979943</v>
      </c>
      <c r="D12" s="126">
        <v>0</v>
      </c>
      <c r="E12" s="125">
        <v>4647354</v>
      </c>
      <c r="F12" s="125">
        <v>0</v>
      </c>
      <c r="G12" s="125">
        <v>0</v>
      </c>
      <c r="H12" s="126">
        <v>0</v>
      </c>
      <c r="I12" s="277">
        <v>0</v>
      </c>
      <c r="J12" s="348"/>
      <c r="K12" s="348"/>
      <c r="L12" s="348"/>
      <c r="M12" s="348"/>
      <c r="N12" s="348"/>
      <c r="O12" s="348"/>
      <c r="P12" s="348"/>
    </row>
    <row r="13" spans="1:16">
      <c r="A13" t="s">
        <v>2</v>
      </c>
      <c r="B13" s="126">
        <v>17020570</v>
      </c>
      <c r="C13" s="126">
        <v>9421035</v>
      </c>
      <c r="D13" s="126">
        <v>718711.26</v>
      </c>
      <c r="E13" s="125">
        <v>21656842</v>
      </c>
      <c r="F13" s="125">
        <v>1643000</v>
      </c>
      <c r="G13" s="125">
        <v>0</v>
      </c>
      <c r="H13" s="126">
        <v>0</v>
      </c>
      <c r="I13" s="277">
        <v>85495</v>
      </c>
      <c r="J13" s="348"/>
      <c r="K13" s="348"/>
      <c r="L13" s="348"/>
      <c r="M13" s="348"/>
      <c r="N13" s="348"/>
      <c r="O13" s="348"/>
      <c r="P13" s="348"/>
    </row>
    <row r="14" spans="1:16">
      <c r="A14" t="s">
        <v>3</v>
      </c>
      <c r="B14" s="126">
        <v>49699617</v>
      </c>
      <c r="C14" s="126">
        <v>14104884.18</v>
      </c>
      <c r="D14" s="126">
        <v>0</v>
      </c>
      <c r="E14" s="125">
        <v>16606733</v>
      </c>
      <c r="F14" s="125">
        <v>2806000</v>
      </c>
      <c r="G14" s="125">
        <v>0</v>
      </c>
      <c r="H14" s="126">
        <v>0</v>
      </c>
      <c r="I14" s="277">
        <v>0</v>
      </c>
      <c r="J14" s="348"/>
      <c r="K14" s="348"/>
      <c r="L14" s="348"/>
      <c r="M14" s="348"/>
      <c r="N14" s="348"/>
      <c r="O14" s="348"/>
      <c r="P14" s="348"/>
    </row>
    <row r="15" spans="1:16">
      <c r="A15" t="s">
        <v>4</v>
      </c>
      <c r="B15" s="126">
        <v>33733707</v>
      </c>
      <c r="C15" s="126">
        <v>18472461.870000001</v>
      </c>
      <c r="D15" s="126">
        <v>1504254</v>
      </c>
      <c r="E15" s="125">
        <v>30500921</v>
      </c>
      <c r="F15" s="125">
        <v>0</v>
      </c>
      <c r="G15" s="125">
        <v>0</v>
      </c>
      <c r="H15" s="126">
        <v>0</v>
      </c>
      <c r="I15" s="277">
        <v>1117695</v>
      </c>
      <c r="J15" s="348"/>
      <c r="K15" s="348"/>
      <c r="L15" s="348"/>
      <c r="M15" s="348"/>
      <c r="N15" s="348"/>
      <c r="O15" s="348"/>
      <c r="P15" s="348"/>
    </row>
    <row r="16" spans="1:16">
      <c r="A16" t="s">
        <v>5</v>
      </c>
      <c r="B16" s="126">
        <v>3705809</v>
      </c>
      <c r="C16" s="126">
        <v>845617.5</v>
      </c>
      <c r="D16" s="126">
        <v>120117.75999999999</v>
      </c>
      <c r="E16" s="125">
        <v>5433300</v>
      </c>
      <c r="F16" s="125">
        <v>303000</v>
      </c>
      <c r="G16" s="125">
        <v>0</v>
      </c>
      <c r="H16" s="126">
        <v>0</v>
      </c>
      <c r="I16" s="277">
        <v>5454</v>
      </c>
      <c r="J16" s="348"/>
      <c r="K16" s="348"/>
      <c r="L16" s="348"/>
      <c r="M16" s="348"/>
      <c r="N16" s="348"/>
      <c r="O16" s="348"/>
      <c r="P16" s="348"/>
    </row>
    <row r="17" spans="1:16">
      <c r="B17" s="126"/>
      <c r="C17" s="126"/>
      <c r="D17" s="126"/>
      <c r="E17" s="125"/>
      <c r="F17" s="125"/>
      <c r="G17" s="125"/>
      <c r="H17" s="290"/>
      <c r="I17" s="277"/>
      <c r="O17" s="348"/>
      <c r="P17" s="348"/>
    </row>
    <row r="18" spans="1:16">
      <c r="A18" t="s">
        <v>6</v>
      </c>
      <c r="B18" s="126">
        <v>2407765</v>
      </c>
      <c r="C18" s="126">
        <v>341814.97</v>
      </c>
      <c r="D18" s="126">
        <v>48987</v>
      </c>
      <c r="E18" s="125">
        <v>2554582</v>
      </c>
      <c r="F18" s="125">
        <v>98000</v>
      </c>
      <c r="G18" s="125">
        <v>0</v>
      </c>
      <c r="H18" s="126">
        <v>0</v>
      </c>
      <c r="I18" s="277">
        <v>0</v>
      </c>
      <c r="J18" s="348"/>
      <c r="K18" s="348"/>
      <c r="L18" s="348"/>
      <c r="M18" s="348"/>
      <c r="N18" s="348"/>
      <c r="O18" s="348"/>
      <c r="P18" s="348"/>
    </row>
    <row r="19" spans="1:16">
      <c r="A19" t="s">
        <v>7</v>
      </c>
      <c r="B19" s="126">
        <v>7283513</v>
      </c>
      <c r="C19" s="126">
        <v>3056761.23</v>
      </c>
      <c r="D19" s="126">
        <v>0</v>
      </c>
      <c r="E19" s="125">
        <v>9299763</v>
      </c>
      <c r="F19" s="125">
        <v>479000</v>
      </c>
      <c r="G19" s="125">
        <v>0</v>
      </c>
      <c r="H19" s="126">
        <v>0</v>
      </c>
      <c r="I19" s="277">
        <v>18430</v>
      </c>
      <c r="J19" s="348"/>
      <c r="K19" s="348"/>
      <c r="L19" s="348"/>
      <c r="M19" s="348"/>
      <c r="N19" s="348"/>
      <c r="O19" s="348"/>
      <c r="P19" s="348"/>
    </row>
    <row r="20" spans="1:16">
      <c r="A20" t="s">
        <v>8</v>
      </c>
      <c r="B20" s="126">
        <v>7034107</v>
      </c>
      <c r="C20" s="126">
        <v>744885.05</v>
      </c>
      <c r="D20" s="126">
        <v>168545</v>
      </c>
      <c r="E20" s="125">
        <v>4949369</v>
      </c>
      <c r="F20" s="125">
        <v>243000</v>
      </c>
      <c r="G20" s="125">
        <v>0</v>
      </c>
      <c r="H20" s="126">
        <v>0</v>
      </c>
      <c r="I20" s="277">
        <v>0</v>
      </c>
      <c r="J20" s="348"/>
      <c r="K20" s="348"/>
      <c r="L20" s="348"/>
      <c r="M20" s="348"/>
      <c r="N20" s="348"/>
      <c r="O20" s="348"/>
      <c r="P20" s="348"/>
    </row>
    <row r="21" spans="1:16">
      <c r="A21" t="s">
        <v>9</v>
      </c>
      <c r="B21" s="126">
        <v>8417017</v>
      </c>
      <c r="C21" s="126">
        <v>1292655.93</v>
      </c>
      <c r="D21" s="126">
        <v>161776.63</v>
      </c>
      <c r="E21" s="125">
        <v>9938197</v>
      </c>
      <c r="F21" s="125">
        <v>843000</v>
      </c>
      <c r="G21" s="125">
        <v>0</v>
      </c>
      <c r="H21" s="126">
        <v>0</v>
      </c>
      <c r="I21" s="277">
        <v>59264</v>
      </c>
      <c r="J21" s="348"/>
      <c r="K21" s="348"/>
      <c r="L21" s="348"/>
      <c r="M21" s="348"/>
      <c r="N21" s="348"/>
      <c r="O21" s="348"/>
      <c r="P21" s="348"/>
    </row>
    <row r="22" spans="1:16">
      <c r="A22" t="s">
        <v>10</v>
      </c>
      <c r="B22" s="126">
        <v>1541883</v>
      </c>
      <c r="C22" s="126">
        <v>0</v>
      </c>
      <c r="D22" s="126">
        <v>4516.88</v>
      </c>
      <c r="E22" s="125">
        <v>2380611</v>
      </c>
      <c r="F22" s="125">
        <v>98000</v>
      </c>
      <c r="G22" s="125">
        <v>0</v>
      </c>
      <c r="H22" s="126">
        <v>0</v>
      </c>
      <c r="I22" s="277">
        <v>0</v>
      </c>
      <c r="J22" s="348"/>
      <c r="K22" s="348"/>
      <c r="L22" s="348"/>
      <c r="M22" s="348"/>
      <c r="N22" s="348"/>
      <c r="O22" s="348"/>
      <c r="P22" s="348"/>
    </row>
    <row r="23" spans="1:16">
      <c r="B23" s="126"/>
      <c r="C23" s="126"/>
      <c r="D23" s="126"/>
      <c r="E23" s="125"/>
      <c r="F23" s="125"/>
      <c r="G23" s="125"/>
      <c r="H23" s="290"/>
      <c r="I23" s="277"/>
      <c r="J23" s="348"/>
      <c r="K23" s="348"/>
      <c r="L23" s="348"/>
      <c r="M23" s="348"/>
      <c r="N23" s="348"/>
      <c r="O23" s="348"/>
      <c r="P23" s="348"/>
    </row>
    <row r="24" spans="1:16">
      <c r="A24" t="s">
        <v>11</v>
      </c>
      <c r="B24" s="126">
        <v>11746260</v>
      </c>
      <c r="C24" s="126">
        <v>4641952</v>
      </c>
      <c r="D24" s="126">
        <v>0</v>
      </c>
      <c r="E24" s="125">
        <v>11349103</v>
      </c>
      <c r="F24" s="125">
        <v>935000</v>
      </c>
      <c r="G24" s="125">
        <v>0</v>
      </c>
      <c r="H24" s="126">
        <v>0</v>
      </c>
      <c r="I24" s="277">
        <v>1703</v>
      </c>
      <c r="J24" s="348"/>
      <c r="K24" s="348"/>
      <c r="L24" s="348"/>
      <c r="M24" s="348"/>
      <c r="N24" s="348"/>
      <c r="O24" s="348"/>
      <c r="P24" s="348"/>
    </row>
    <row r="25" spans="1:16">
      <c r="A25" t="s">
        <v>12</v>
      </c>
      <c r="B25" s="126">
        <v>855564</v>
      </c>
      <c r="C25" s="126">
        <v>92548.86</v>
      </c>
      <c r="D25" s="126">
        <v>42329</v>
      </c>
      <c r="E25" s="125">
        <v>2925879</v>
      </c>
      <c r="F25" s="125">
        <v>42000</v>
      </c>
      <c r="G25" s="125">
        <v>0</v>
      </c>
      <c r="H25" s="126">
        <v>0</v>
      </c>
      <c r="I25" s="277">
        <v>79442</v>
      </c>
      <c r="J25" s="348"/>
      <c r="K25" s="348"/>
      <c r="L25" s="348"/>
      <c r="M25" s="348"/>
      <c r="N25" s="348"/>
      <c r="O25" s="348"/>
      <c r="P25" s="348"/>
    </row>
    <row r="26" spans="1:16">
      <c r="A26" t="s">
        <v>13</v>
      </c>
      <c r="B26" s="126">
        <v>12565009</v>
      </c>
      <c r="C26" s="126">
        <v>5709433.6500000004</v>
      </c>
      <c r="D26" s="126">
        <v>493659</v>
      </c>
      <c r="E26" s="125">
        <v>11654134</v>
      </c>
      <c r="F26" s="125">
        <v>895000</v>
      </c>
      <c r="G26" s="125">
        <v>0</v>
      </c>
      <c r="H26" s="126">
        <v>0</v>
      </c>
      <c r="I26" s="277">
        <v>0</v>
      </c>
      <c r="J26" s="348"/>
      <c r="K26" s="348"/>
      <c r="L26" s="348"/>
      <c r="M26" s="348"/>
      <c r="N26" s="348"/>
      <c r="O26" s="348"/>
      <c r="P26" s="348"/>
    </row>
    <row r="27" spans="1:16">
      <c r="A27" t="s">
        <v>14</v>
      </c>
      <c r="B27" s="126">
        <v>10649351</v>
      </c>
      <c r="C27" s="126">
        <v>4082229.36</v>
      </c>
      <c r="D27" s="126">
        <v>368590.14</v>
      </c>
      <c r="E27" s="125">
        <v>15688227</v>
      </c>
      <c r="F27" s="125">
        <v>975410</v>
      </c>
      <c r="G27" s="125">
        <v>0</v>
      </c>
      <c r="H27" s="126">
        <v>0</v>
      </c>
      <c r="I27" s="277">
        <v>0</v>
      </c>
      <c r="J27" s="348"/>
      <c r="K27" s="348"/>
      <c r="L27" s="348"/>
      <c r="M27" s="348"/>
      <c r="N27" s="348"/>
      <c r="O27" s="348"/>
      <c r="P27" s="348"/>
    </row>
    <row r="28" spans="1:16">
      <c r="A28" t="s">
        <v>15</v>
      </c>
      <c r="B28" s="126">
        <v>509215</v>
      </c>
      <c r="C28" s="126">
        <v>296044.40000000002</v>
      </c>
      <c r="D28" s="126">
        <v>0</v>
      </c>
      <c r="E28" s="125">
        <v>1529737</v>
      </c>
      <c r="F28" s="125">
        <v>37000</v>
      </c>
      <c r="G28" s="125">
        <v>0</v>
      </c>
      <c r="H28" s="126">
        <v>0</v>
      </c>
      <c r="I28" s="277">
        <v>180792</v>
      </c>
      <c r="J28" s="348"/>
      <c r="K28" s="348"/>
      <c r="L28" s="348"/>
      <c r="M28" s="348"/>
      <c r="N28" s="348"/>
      <c r="O28" s="348"/>
      <c r="P28" s="348"/>
    </row>
    <row r="29" spans="1:16">
      <c r="A29" s="1"/>
      <c r="B29" s="126"/>
      <c r="C29" s="126"/>
      <c r="D29" s="126"/>
      <c r="E29" s="125"/>
      <c r="F29" s="125"/>
      <c r="G29" s="125"/>
      <c r="H29" s="290"/>
      <c r="I29" s="277"/>
      <c r="J29" s="348"/>
      <c r="K29" s="348"/>
      <c r="L29" s="348"/>
      <c r="M29" s="348"/>
      <c r="N29" s="348"/>
      <c r="O29" s="348"/>
      <c r="P29" s="348"/>
    </row>
    <row r="30" spans="1:16">
      <c r="A30" t="s">
        <v>16</v>
      </c>
      <c r="B30" s="126">
        <v>37620077</v>
      </c>
      <c r="C30" s="126">
        <v>17369489</v>
      </c>
      <c r="D30" s="126">
        <v>0</v>
      </c>
      <c r="E30" s="125">
        <v>35362087</v>
      </c>
      <c r="F30" s="125">
        <v>5570000</v>
      </c>
      <c r="G30" s="125">
        <v>0</v>
      </c>
      <c r="H30" s="126">
        <v>0</v>
      </c>
      <c r="I30" s="277">
        <v>0</v>
      </c>
      <c r="J30" s="348"/>
      <c r="K30" s="348"/>
      <c r="L30" s="348"/>
      <c r="M30" s="348"/>
      <c r="N30" s="348"/>
      <c r="O30" s="348"/>
      <c r="P30" s="348"/>
    </row>
    <row r="31" spans="1:16">
      <c r="A31" t="s">
        <v>17</v>
      </c>
      <c r="B31" s="126">
        <v>43735150</v>
      </c>
      <c r="C31" s="126">
        <v>20938215.309999999</v>
      </c>
      <c r="D31" s="126">
        <v>0</v>
      </c>
      <c r="E31" s="125">
        <v>35390795.280000001</v>
      </c>
      <c r="F31" s="125">
        <v>4525000</v>
      </c>
      <c r="G31" s="125">
        <v>0</v>
      </c>
      <c r="H31" s="126">
        <v>0</v>
      </c>
      <c r="I31" s="277">
        <v>61152</v>
      </c>
      <c r="J31" s="348"/>
      <c r="K31" s="348"/>
      <c r="L31" s="348"/>
      <c r="M31" s="348"/>
      <c r="N31" s="348"/>
      <c r="O31" s="348"/>
      <c r="P31" s="348"/>
    </row>
    <row r="32" spans="1:16">
      <c r="A32" t="s">
        <v>18</v>
      </c>
      <c r="B32" s="126">
        <v>1865748</v>
      </c>
      <c r="C32" s="126">
        <v>222308.07</v>
      </c>
      <c r="D32" s="126">
        <v>43341.74</v>
      </c>
      <c r="E32" s="125">
        <v>3244021</v>
      </c>
      <c r="F32" s="125">
        <v>91000</v>
      </c>
      <c r="G32" s="125">
        <v>0</v>
      </c>
      <c r="H32" s="126">
        <v>0</v>
      </c>
      <c r="I32" s="277">
        <v>32894.550000000003</v>
      </c>
      <c r="J32" s="348"/>
      <c r="K32" s="348"/>
      <c r="L32" s="348"/>
      <c r="M32" s="348"/>
      <c r="N32" s="348"/>
      <c r="O32" s="348"/>
      <c r="P32" s="348"/>
    </row>
    <row r="33" spans="1:16">
      <c r="A33" t="s">
        <v>19</v>
      </c>
      <c r="B33" s="126">
        <v>4733019</v>
      </c>
      <c r="C33" s="126">
        <v>920844.87</v>
      </c>
      <c r="D33" s="126">
        <v>0</v>
      </c>
      <c r="E33" s="125">
        <v>6451779</v>
      </c>
      <c r="F33" s="125">
        <v>412000</v>
      </c>
      <c r="G33" s="125">
        <v>0</v>
      </c>
      <c r="H33" s="126">
        <v>0</v>
      </c>
      <c r="I33" s="277">
        <v>0</v>
      </c>
      <c r="J33" s="348"/>
      <c r="K33" s="348"/>
      <c r="L33" s="348"/>
      <c r="M33" s="348"/>
      <c r="N33" s="348"/>
      <c r="O33" s="348"/>
      <c r="P33" s="348"/>
    </row>
    <row r="34" spans="1:16">
      <c r="A34" t="s">
        <v>20</v>
      </c>
      <c r="B34" s="126">
        <v>1648915</v>
      </c>
      <c r="C34" s="126">
        <v>14957.25</v>
      </c>
      <c r="D34" s="126">
        <v>12932.44</v>
      </c>
      <c r="E34" s="125">
        <v>1869459</v>
      </c>
      <c r="F34" s="125">
        <v>0</v>
      </c>
      <c r="G34" s="125">
        <v>35000</v>
      </c>
      <c r="H34" s="126">
        <v>0</v>
      </c>
      <c r="I34" s="277">
        <v>0</v>
      </c>
      <c r="J34" s="348"/>
      <c r="K34" s="348"/>
      <c r="L34" s="348"/>
      <c r="M34" s="348"/>
      <c r="N34" s="348"/>
      <c r="O34" s="348"/>
      <c r="P34" s="348"/>
    </row>
    <row r="35" spans="1:16">
      <c r="B35" s="126"/>
      <c r="C35" s="126"/>
      <c r="D35" s="126"/>
      <c r="E35" s="125"/>
      <c r="F35" s="125"/>
      <c r="G35" s="287"/>
      <c r="H35" s="290"/>
      <c r="I35" s="277"/>
      <c r="J35" s="348"/>
      <c r="K35" s="348"/>
      <c r="L35" s="348"/>
      <c r="M35" s="348"/>
      <c r="N35" s="348"/>
      <c r="O35" s="348"/>
      <c r="P35" s="348"/>
    </row>
    <row r="36" spans="1:16">
      <c r="A36" t="s">
        <v>21</v>
      </c>
      <c r="B36" s="126">
        <v>938028</v>
      </c>
      <c r="C36" s="126">
        <v>0</v>
      </c>
      <c r="D36" s="126">
        <v>0</v>
      </c>
      <c r="E36" s="125">
        <v>1593518</v>
      </c>
      <c r="F36" s="125">
        <v>50000</v>
      </c>
      <c r="G36" s="125">
        <v>0</v>
      </c>
      <c r="H36" s="126">
        <v>0</v>
      </c>
      <c r="I36" s="277">
        <v>49046</v>
      </c>
      <c r="J36" s="348"/>
      <c r="K36" s="348"/>
      <c r="L36" s="348"/>
      <c r="M36" s="348"/>
      <c r="N36" s="348"/>
      <c r="O36" s="348"/>
      <c r="P36" s="348"/>
    </row>
    <row r="37" spans="1:16">
      <c r="A37" t="s">
        <v>22</v>
      </c>
      <c r="B37" s="126">
        <v>7327501</v>
      </c>
      <c r="C37" s="126">
        <v>1195866.27</v>
      </c>
      <c r="D37" s="126">
        <v>7943</v>
      </c>
      <c r="E37" s="125">
        <v>6705619</v>
      </c>
      <c r="F37" s="125">
        <v>511000</v>
      </c>
      <c r="G37" s="277">
        <v>0</v>
      </c>
      <c r="H37" s="126">
        <v>0</v>
      </c>
      <c r="I37" s="277">
        <v>12881</v>
      </c>
      <c r="J37" s="348"/>
      <c r="K37" s="348"/>
      <c r="L37" s="348"/>
      <c r="M37" s="348"/>
      <c r="N37" s="348"/>
      <c r="O37" s="348"/>
      <c r="P37" s="348"/>
    </row>
    <row r="38" spans="1:16">
      <c r="A38" t="s">
        <v>23</v>
      </c>
      <c r="B38" s="126">
        <v>7723457</v>
      </c>
      <c r="C38" s="126">
        <v>242767.18</v>
      </c>
      <c r="D38" s="126">
        <v>170406.36</v>
      </c>
      <c r="E38" s="125">
        <v>5003384</v>
      </c>
      <c r="F38" s="125">
        <v>238000</v>
      </c>
      <c r="G38" s="125">
        <v>0</v>
      </c>
      <c r="H38" s="126">
        <v>0</v>
      </c>
      <c r="I38" s="277">
        <v>0</v>
      </c>
      <c r="J38" s="348"/>
      <c r="K38" s="348"/>
      <c r="L38" s="348"/>
      <c r="M38" s="348"/>
      <c r="N38" s="348"/>
      <c r="O38" s="348"/>
      <c r="P38" s="348"/>
    </row>
    <row r="39" spans="1:16">
      <c r="A39" s="12" t="s">
        <v>24</v>
      </c>
      <c r="B39" s="127">
        <v>1744114</v>
      </c>
      <c r="C39" s="127">
        <v>0</v>
      </c>
      <c r="D39" s="127">
        <v>0</v>
      </c>
      <c r="E39" s="127">
        <v>3016351</v>
      </c>
      <c r="F39" s="127">
        <v>0</v>
      </c>
      <c r="G39" s="127">
        <v>0</v>
      </c>
      <c r="H39" s="127">
        <v>0</v>
      </c>
      <c r="I39" s="312">
        <v>0</v>
      </c>
      <c r="J39" s="348"/>
      <c r="K39" s="348"/>
      <c r="L39" s="348"/>
      <c r="M39" s="348"/>
      <c r="N39" s="348"/>
      <c r="O39" s="348"/>
    </row>
    <row r="40" spans="1:16">
      <c r="F40" s="202"/>
      <c r="J40" s="348"/>
      <c r="K40" s="348"/>
      <c r="L40" s="348"/>
      <c r="M40" s="348"/>
      <c r="N40" s="348"/>
    </row>
    <row r="41" spans="1:16">
      <c r="A41" s="377"/>
      <c r="F41" s="202"/>
      <c r="I41" s="348"/>
      <c r="J41" s="348"/>
      <c r="K41" s="348"/>
      <c r="L41" s="348"/>
      <c r="M41" s="348"/>
      <c r="N41" s="348"/>
    </row>
    <row r="42" spans="1:16">
      <c r="A42" s="390"/>
      <c r="B42" s="196"/>
      <c r="C42" s="195"/>
      <c r="D42" s="196"/>
      <c r="E42" s="196"/>
      <c r="F42" s="203"/>
      <c r="G42" s="352"/>
      <c r="H42" s="348"/>
      <c r="I42" s="348"/>
      <c r="J42" s="348"/>
      <c r="K42" s="348"/>
      <c r="L42" s="348"/>
      <c r="M42" s="348"/>
      <c r="N42" s="348"/>
    </row>
    <row r="43" spans="1:16">
      <c r="A43" s="205"/>
      <c r="B43" s="196"/>
      <c r="C43" s="196"/>
      <c r="D43" s="196"/>
      <c r="E43" s="196"/>
      <c r="F43" s="294"/>
      <c r="G43" s="353"/>
      <c r="H43" s="348"/>
      <c r="I43" s="348"/>
    </row>
    <row r="44" spans="1:16">
      <c r="A44" s="205"/>
      <c r="B44" s="196"/>
      <c r="C44" s="196"/>
      <c r="D44" s="196"/>
      <c r="E44" s="196"/>
      <c r="F44" s="203"/>
      <c r="G44" s="352"/>
      <c r="H44" s="348"/>
      <c r="I44" s="348"/>
    </row>
    <row r="45" spans="1:16">
      <c r="A45" s="205"/>
      <c r="B45" s="196"/>
      <c r="C45" s="196"/>
      <c r="D45" s="196"/>
      <c r="E45" s="196"/>
      <c r="F45" s="203"/>
      <c r="G45" s="352"/>
      <c r="H45" s="348"/>
      <c r="I45" s="348"/>
    </row>
    <row r="46" spans="1:16">
      <c r="A46" s="205"/>
      <c r="B46" s="196"/>
      <c r="C46" s="196"/>
      <c r="D46" s="196"/>
      <c r="E46" s="196"/>
      <c r="F46" s="203"/>
      <c r="G46" s="352"/>
      <c r="H46" s="348"/>
      <c r="I46" s="348"/>
    </row>
    <row r="47" spans="1:16">
      <c r="A47" s="205"/>
      <c r="B47" s="196"/>
      <c r="C47" s="196"/>
      <c r="D47" s="196"/>
      <c r="E47" s="196"/>
      <c r="F47" s="203"/>
      <c r="G47" s="352"/>
      <c r="H47" s="348"/>
      <c r="I47" s="348"/>
    </row>
    <row r="48" spans="1:16">
      <c r="A48" s="205"/>
      <c r="B48" s="196"/>
      <c r="C48" s="196"/>
      <c r="D48" s="196"/>
      <c r="E48" s="196"/>
      <c r="F48" s="203"/>
      <c r="G48" s="352"/>
    </row>
    <row r="49" spans="1:9">
      <c r="A49" s="205"/>
      <c r="B49" s="196"/>
      <c r="C49" s="196"/>
      <c r="D49" s="196"/>
      <c r="E49" s="196"/>
      <c r="F49" s="203"/>
      <c r="G49" s="352"/>
    </row>
    <row r="50" spans="1:9">
      <c r="A50" s="205"/>
      <c r="B50" s="196"/>
      <c r="C50" s="196"/>
      <c r="D50" s="196"/>
      <c r="E50" s="196"/>
      <c r="F50" s="203"/>
      <c r="G50" s="352"/>
      <c r="H50" s="348"/>
      <c r="I50" s="348"/>
    </row>
    <row r="51" spans="1:9">
      <c r="A51" s="205"/>
      <c r="B51" s="196"/>
      <c r="C51" s="196"/>
      <c r="D51" s="196"/>
      <c r="E51" s="196"/>
      <c r="F51" s="203"/>
      <c r="G51" s="352"/>
      <c r="H51" s="348"/>
      <c r="I51" s="348"/>
    </row>
    <row r="52" spans="1:9">
      <c r="A52" s="205"/>
      <c r="B52" s="196"/>
      <c r="C52" s="196"/>
      <c r="D52" s="196"/>
      <c r="E52" s="196"/>
      <c r="F52" s="203"/>
      <c r="G52" s="352"/>
      <c r="H52" s="348"/>
      <c r="I52" s="348"/>
    </row>
    <row r="53" spans="1:9">
      <c r="A53" s="205"/>
      <c r="B53" s="196"/>
      <c r="C53" s="196"/>
      <c r="D53" s="196"/>
      <c r="E53" s="196"/>
      <c r="F53" s="203"/>
      <c r="G53" s="352"/>
      <c r="H53" s="348"/>
      <c r="I53" s="348"/>
    </row>
    <row r="54" spans="1:9">
      <c r="A54" s="205"/>
      <c r="B54" s="196"/>
      <c r="C54" s="196"/>
      <c r="D54" s="196"/>
      <c r="E54" s="196"/>
      <c r="F54" s="203"/>
      <c r="G54" s="352"/>
      <c r="H54" s="348"/>
      <c r="I54" s="348"/>
    </row>
    <row r="55" spans="1:9">
      <c r="A55" s="205"/>
      <c r="B55" s="196"/>
      <c r="C55" s="196"/>
      <c r="D55" s="196"/>
      <c r="E55" s="196"/>
      <c r="F55" s="203"/>
      <c r="G55" s="352"/>
      <c r="H55" s="348"/>
      <c r="I55" s="348"/>
    </row>
    <row r="56" spans="1:9">
      <c r="A56" s="205"/>
      <c r="B56" s="196"/>
      <c r="C56" s="196"/>
      <c r="D56" s="196"/>
      <c r="E56" s="196"/>
      <c r="F56" s="203"/>
      <c r="G56" s="352"/>
      <c r="H56" s="348"/>
      <c r="I56" s="348"/>
    </row>
    <row r="57" spans="1:9">
      <c r="A57" s="205"/>
      <c r="B57" s="196"/>
      <c r="C57" s="196"/>
      <c r="D57" s="196"/>
      <c r="E57" s="196"/>
      <c r="F57" s="203"/>
      <c r="G57" s="352"/>
      <c r="H57" s="348"/>
      <c r="I57" s="348"/>
    </row>
    <row r="58" spans="1:9">
      <c r="A58" s="205"/>
      <c r="B58" s="196"/>
      <c r="C58" s="196"/>
      <c r="D58" s="196"/>
      <c r="E58" s="196"/>
      <c r="F58" s="203"/>
      <c r="G58" s="352"/>
      <c r="H58" s="348"/>
      <c r="I58" s="348"/>
    </row>
    <row r="59" spans="1:9">
      <c r="A59" s="205"/>
      <c r="B59" s="196"/>
      <c r="C59" s="196"/>
      <c r="D59" s="196"/>
      <c r="E59" s="196"/>
      <c r="F59" s="203"/>
      <c r="G59" s="352"/>
      <c r="H59" s="348"/>
      <c r="I59" s="348"/>
    </row>
    <row r="60" spans="1:9">
      <c r="A60" s="205"/>
      <c r="B60" s="196"/>
      <c r="C60" s="196"/>
      <c r="D60" s="196"/>
      <c r="E60" s="196"/>
      <c r="F60" s="203"/>
      <c r="G60" s="352"/>
      <c r="H60" s="348"/>
      <c r="I60" s="348"/>
    </row>
    <row r="61" spans="1:9">
      <c r="A61" s="205"/>
      <c r="B61" s="196"/>
      <c r="C61" s="196"/>
      <c r="D61" s="196"/>
      <c r="E61" s="196"/>
      <c r="F61" s="203"/>
      <c r="G61" s="352"/>
      <c r="H61" s="348"/>
      <c r="I61" s="348"/>
    </row>
    <row r="62" spans="1:9">
      <c r="A62" s="205"/>
      <c r="B62" s="196"/>
      <c r="C62" s="196"/>
      <c r="D62" s="196"/>
      <c r="E62" s="196"/>
      <c r="F62" s="203"/>
      <c r="G62" s="352"/>
      <c r="H62" s="348"/>
      <c r="I62" s="348"/>
    </row>
    <row r="63" spans="1:9">
      <c r="A63" s="205"/>
      <c r="B63" s="196"/>
      <c r="C63" s="196"/>
      <c r="D63" s="196"/>
      <c r="E63" s="196"/>
      <c r="F63" s="203"/>
      <c r="G63" s="352"/>
      <c r="H63" s="348"/>
      <c r="I63" s="348"/>
    </row>
    <row r="64" spans="1:9">
      <c r="A64" s="205"/>
      <c r="B64" s="196"/>
      <c r="C64" s="196"/>
      <c r="D64" s="196"/>
      <c r="E64" s="196"/>
      <c r="F64" s="203"/>
      <c r="G64" s="352"/>
      <c r="H64" s="348"/>
      <c r="I64" s="348"/>
    </row>
    <row r="65" spans="1:9">
      <c r="A65" s="205"/>
      <c r="B65" s="196"/>
      <c r="C65" s="196"/>
      <c r="D65" s="196"/>
      <c r="E65" s="196"/>
      <c r="F65" s="203"/>
      <c r="G65" s="352"/>
      <c r="H65" s="348"/>
      <c r="I65" s="348"/>
    </row>
    <row r="66" spans="1:9">
      <c r="A66" s="205"/>
      <c r="B66" s="196"/>
      <c r="C66" s="196"/>
      <c r="D66" s="196"/>
      <c r="E66" s="196"/>
      <c r="F66" s="203"/>
      <c r="G66" s="352"/>
      <c r="H66" s="348"/>
      <c r="I66" s="348"/>
    </row>
    <row r="67" spans="1:9">
      <c r="A67" s="205"/>
      <c r="B67" s="196"/>
      <c r="C67" s="196"/>
      <c r="D67" s="196"/>
      <c r="E67" s="196"/>
      <c r="F67" s="203"/>
      <c r="G67" s="352"/>
      <c r="H67" s="348"/>
      <c r="I67" s="348"/>
    </row>
    <row r="68" spans="1:9">
      <c r="A68" s="205"/>
      <c r="B68" s="196"/>
      <c r="C68" s="196"/>
      <c r="D68" s="196"/>
      <c r="E68" s="196"/>
      <c r="F68" s="203"/>
      <c r="G68" s="352"/>
      <c r="H68" s="348"/>
      <c r="I68" s="348"/>
    </row>
    <row r="69" spans="1:9">
      <c r="A69" s="205"/>
      <c r="B69" s="196"/>
      <c r="C69" s="196"/>
      <c r="D69" s="196"/>
      <c r="E69" s="196"/>
      <c r="F69" s="203"/>
      <c r="G69" s="352"/>
      <c r="H69" s="348"/>
      <c r="I69" s="348"/>
    </row>
    <row r="70" spans="1:9">
      <c r="A70" s="205"/>
      <c r="B70" s="196"/>
      <c r="C70" s="196"/>
      <c r="D70" s="196"/>
      <c r="E70" s="196"/>
      <c r="F70" s="203"/>
      <c r="G70" s="352"/>
      <c r="H70" s="348"/>
      <c r="I70" s="348"/>
    </row>
    <row r="71" spans="1:9">
      <c r="A71" s="205"/>
      <c r="B71" s="196"/>
      <c r="C71" s="196"/>
      <c r="D71" s="196"/>
      <c r="E71" s="196"/>
      <c r="F71" s="203"/>
      <c r="G71" s="352"/>
      <c r="H71" s="348"/>
      <c r="I71" s="348"/>
    </row>
    <row r="72" spans="1:9">
      <c r="A72" s="205"/>
      <c r="B72" s="196"/>
      <c r="C72" s="196"/>
      <c r="D72" s="196"/>
      <c r="E72" s="196"/>
      <c r="F72" s="203"/>
      <c r="G72" s="352"/>
      <c r="H72" s="348"/>
      <c r="I72" s="348"/>
    </row>
    <row r="73" spans="1:9">
      <c r="A73" s="205"/>
      <c r="B73" s="196"/>
      <c r="C73" s="196"/>
      <c r="D73" s="196"/>
      <c r="E73" s="196"/>
      <c r="F73" s="203"/>
      <c r="G73" s="352"/>
      <c r="H73" s="348"/>
      <c r="I73" s="348"/>
    </row>
    <row r="75" spans="1:9">
      <c r="B75" s="196"/>
      <c r="C75" s="196"/>
      <c r="D75" s="196"/>
      <c r="E75" s="196"/>
      <c r="F75" s="203"/>
      <c r="G75" s="352"/>
    </row>
    <row r="76" spans="1:9">
      <c r="B76" s="196"/>
      <c r="C76" s="196"/>
      <c r="D76" s="196"/>
      <c r="E76" s="196"/>
      <c r="F76" s="203"/>
      <c r="G76" s="352"/>
    </row>
    <row r="77" spans="1:9">
      <c r="B77" s="196"/>
      <c r="C77" s="196"/>
      <c r="D77" s="196"/>
      <c r="E77" s="196"/>
      <c r="F77" s="203"/>
      <c r="G77" s="352"/>
    </row>
    <row r="78" spans="1:9">
      <c r="B78" s="196"/>
      <c r="C78" s="196"/>
      <c r="D78" s="196"/>
      <c r="E78" s="196"/>
      <c r="F78" s="203"/>
      <c r="G78" s="352"/>
    </row>
    <row r="80" spans="1:9">
      <c r="B80" s="196"/>
      <c r="C80" s="196"/>
      <c r="D80" s="196"/>
      <c r="E80" s="196"/>
      <c r="F80" s="203"/>
      <c r="G80" s="352"/>
    </row>
    <row r="81" spans="2:7">
      <c r="B81" s="196"/>
      <c r="C81" s="196"/>
      <c r="D81" s="196"/>
      <c r="E81" s="196"/>
      <c r="F81" s="203"/>
      <c r="G81" s="352"/>
    </row>
    <row r="82" spans="2:7">
      <c r="B82" s="196"/>
      <c r="C82" s="196"/>
      <c r="D82" s="196"/>
      <c r="E82" s="196"/>
      <c r="F82" s="203"/>
      <c r="G82" s="352"/>
    </row>
    <row r="83" spans="2:7">
      <c r="B83" s="196"/>
      <c r="C83" s="196"/>
      <c r="D83" s="196"/>
      <c r="E83" s="196"/>
      <c r="F83" s="203"/>
      <c r="G83" s="352"/>
    </row>
    <row r="84" spans="2:7">
      <c r="F84" s="202"/>
    </row>
    <row r="85" spans="2:7">
      <c r="F85" s="202"/>
    </row>
    <row r="86" spans="2:7">
      <c r="F86" s="202"/>
    </row>
    <row r="87" spans="2:7">
      <c r="F87" s="202"/>
    </row>
    <row r="88" spans="2:7">
      <c r="F88" s="202"/>
    </row>
    <row r="89" spans="2:7">
      <c r="F89" s="202"/>
    </row>
    <row r="90" spans="2:7">
      <c r="F90" s="202"/>
    </row>
    <row r="91" spans="2:7">
      <c r="F91" s="202"/>
    </row>
    <row r="92" spans="2:7">
      <c r="F92" s="202"/>
    </row>
    <row r="93" spans="2:7">
      <c r="F93" s="202"/>
    </row>
    <row r="94" spans="2:7">
      <c r="F94" s="202"/>
    </row>
    <row r="95" spans="2:7">
      <c r="F95" s="202"/>
    </row>
    <row r="96" spans="2:7">
      <c r="F96" s="202"/>
    </row>
    <row r="97" spans="6:6">
      <c r="F97" s="202"/>
    </row>
    <row r="98" spans="6:6">
      <c r="F98" s="202"/>
    </row>
    <row r="99" spans="6:6">
      <c r="F99" s="202"/>
    </row>
    <row r="100" spans="6:6">
      <c r="F100" s="202"/>
    </row>
    <row r="101" spans="6:6">
      <c r="F101" s="202"/>
    </row>
    <row r="102" spans="6:6">
      <c r="F102" s="202"/>
    </row>
    <row r="103" spans="6:6">
      <c r="F103" s="202"/>
    </row>
    <row r="104" spans="6:6">
      <c r="F104" s="202"/>
    </row>
    <row r="105" spans="6:6">
      <c r="F105" s="202"/>
    </row>
    <row r="106" spans="6:6">
      <c r="F106" s="202"/>
    </row>
    <row r="107" spans="6:6">
      <c r="F107" s="202"/>
    </row>
    <row r="108" spans="6:6">
      <c r="F108" s="202"/>
    </row>
    <row r="109" spans="6:6">
      <c r="F109" s="202"/>
    </row>
    <row r="110" spans="6:6">
      <c r="F110" s="202"/>
    </row>
    <row r="111" spans="6:6">
      <c r="F111" s="202"/>
    </row>
    <row r="112" spans="6:6">
      <c r="F112" s="202"/>
    </row>
    <row r="113" spans="6:6">
      <c r="F113" s="202"/>
    </row>
    <row r="114" spans="6:6">
      <c r="F114" s="202"/>
    </row>
    <row r="115" spans="6:6">
      <c r="F115" s="202"/>
    </row>
    <row r="116" spans="6:6">
      <c r="F116" s="202"/>
    </row>
    <row r="117" spans="6:6">
      <c r="F117" s="202"/>
    </row>
    <row r="118" spans="6:6">
      <c r="F118" s="202"/>
    </row>
    <row r="119" spans="6:6">
      <c r="F119" s="202"/>
    </row>
    <row r="120" spans="6:6">
      <c r="F120" s="202"/>
    </row>
    <row r="121" spans="6:6">
      <c r="F121" s="202"/>
    </row>
    <row r="122" spans="6:6">
      <c r="F122" s="202"/>
    </row>
    <row r="123" spans="6:6">
      <c r="F123" s="202"/>
    </row>
    <row r="124" spans="6:6">
      <c r="F124" s="202"/>
    </row>
    <row r="125" spans="6:6">
      <c r="F125" s="202"/>
    </row>
    <row r="126" spans="6:6">
      <c r="F126" s="202"/>
    </row>
    <row r="127" spans="6:6">
      <c r="F127" s="202"/>
    </row>
    <row r="128" spans="6:6">
      <c r="F128" s="202"/>
    </row>
    <row r="129" spans="6:6">
      <c r="F129" s="202"/>
    </row>
    <row r="130" spans="6:6">
      <c r="F130" s="202"/>
    </row>
    <row r="131" spans="6:6">
      <c r="F131" s="202"/>
    </row>
    <row r="132" spans="6:6">
      <c r="F132" s="202"/>
    </row>
    <row r="133" spans="6:6">
      <c r="F133" s="202"/>
    </row>
    <row r="134" spans="6:6">
      <c r="F134" s="202"/>
    </row>
    <row r="135" spans="6:6">
      <c r="F135" s="202"/>
    </row>
    <row r="136" spans="6:6">
      <c r="F136" s="202"/>
    </row>
    <row r="137" spans="6:6">
      <c r="F137" s="202"/>
    </row>
    <row r="138" spans="6:6">
      <c r="F138" s="202"/>
    </row>
    <row r="139" spans="6:6">
      <c r="F139" s="202"/>
    </row>
    <row r="140" spans="6:6">
      <c r="F140" s="202"/>
    </row>
    <row r="141" spans="6:6">
      <c r="F141" s="202"/>
    </row>
    <row r="142" spans="6:6">
      <c r="F142" s="202"/>
    </row>
    <row r="143" spans="6:6">
      <c r="F143" s="202"/>
    </row>
    <row r="144" spans="6:6">
      <c r="F144" s="202"/>
    </row>
    <row r="145" spans="6:6">
      <c r="F145" s="202"/>
    </row>
    <row r="146" spans="6:6">
      <c r="F146" s="202"/>
    </row>
    <row r="147" spans="6:6">
      <c r="F147" s="202"/>
    </row>
    <row r="148" spans="6:6">
      <c r="F148" s="202"/>
    </row>
    <row r="149" spans="6:6">
      <c r="F149" s="202"/>
    </row>
    <row r="150" spans="6:6">
      <c r="F150" s="202"/>
    </row>
    <row r="151" spans="6:6">
      <c r="F151" s="202"/>
    </row>
    <row r="152" spans="6:6">
      <c r="F152" s="202"/>
    </row>
    <row r="153" spans="6:6">
      <c r="F153" s="202"/>
    </row>
    <row r="154" spans="6:6">
      <c r="F154" s="202"/>
    </row>
    <row r="155" spans="6:6">
      <c r="F155" s="202"/>
    </row>
    <row r="156" spans="6:6">
      <c r="F156" s="202"/>
    </row>
    <row r="157" spans="6:6">
      <c r="F157" s="202"/>
    </row>
    <row r="158" spans="6:6">
      <c r="F158" s="202"/>
    </row>
    <row r="159" spans="6:6">
      <c r="F159" s="202"/>
    </row>
    <row r="160" spans="6:6">
      <c r="F160" s="202"/>
    </row>
    <row r="161" spans="6:6">
      <c r="F161" s="202"/>
    </row>
    <row r="162" spans="6:6">
      <c r="F162" s="202"/>
    </row>
    <row r="163" spans="6:6">
      <c r="F163" s="202"/>
    </row>
    <row r="164" spans="6:6">
      <c r="F164" s="202"/>
    </row>
    <row r="165" spans="6:6">
      <c r="F165" s="202"/>
    </row>
    <row r="166" spans="6:6">
      <c r="F166" s="202"/>
    </row>
    <row r="167" spans="6:6">
      <c r="F167" s="202"/>
    </row>
    <row r="168" spans="6:6">
      <c r="F168" s="202"/>
    </row>
    <row r="169" spans="6:6">
      <c r="F169" s="202"/>
    </row>
    <row r="170" spans="6:6">
      <c r="F170" s="202"/>
    </row>
    <row r="171" spans="6:6">
      <c r="F171" s="202"/>
    </row>
    <row r="172" spans="6:6">
      <c r="F172" s="202"/>
    </row>
    <row r="173" spans="6:6">
      <c r="F173" s="202"/>
    </row>
    <row r="174" spans="6:6">
      <c r="F174" s="202"/>
    </row>
    <row r="175" spans="6:6">
      <c r="F175" s="202"/>
    </row>
    <row r="176" spans="6:6">
      <c r="F176" s="202"/>
    </row>
    <row r="177" spans="6:6">
      <c r="F177" s="202"/>
    </row>
    <row r="178" spans="6:6">
      <c r="F178" s="202"/>
    </row>
    <row r="179" spans="6:6">
      <c r="F179" s="202"/>
    </row>
    <row r="180" spans="6:6">
      <c r="F180" s="202"/>
    </row>
    <row r="181" spans="6:6">
      <c r="F181" s="202"/>
    </row>
    <row r="182" spans="6:6">
      <c r="F182" s="202"/>
    </row>
    <row r="183" spans="6:6">
      <c r="F183" s="202"/>
    </row>
    <row r="184" spans="6:6">
      <c r="F184" s="202"/>
    </row>
    <row r="185" spans="6:6">
      <c r="F185" s="202"/>
    </row>
    <row r="186" spans="6:6">
      <c r="F186" s="202"/>
    </row>
    <row r="187" spans="6:6">
      <c r="F187" s="202"/>
    </row>
    <row r="188" spans="6:6">
      <c r="F188" s="202"/>
    </row>
    <row r="189" spans="6:6">
      <c r="F189" s="202"/>
    </row>
    <row r="190" spans="6:6">
      <c r="F190" s="202"/>
    </row>
    <row r="191" spans="6:6">
      <c r="F191" s="202"/>
    </row>
    <row r="192" spans="6:6">
      <c r="F192" s="202"/>
    </row>
    <row r="193" spans="6:6">
      <c r="F193" s="202"/>
    </row>
    <row r="194" spans="6:6">
      <c r="F194" s="202"/>
    </row>
    <row r="195" spans="6:6">
      <c r="F195" s="202"/>
    </row>
    <row r="196" spans="6:6">
      <c r="F196" s="202"/>
    </row>
    <row r="197" spans="6:6">
      <c r="F197" s="202"/>
    </row>
    <row r="198" spans="6:6">
      <c r="F198" s="202"/>
    </row>
    <row r="199" spans="6:6">
      <c r="F199" s="202"/>
    </row>
    <row r="200" spans="6:6">
      <c r="F200" s="202"/>
    </row>
    <row r="201" spans="6:6">
      <c r="F201" s="202"/>
    </row>
    <row r="202" spans="6:6">
      <c r="F202" s="202"/>
    </row>
    <row r="203" spans="6:6">
      <c r="F203" s="202"/>
    </row>
    <row r="204" spans="6:6">
      <c r="F204" s="202"/>
    </row>
    <row r="205" spans="6:6">
      <c r="F205" s="202"/>
    </row>
    <row r="206" spans="6:6">
      <c r="F206" s="202"/>
    </row>
    <row r="207" spans="6:6">
      <c r="F207" s="202"/>
    </row>
    <row r="208" spans="6:6">
      <c r="F208" s="202"/>
    </row>
    <row r="209" spans="6:6">
      <c r="F209" s="202"/>
    </row>
    <row r="210" spans="6:6">
      <c r="F210" s="202"/>
    </row>
    <row r="211" spans="6:6">
      <c r="F211" s="202"/>
    </row>
    <row r="212" spans="6:6">
      <c r="F212" s="202"/>
    </row>
    <row r="213" spans="6:6">
      <c r="F213" s="202"/>
    </row>
    <row r="214" spans="6:6">
      <c r="F214" s="202"/>
    </row>
    <row r="215" spans="6:6">
      <c r="F215" s="202"/>
    </row>
    <row r="216" spans="6:6">
      <c r="F216" s="202"/>
    </row>
    <row r="217" spans="6:6">
      <c r="F217" s="202"/>
    </row>
    <row r="218" spans="6:6">
      <c r="F218" s="202"/>
    </row>
    <row r="219" spans="6:6">
      <c r="F219" s="202"/>
    </row>
    <row r="220" spans="6:6">
      <c r="F220" s="202"/>
    </row>
    <row r="221" spans="6:6">
      <c r="F221" s="202"/>
    </row>
    <row r="222" spans="6:6">
      <c r="F222" s="202"/>
    </row>
    <row r="223" spans="6:6">
      <c r="F223" s="202"/>
    </row>
    <row r="224" spans="6:6">
      <c r="F224" s="202"/>
    </row>
    <row r="225" spans="6:6">
      <c r="F225" s="202"/>
    </row>
    <row r="226" spans="6:6">
      <c r="F226" s="202"/>
    </row>
    <row r="227" spans="6:6">
      <c r="F227" s="202"/>
    </row>
    <row r="228" spans="6:6">
      <c r="F228" s="202"/>
    </row>
    <row r="229" spans="6:6">
      <c r="F229" s="202"/>
    </row>
    <row r="230" spans="6:6">
      <c r="F230" s="202"/>
    </row>
    <row r="231" spans="6:6">
      <c r="F231" s="202"/>
    </row>
    <row r="232" spans="6:6">
      <c r="F232" s="202"/>
    </row>
    <row r="233" spans="6:6">
      <c r="F233" s="202"/>
    </row>
    <row r="234" spans="6:6">
      <c r="F234" s="202"/>
    </row>
    <row r="235" spans="6:6">
      <c r="F235" s="202"/>
    </row>
    <row r="236" spans="6:6">
      <c r="F236" s="202"/>
    </row>
    <row r="237" spans="6:6">
      <c r="F237" s="202"/>
    </row>
    <row r="238" spans="6:6">
      <c r="F238" s="202"/>
    </row>
    <row r="239" spans="6:6">
      <c r="F239" s="202"/>
    </row>
    <row r="240" spans="6:6">
      <c r="F240" s="202"/>
    </row>
    <row r="241" spans="6:6">
      <c r="F241" s="202"/>
    </row>
    <row r="242" spans="6:6">
      <c r="F242" s="202"/>
    </row>
    <row r="243" spans="6:6">
      <c r="F243" s="202"/>
    </row>
    <row r="244" spans="6:6">
      <c r="F244" s="202"/>
    </row>
    <row r="245" spans="6:6">
      <c r="F245" s="202"/>
    </row>
    <row r="246" spans="6:6">
      <c r="F246" s="202"/>
    </row>
    <row r="247" spans="6:6">
      <c r="F247" s="202"/>
    </row>
    <row r="248" spans="6:6">
      <c r="F248" s="202"/>
    </row>
    <row r="249" spans="6:6">
      <c r="F249" s="202"/>
    </row>
    <row r="250" spans="6:6">
      <c r="F250" s="202"/>
    </row>
    <row r="251" spans="6:6">
      <c r="F251" s="202"/>
    </row>
    <row r="252" spans="6:6">
      <c r="F252" s="202"/>
    </row>
    <row r="253" spans="6:6">
      <c r="F253" s="202"/>
    </row>
    <row r="254" spans="6:6">
      <c r="F254" s="202"/>
    </row>
    <row r="255" spans="6:6">
      <c r="F255" s="202"/>
    </row>
    <row r="256" spans="6:6">
      <c r="F256" s="202"/>
    </row>
    <row r="257" spans="6:6">
      <c r="F257" s="202"/>
    </row>
    <row r="258" spans="6:6">
      <c r="F258" s="202"/>
    </row>
    <row r="259" spans="6:6">
      <c r="F259" s="202"/>
    </row>
    <row r="260" spans="6:6">
      <c r="F260" s="202"/>
    </row>
    <row r="261" spans="6:6">
      <c r="F261" s="202"/>
    </row>
    <row r="262" spans="6:6">
      <c r="F262" s="202"/>
    </row>
    <row r="263" spans="6:6">
      <c r="F263" s="202"/>
    </row>
    <row r="264" spans="6:6">
      <c r="F264" s="202"/>
    </row>
    <row r="265" spans="6:6">
      <c r="F265" s="202"/>
    </row>
    <row r="266" spans="6:6">
      <c r="F266" s="202"/>
    </row>
    <row r="267" spans="6:6">
      <c r="F267" s="202"/>
    </row>
    <row r="268" spans="6:6">
      <c r="F268" s="202"/>
    </row>
    <row r="269" spans="6:6">
      <c r="F269" s="202"/>
    </row>
    <row r="270" spans="6:6">
      <c r="F270" s="202"/>
    </row>
    <row r="271" spans="6:6">
      <c r="F271" s="202"/>
    </row>
    <row r="272" spans="6:6">
      <c r="F272" s="202"/>
    </row>
    <row r="273" spans="6:6">
      <c r="F273" s="202"/>
    </row>
    <row r="274" spans="6:6">
      <c r="F274" s="202"/>
    </row>
    <row r="275" spans="6:6">
      <c r="F275" s="202"/>
    </row>
    <row r="276" spans="6:6">
      <c r="F276" s="202"/>
    </row>
    <row r="277" spans="6:6">
      <c r="F277" s="202"/>
    </row>
    <row r="278" spans="6:6">
      <c r="F278" s="202"/>
    </row>
    <row r="279" spans="6:6">
      <c r="F279" s="202"/>
    </row>
    <row r="280" spans="6:6">
      <c r="F280" s="202"/>
    </row>
    <row r="281" spans="6:6">
      <c r="F281" s="202"/>
    </row>
    <row r="282" spans="6:6">
      <c r="F282" s="202"/>
    </row>
    <row r="283" spans="6:6">
      <c r="F283" s="202"/>
    </row>
    <row r="284" spans="6:6">
      <c r="F284" s="202"/>
    </row>
    <row r="285" spans="6:6">
      <c r="F285" s="202"/>
    </row>
    <row r="286" spans="6:6">
      <c r="F286" s="202"/>
    </row>
    <row r="287" spans="6:6">
      <c r="F287" s="202"/>
    </row>
    <row r="288" spans="6:6">
      <c r="F288" s="202"/>
    </row>
    <row r="289" spans="6:6">
      <c r="F289" s="202"/>
    </row>
    <row r="290" spans="6:6">
      <c r="F290" s="202"/>
    </row>
    <row r="291" spans="6:6">
      <c r="F291" s="202"/>
    </row>
    <row r="292" spans="6:6">
      <c r="F292" s="202"/>
    </row>
    <row r="293" spans="6:6">
      <c r="F293" s="202"/>
    </row>
    <row r="294" spans="6:6">
      <c r="F294" s="202"/>
    </row>
    <row r="295" spans="6:6">
      <c r="F295" s="202"/>
    </row>
    <row r="296" spans="6:6">
      <c r="F296" s="202"/>
    </row>
    <row r="297" spans="6:6">
      <c r="F297" s="202"/>
    </row>
    <row r="298" spans="6:6">
      <c r="F298" s="202"/>
    </row>
    <row r="299" spans="6:6">
      <c r="F299" s="202"/>
    </row>
    <row r="300" spans="6:6">
      <c r="F300" s="202"/>
    </row>
    <row r="301" spans="6:6">
      <c r="F301" s="202"/>
    </row>
    <row r="302" spans="6:6">
      <c r="F302" s="202"/>
    </row>
    <row r="303" spans="6:6">
      <c r="F303" s="202"/>
    </row>
    <row r="304" spans="6:6">
      <c r="F304" s="202"/>
    </row>
    <row r="305" spans="6:6">
      <c r="F305" s="202"/>
    </row>
    <row r="306" spans="6:6">
      <c r="F306" s="202"/>
    </row>
    <row r="307" spans="6:6">
      <c r="F307" s="202"/>
    </row>
    <row r="308" spans="6:6">
      <c r="F308" s="202"/>
    </row>
    <row r="309" spans="6:6">
      <c r="F309" s="202"/>
    </row>
    <row r="310" spans="6:6">
      <c r="F310" s="202"/>
    </row>
    <row r="311" spans="6:6">
      <c r="F311" s="202"/>
    </row>
    <row r="312" spans="6:6">
      <c r="F312" s="202"/>
    </row>
    <row r="313" spans="6:6">
      <c r="F313" s="202"/>
    </row>
    <row r="314" spans="6:6">
      <c r="F314" s="202"/>
    </row>
    <row r="315" spans="6:6">
      <c r="F315" s="202"/>
    </row>
    <row r="316" spans="6:6">
      <c r="F316" s="202"/>
    </row>
    <row r="317" spans="6:6">
      <c r="F317" s="202"/>
    </row>
    <row r="318" spans="6:6">
      <c r="F318" s="202"/>
    </row>
    <row r="319" spans="6:6">
      <c r="F319" s="202"/>
    </row>
    <row r="320" spans="6:6">
      <c r="F320" s="202"/>
    </row>
    <row r="321" spans="6:6">
      <c r="F321" s="202"/>
    </row>
    <row r="322" spans="6:6">
      <c r="F322" s="202"/>
    </row>
    <row r="323" spans="6:6">
      <c r="F323" s="202"/>
    </row>
    <row r="324" spans="6:6">
      <c r="F324" s="202"/>
    </row>
    <row r="325" spans="6:6">
      <c r="F325" s="202"/>
    </row>
    <row r="326" spans="6:6">
      <c r="F326" s="202"/>
    </row>
    <row r="327" spans="6:6">
      <c r="F327" s="202"/>
    </row>
    <row r="328" spans="6:6">
      <c r="F328" s="202"/>
    </row>
    <row r="329" spans="6:6">
      <c r="F329" s="202"/>
    </row>
    <row r="330" spans="6:6">
      <c r="F330" s="202"/>
    </row>
    <row r="331" spans="6:6">
      <c r="F331" s="202"/>
    </row>
    <row r="332" spans="6:6">
      <c r="F332" s="202"/>
    </row>
    <row r="333" spans="6:6">
      <c r="F333" s="202"/>
    </row>
    <row r="334" spans="6:6">
      <c r="F334" s="202"/>
    </row>
    <row r="335" spans="6:6">
      <c r="F335" s="202"/>
    </row>
    <row r="336" spans="6:6">
      <c r="F336" s="202"/>
    </row>
    <row r="337" spans="6:6">
      <c r="F337" s="202"/>
    </row>
    <row r="338" spans="6:6">
      <c r="F338" s="202"/>
    </row>
    <row r="339" spans="6:6">
      <c r="F339" s="202"/>
    </row>
    <row r="340" spans="6:6">
      <c r="F340" s="202"/>
    </row>
    <row r="341" spans="6:6">
      <c r="F341" s="202"/>
    </row>
    <row r="342" spans="6:6">
      <c r="F342" s="202"/>
    </row>
    <row r="343" spans="6:6">
      <c r="F343" s="202"/>
    </row>
    <row r="344" spans="6:6">
      <c r="F344" s="202"/>
    </row>
    <row r="345" spans="6:6">
      <c r="F345" s="202"/>
    </row>
    <row r="346" spans="6:6">
      <c r="F346" s="202"/>
    </row>
    <row r="347" spans="6:6">
      <c r="F347" s="202"/>
    </row>
    <row r="348" spans="6:6">
      <c r="F348" s="202"/>
    </row>
    <row r="349" spans="6:6">
      <c r="F349" s="202"/>
    </row>
    <row r="350" spans="6:6">
      <c r="F350" s="202"/>
    </row>
    <row r="351" spans="6:6">
      <c r="F351" s="202"/>
    </row>
    <row r="352" spans="6:6">
      <c r="F352" s="202"/>
    </row>
    <row r="353" spans="6:6">
      <c r="F353" s="202"/>
    </row>
    <row r="354" spans="6:6">
      <c r="F354" s="202"/>
    </row>
  </sheetData>
  <mergeCells count="8">
    <mergeCell ref="A1:I1"/>
    <mergeCell ref="A3:I3"/>
    <mergeCell ref="B5:G5"/>
    <mergeCell ref="E7:E9"/>
    <mergeCell ref="F7:F9"/>
    <mergeCell ref="B6:D6"/>
    <mergeCell ref="D7:D9"/>
    <mergeCell ref="E6:G6"/>
  </mergeCells>
  <phoneticPr fontId="0" type="noConversion"/>
  <printOptions horizontalCentered="1"/>
  <pageMargins left="0.59" right="0.56000000000000005" top="0.83" bottom="1" header="0.67" footer="0.5"/>
  <pageSetup scale="98"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topLeftCell="A13" zoomScaleNormal="100" workbookViewId="0">
      <selection activeCell="A3" sqref="A3:J3"/>
    </sheetView>
  </sheetViews>
  <sheetFormatPr defaultRowHeight="12.75"/>
  <cols>
    <col min="1" max="1" width="13.85546875" customWidth="1"/>
    <col min="2" max="2" width="13.140625" style="219" customWidth="1"/>
    <col min="3" max="3" width="11.7109375" style="219" customWidth="1"/>
    <col min="4" max="4" width="11.140625" style="219" customWidth="1"/>
    <col min="5" max="5" width="11.5703125" style="219" customWidth="1"/>
    <col min="6" max="6" width="11" style="214" customWidth="1"/>
    <col min="7" max="9" width="10" style="214" customWidth="1"/>
    <col min="10" max="18" width="13.140625" customWidth="1"/>
    <col min="19" max="19" width="11.85546875" bestFit="1" customWidth="1"/>
  </cols>
  <sheetData>
    <row r="1" spans="1:18">
      <c r="A1" s="428" t="s">
        <v>107</v>
      </c>
      <c r="B1" s="428"/>
      <c r="C1" s="428"/>
      <c r="D1" s="428"/>
      <c r="E1" s="428"/>
      <c r="F1" s="428"/>
      <c r="G1" s="428"/>
      <c r="H1" s="428"/>
      <c r="I1" s="428"/>
      <c r="J1" s="428"/>
    </row>
    <row r="2" spans="1:18">
      <c r="K2" s="350"/>
    </row>
    <row r="3" spans="1:18">
      <c r="A3" s="442" t="s">
        <v>236</v>
      </c>
      <c r="B3" s="442"/>
      <c r="C3" s="442"/>
      <c r="D3" s="442"/>
      <c r="E3" s="442"/>
      <c r="F3" s="442"/>
      <c r="G3" s="442"/>
      <c r="H3" s="442"/>
      <c r="I3" s="442"/>
      <c r="J3" s="442"/>
      <c r="K3" s="409"/>
    </row>
    <row r="4" spans="1:18" ht="13.5" thickBot="1">
      <c r="A4" s="75"/>
      <c r="B4" s="222"/>
      <c r="C4" s="222"/>
      <c r="D4" s="222"/>
      <c r="E4" s="222"/>
      <c r="F4" s="222"/>
      <c r="G4" s="220"/>
      <c r="H4" s="220"/>
      <c r="I4" s="220"/>
    </row>
    <row r="5" spans="1:18" ht="15" customHeight="1" thickTop="1">
      <c r="A5" s="461" t="s">
        <v>43</v>
      </c>
      <c r="B5" s="461"/>
      <c r="C5" s="461"/>
      <c r="D5" s="461"/>
      <c r="E5" s="461"/>
      <c r="F5" s="461"/>
      <c r="G5" s="461"/>
      <c r="H5" s="461"/>
      <c r="I5" s="461"/>
      <c r="J5" s="461"/>
    </row>
    <row r="6" spans="1:18">
      <c r="A6" s="470"/>
      <c r="B6" s="470"/>
      <c r="C6" s="470"/>
      <c r="D6" s="470"/>
      <c r="E6" s="470"/>
      <c r="F6" s="470"/>
      <c r="G6" s="416"/>
      <c r="H6" s="416"/>
      <c r="I6" s="416"/>
      <c r="J6" s="3"/>
    </row>
    <row r="7" spans="1:18" ht="12.75" customHeight="1">
      <c r="A7" s="467" t="s">
        <v>143</v>
      </c>
      <c r="C7" s="469" t="s">
        <v>144</v>
      </c>
      <c r="F7" s="189"/>
      <c r="G7" s="462" t="s">
        <v>113</v>
      </c>
      <c r="H7" s="462"/>
      <c r="I7" s="462"/>
      <c r="J7" s="469" t="s">
        <v>136</v>
      </c>
    </row>
    <row r="8" spans="1:18" ht="12.75" customHeight="1">
      <c r="A8" s="467"/>
      <c r="B8" s="446" t="s">
        <v>197</v>
      </c>
      <c r="C8" s="450"/>
      <c r="D8" s="259"/>
      <c r="E8" s="474" t="s">
        <v>146</v>
      </c>
      <c r="F8" s="131" t="s">
        <v>117</v>
      </c>
      <c r="G8" s="463" t="s">
        <v>25</v>
      </c>
      <c r="H8" s="466" t="s">
        <v>142</v>
      </c>
      <c r="I8" s="466"/>
      <c r="J8" s="450"/>
    </row>
    <row r="9" spans="1:18" ht="12.75" customHeight="1">
      <c r="A9" s="467"/>
      <c r="B9" s="471"/>
      <c r="C9" s="450"/>
      <c r="D9" s="472" t="s">
        <v>145</v>
      </c>
      <c r="E9" s="471"/>
      <c r="F9" s="254" t="s">
        <v>118</v>
      </c>
      <c r="G9" s="464"/>
      <c r="H9" s="249" t="s">
        <v>114</v>
      </c>
      <c r="I9" s="249" t="s">
        <v>57</v>
      </c>
      <c r="J9" s="450"/>
    </row>
    <row r="10" spans="1:18" ht="13.5" thickBot="1">
      <c r="A10" s="468"/>
      <c r="B10" s="452"/>
      <c r="C10" s="451"/>
      <c r="D10" s="473"/>
      <c r="E10" s="452"/>
      <c r="F10" s="413" t="s">
        <v>30</v>
      </c>
      <c r="G10" s="465"/>
      <c r="H10" s="413" t="s">
        <v>115</v>
      </c>
      <c r="I10" s="413" t="s">
        <v>116</v>
      </c>
      <c r="J10" s="451"/>
    </row>
    <row r="11" spans="1:18" s="268" customFormat="1">
      <c r="A11" s="265" t="s">
        <v>0</v>
      </c>
      <c r="B11" s="252">
        <f t="shared" ref="B11:J11" si="0">SUM(B13:B40)</f>
        <v>227019762</v>
      </c>
      <c r="C11" s="252">
        <f t="shared" si="0"/>
        <v>1475449.93</v>
      </c>
      <c r="D11" s="252">
        <f t="shared" si="0"/>
        <v>3952033.03</v>
      </c>
      <c r="E11" s="252">
        <f t="shared" si="0"/>
        <v>6864613.8999999985</v>
      </c>
      <c r="F11" s="233">
        <f t="shared" si="0"/>
        <v>507118.11</v>
      </c>
      <c r="G11" s="252">
        <f t="shared" si="0"/>
        <v>21198</v>
      </c>
      <c r="H11" s="252">
        <f t="shared" si="0"/>
        <v>17507</v>
      </c>
      <c r="I11" s="252">
        <f t="shared" si="0"/>
        <v>294781</v>
      </c>
      <c r="J11" s="252">
        <f t="shared" si="0"/>
        <v>72198803.220000029</v>
      </c>
    </row>
    <row r="12" spans="1:18">
      <c r="A12" s="3"/>
      <c r="B12" s="203"/>
      <c r="C12" s="202"/>
      <c r="D12" s="202"/>
      <c r="E12" s="202"/>
      <c r="F12" s="202"/>
      <c r="G12" s="202"/>
      <c r="H12" s="202"/>
      <c r="I12" s="202"/>
      <c r="J12" s="219"/>
      <c r="K12" s="348"/>
      <c r="L12" s="348"/>
      <c r="M12" s="348"/>
      <c r="N12" s="348"/>
    </row>
    <row r="13" spans="1:18">
      <c r="A13" t="s">
        <v>1</v>
      </c>
      <c r="B13" s="294">
        <v>75811</v>
      </c>
      <c r="C13" s="50">
        <v>22229.93</v>
      </c>
      <c r="D13" s="50">
        <v>335196.90000000002</v>
      </c>
      <c r="E13" s="125">
        <v>0</v>
      </c>
      <c r="F13" s="50">
        <v>13035.4</v>
      </c>
      <c r="G13" s="302">
        <v>0</v>
      </c>
      <c r="H13" s="302">
        <v>0</v>
      </c>
      <c r="I13" s="302">
        <v>0</v>
      </c>
      <c r="J13" s="50">
        <v>1311478.6599999997</v>
      </c>
      <c r="K13" s="348"/>
      <c r="L13" s="348"/>
      <c r="M13" s="348"/>
      <c r="N13" s="348"/>
      <c r="Q13" s="348"/>
      <c r="R13" s="348"/>
    </row>
    <row r="14" spans="1:18">
      <c r="A14" t="s">
        <v>2</v>
      </c>
      <c r="B14" s="294">
        <v>11063491</v>
      </c>
      <c r="C14" s="50">
        <v>301070</v>
      </c>
      <c r="D14" s="50">
        <v>0</v>
      </c>
      <c r="E14" s="125">
        <v>380928.57</v>
      </c>
      <c r="F14" s="50">
        <v>56236</v>
      </c>
      <c r="G14" s="302">
        <v>0</v>
      </c>
      <c r="H14" s="302">
        <v>0</v>
      </c>
      <c r="I14" s="302">
        <v>0</v>
      </c>
      <c r="J14" s="50">
        <v>2586685.7000000002</v>
      </c>
      <c r="K14" s="348"/>
      <c r="L14" s="348"/>
      <c r="M14" s="348"/>
      <c r="N14" s="348"/>
      <c r="Q14" s="348"/>
      <c r="R14" s="348"/>
    </row>
    <row r="15" spans="1:18">
      <c r="A15" t="s">
        <v>3</v>
      </c>
      <c r="B15" s="294">
        <v>19958390</v>
      </c>
      <c r="C15" s="50">
        <v>57000</v>
      </c>
      <c r="D15" s="50">
        <v>1329174.73</v>
      </c>
      <c r="E15" s="125">
        <v>902181.53999999992</v>
      </c>
      <c r="F15" s="50">
        <v>66816</v>
      </c>
      <c r="G15" s="302">
        <v>0</v>
      </c>
      <c r="H15" s="302">
        <v>0</v>
      </c>
      <c r="I15" s="302">
        <v>0</v>
      </c>
      <c r="J15" s="50">
        <v>12850186.57</v>
      </c>
      <c r="K15" s="348"/>
      <c r="L15" s="348"/>
      <c r="M15" s="348"/>
      <c r="N15" s="348"/>
      <c r="Q15" s="348"/>
      <c r="R15" s="348"/>
    </row>
    <row r="16" spans="1:18">
      <c r="A16" t="s">
        <v>4</v>
      </c>
      <c r="B16" s="294">
        <v>14894657</v>
      </c>
      <c r="C16" s="50">
        <v>0</v>
      </c>
      <c r="D16" s="50">
        <v>374105.13000000006</v>
      </c>
      <c r="E16" s="125">
        <v>73604.62</v>
      </c>
      <c r="F16" s="50">
        <v>26103.01</v>
      </c>
      <c r="G16" s="302">
        <v>0</v>
      </c>
      <c r="H16" s="302">
        <v>0</v>
      </c>
      <c r="I16" s="302">
        <v>0</v>
      </c>
      <c r="J16" s="50">
        <v>2269068.54</v>
      </c>
      <c r="K16" s="348"/>
      <c r="L16" s="348"/>
      <c r="M16" s="348"/>
      <c r="N16" s="348"/>
      <c r="Q16" s="348"/>
      <c r="R16" s="348"/>
    </row>
    <row r="17" spans="1:18">
      <c r="A17" t="s">
        <v>5</v>
      </c>
      <c r="B17" s="294">
        <v>471318</v>
      </c>
      <c r="C17" s="50">
        <v>0</v>
      </c>
      <c r="D17" s="50">
        <v>65123</v>
      </c>
      <c r="E17" s="125">
        <v>260568.68</v>
      </c>
      <c r="F17" s="50">
        <v>18622.349999999999</v>
      </c>
      <c r="G17" s="302">
        <v>0</v>
      </c>
      <c r="H17" s="50">
        <v>0</v>
      </c>
      <c r="I17" s="50">
        <v>0</v>
      </c>
      <c r="J17" s="50">
        <v>2534474.0699999998</v>
      </c>
      <c r="K17" s="348"/>
      <c r="L17" s="348"/>
      <c r="M17" s="348"/>
      <c r="N17" s="348"/>
      <c r="Q17" s="348"/>
      <c r="R17" s="348"/>
    </row>
    <row r="18" spans="1:18">
      <c r="B18" s="294"/>
      <c r="C18" s="50"/>
      <c r="D18" s="50"/>
      <c r="E18" s="125"/>
      <c r="F18" s="50"/>
      <c r="G18" s="302"/>
      <c r="H18" s="288"/>
      <c r="I18" s="288"/>
      <c r="J18" s="50"/>
      <c r="K18" s="348"/>
      <c r="L18" s="348"/>
      <c r="M18" s="348"/>
      <c r="N18" s="348"/>
      <c r="Q18" s="348"/>
    </row>
    <row r="19" spans="1:18">
      <c r="A19" t="s">
        <v>6</v>
      </c>
      <c r="B19" s="294">
        <v>2114741</v>
      </c>
      <c r="C19" s="50">
        <v>12000</v>
      </c>
      <c r="D19" s="50">
        <v>0</v>
      </c>
      <c r="E19" s="125">
        <v>729713.39</v>
      </c>
      <c r="F19" s="50">
        <v>33070.19</v>
      </c>
      <c r="G19" s="302">
        <v>0</v>
      </c>
      <c r="H19" s="302">
        <v>0</v>
      </c>
      <c r="I19" s="302">
        <v>0</v>
      </c>
      <c r="J19" s="50">
        <v>658129.39</v>
      </c>
      <c r="K19" s="348"/>
      <c r="L19" s="348"/>
      <c r="M19" s="348"/>
      <c r="N19" s="348"/>
      <c r="Q19" s="348"/>
      <c r="R19" s="348"/>
    </row>
    <row r="20" spans="1:18">
      <c r="A20" t="s">
        <v>7</v>
      </c>
      <c r="B20" s="294">
        <v>906646</v>
      </c>
      <c r="C20" s="50">
        <v>0</v>
      </c>
      <c r="D20" s="50">
        <v>212039.36</v>
      </c>
      <c r="E20" s="125">
        <v>121787.53</v>
      </c>
      <c r="F20" s="50">
        <v>24180.93</v>
      </c>
      <c r="G20" s="302">
        <v>0</v>
      </c>
      <c r="H20" s="302">
        <v>0</v>
      </c>
      <c r="I20" s="302">
        <v>0</v>
      </c>
      <c r="J20" s="50">
        <v>6174527.7000000002</v>
      </c>
      <c r="K20" s="348"/>
      <c r="L20" s="348"/>
      <c r="M20" s="348"/>
      <c r="N20" s="348"/>
      <c r="Q20" s="348"/>
      <c r="R20" s="348"/>
    </row>
    <row r="21" spans="1:18">
      <c r="A21" t="s">
        <v>8</v>
      </c>
      <c r="B21" s="294">
        <v>881486</v>
      </c>
      <c r="C21" s="50">
        <v>41000</v>
      </c>
      <c r="D21" s="50">
        <v>12726.720000000001</v>
      </c>
      <c r="E21" s="125">
        <v>332404.97000000003</v>
      </c>
      <c r="F21" s="50">
        <v>21926.85</v>
      </c>
      <c r="G21" s="302">
        <v>0</v>
      </c>
      <c r="H21" s="302">
        <v>0</v>
      </c>
      <c r="I21" s="302">
        <v>0</v>
      </c>
      <c r="J21" s="50">
        <v>1984797.9</v>
      </c>
      <c r="K21" s="348"/>
      <c r="L21" s="348"/>
      <c r="M21" s="348"/>
      <c r="N21" s="348"/>
      <c r="Q21" s="348"/>
      <c r="R21" s="348"/>
    </row>
    <row r="22" spans="1:18">
      <c r="A22" t="s">
        <v>9</v>
      </c>
      <c r="B22" s="294">
        <v>1726345</v>
      </c>
      <c r="C22" s="50">
        <v>30000</v>
      </c>
      <c r="D22" s="50">
        <v>0</v>
      </c>
      <c r="E22" s="125">
        <v>681586.83000000007</v>
      </c>
      <c r="F22" s="50">
        <v>45388.42</v>
      </c>
      <c r="G22" s="302">
        <v>0</v>
      </c>
      <c r="H22" s="302">
        <v>0</v>
      </c>
      <c r="I22" s="302">
        <v>0</v>
      </c>
      <c r="J22" s="50">
        <v>2102734.27</v>
      </c>
      <c r="K22" s="348"/>
      <c r="L22" s="348"/>
      <c r="M22" s="348"/>
      <c r="N22" s="348"/>
      <c r="Q22" s="348"/>
      <c r="R22" s="348"/>
    </row>
    <row r="23" spans="1:18">
      <c r="A23" t="s">
        <v>10</v>
      </c>
      <c r="B23" s="294">
        <v>578508</v>
      </c>
      <c r="C23" s="50">
        <v>0</v>
      </c>
      <c r="D23" s="50">
        <v>222921.26</v>
      </c>
      <c r="E23" s="125">
        <v>14288.78</v>
      </c>
      <c r="F23" s="50">
        <v>0</v>
      </c>
      <c r="G23" s="302">
        <v>0</v>
      </c>
      <c r="H23" s="302">
        <v>0</v>
      </c>
      <c r="I23" s="302">
        <v>0</v>
      </c>
      <c r="J23" s="50">
        <v>485347.65999999992</v>
      </c>
      <c r="K23" s="348"/>
      <c r="L23" s="348"/>
      <c r="M23" s="348"/>
      <c r="N23" s="348"/>
      <c r="Q23" s="348"/>
      <c r="R23" s="348"/>
    </row>
    <row r="24" spans="1:18">
      <c r="B24" s="294"/>
      <c r="C24" s="50"/>
      <c r="D24" s="50"/>
      <c r="E24" s="125"/>
      <c r="F24" s="50"/>
      <c r="G24" s="302"/>
      <c r="H24" s="288"/>
      <c r="I24" s="288"/>
      <c r="J24" s="50"/>
      <c r="K24" s="348"/>
      <c r="L24" s="348"/>
      <c r="M24" s="348"/>
      <c r="N24" s="348"/>
      <c r="Q24" s="348"/>
    </row>
    <row r="25" spans="1:18">
      <c r="A25" t="s">
        <v>11</v>
      </c>
      <c r="B25" s="294">
        <v>7276013</v>
      </c>
      <c r="C25" s="50">
        <v>39200</v>
      </c>
      <c r="D25" s="50">
        <v>0</v>
      </c>
      <c r="E25" s="125">
        <v>348943.77</v>
      </c>
      <c r="F25" s="50">
        <v>37785.74</v>
      </c>
      <c r="G25" s="302">
        <v>0</v>
      </c>
      <c r="H25" s="302">
        <v>0</v>
      </c>
      <c r="I25" s="302">
        <v>0</v>
      </c>
      <c r="J25" s="50">
        <v>2024051.7000000002</v>
      </c>
      <c r="K25" s="348"/>
      <c r="L25" s="348"/>
      <c r="M25" s="348"/>
      <c r="N25" s="348"/>
      <c r="Q25" s="348"/>
      <c r="R25" s="348"/>
    </row>
    <row r="26" spans="1:18">
      <c r="A26" t="s">
        <v>12</v>
      </c>
      <c r="B26" s="294">
        <v>5515</v>
      </c>
      <c r="C26" s="50">
        <v>11000</v>
      </c>
      <c r="D26" s="50">
        <v>0</v>
      </c>
      <c r="E26" s="125">
        <v>333487.92000000004</v>
      </c>
      <c r="F26" s="50">
        <v>12446.29</v>
      </c>
      <c r="G26" s="302">
        <v>0</v>
      </c>
      <c r="H26" s="302">
        <v>0</v>
      </c>
      <c r="I26" s="302">
        <v>0</v>
      </c>
      <c r="J26" s="50">
        <v>2438543.2199999997</v>
      </c>
      <c r="K26" s="348"/>
      <c r="L26" s="348"/>
      <c r="M26" s="348"/>
      <c r="N26" s="348"/>
      <c r="Q26" s="348"/>
      <c r="R26" s="348"/>
    </row>
    <row r="27" spans="1:18">
      <c r="A27" t="s">
        <v>13</v>
      </c>
      <c r="B27" s="294">
        <v>1670267</v>
      </c>
      <c r="C27" s="50">
        <v>0</v>
      </c>
      <c r="D27" s="50">
        <v>17150.93</v>
      </c>
      <c r="E27" s="125">
        <v>23443.06</v>
      </c>
      <c r="F27" s="50">
        <v>33264.18</v>
      </c>
      <c r="G27" s="302">
        <v>0</v>
      </c>
      <c r="H27" s="302">
        <v>0</v>
      </c>
      <c r="I27" s="302">
        <v>0</v>
      </c>
      <c r="J27" s="50">
        <v>2773297</v>
      </c>
      <c r="K27" s="348"/>
      <c r="L27" s="348"/>
      <c r="M27" s="348"/>
      <c r="N27" s="348"/>
      <c r="Q27" s="348"/>
      <c r="R27" s="348"/>
    </row>
    <row r="28" spans="1:18">
      <c r="A28" t="s">
        <v>14</v>
      </c>
      <c r="B28" s="294">
        <v>7484829</v>
      </c>
      <c r="C28" s="50">
        <v>325500</v>
      </c>
      <c r="D28" s="50">
        <v>378050.57999999996</v>
      </c>
      <c r="E28" s="125">
        <v>0</v>
      </c>
      <c r="F28" s="50">
        <v>5911.7900000000009</v>
      </c>
      <c r="G28" s="302">
        <v>0</v>
      </c>
      <c r="H28" s="302">
        <v>0</v>
      </c>
      <c r="I28" s="302">
        <v>0</v>
      </c>
      <c r="J28" s="50">
        <v>2221063.0099999998</v>
      </c>
      <c r="K28" s="348"/>
      <c r="L28" s="348"/>
      <c r="M28" s="348"/>
      <c r="N28" s="348"/>
      <c r="Q28" s="348"/>
      <c r="R28" s="348"/>
    </row>
    <row r="29" spans="1:18">
      <c r="A29" t="s">
        <v>15</v>
      </c>
      <c r="B29" s="294">
        <v>115819</v>
      </c>
      <c r="C29" s="50">
        <v>2000</v>
      </c>
      <c r="D29" s="50">
        <v>300000</v>
      </c>
      <c r="E29" s="125">
        <v>290604.88</v>
      </c>
      <c r="F29" s="50">
        <v>29204.21</v>
      </c>
      <c r="G29" s="302">
        <v>0</v>
      </c>
      <c r="H29" s="302">
        <v>0</v>
      </c>
      <c r="I29" s="302">
        <v>0</v>
      </c>
      <c r="J29" s="50">
        <v>-142047.64000000001</v>
      </c>
      <c r="K29" s="348"/>
      <c r="L29" s="348"/>
      <c r="M29" s="348"/>
      <c r="N29" s="348"/>
      <c r="Q29" s="348"/>
      <c r="R29" s="348"/>
    </row>
    <row r="30" spans="1:18">
      <c r="B30" s="294"/>
      <c r="C30" s="50"/>
      <c r="D30" s="50"/>
      <c r="E30" s="125"/>
      <c r="F30" s="50"/>
      <c r="G30" s="302"/>
      <c r="H30" s="288"/>
      <c r="I30" s="288"/>
      <c r="J30" s="50"/>
      <c r="K30" s="348"/>
      <c r="L30" s="348"/>
      <c r="M30" s="348"/>
      <c r="N30" s="348"/>
      <c r="Q30" s="348"/>
    </row>
    <row r="31" spans="1:18">
      <c r="A31" t="s">
        <v>16</v>
      </c>
      <c r="B31" s="294">
        <v>61681997</v>
      </c>
      <c r="C31" s="50">
        <v>606950</v>
      </c>
      <c r="D31" s="50">
        <v>0</v>
      </c>
      <c r="E31" s="125">
        <v>741939.1</v>
      </c>
      <c r="F31" s="50">
        <v>0</v>
      </c>
      <c r="G31" s="302">
        <v>0</v>
      </c>
      <c r="H31" s="302">
        <v>0</v>
      </c>
      <c r="I31" s="302">
        <v>0</v>
      </c>
      <c r="J31" s="50">
        <v>489364.78</v>
      </c>
      <c r="K31" s="348"/>
      <c r="L31" s="348"/>
      <c r="M31" s="348"/>
      <c r="N31" s="348"/>
      <c r="Q31" s="348"/>
      <c r="R31" s="348"/>
    </row>
    <row r="32" spans="1:18">
      <c r="A32" t="s">
        <v>17</v>
      </c>
      <c r="B32" s="294">
        <v>86900405</v>
      </c>
      <c r="C32" s="50">
        <v>0</v>
      </c>
      <c r="D32" s="50">
        <v>473034.83</v>
      </c>
      <c r="E32" s="125">
        <v>57579</v>
      </c>
      <c r="F32" s="50">
        <v>0</v>
      </c>
      <c r="G32" s="302">
        <v>0</v>
      </c>
      <c r="H32" s="302">
        <v>0</v>
      </c>
      <c r="I32" s="302">
        <v>0</v>
      </c>
      <c r="J32" s="50">
        <v>20589414.400000043</v>
      </c>
      <c r="K32" s="348"/>
      <c r="L32" s="348"/>
      <c r="M32" s="348"/>
      <c r="N32" s="348"/>
      <c r="Q32" s="348"/>
      <c r="R32" s="348"/>
    </row>
    <row r="33" spans="1:18">
      <c r="A33" t="s">
        <v>18</v>
      </c>
      <c r="B33" s="294">
        <v>498246</v>
      </c>
      <c r="C33" s="50">
        <v>0</v>
      </c>
      <c r="D33" s="50">
        <v>0</v>
      </c>
      <c r="E33" s="125">
        <v>335726.06</v>
      </c>
      <c r="F33" s="50">
        <v>15557.6</v>
      </c>
      <c r="G33" s="302">
        <v>0</v>
      </c>
      <c r="H33" s="302">
        <v>0</v>
      </c>
      <c r="I33" s="302">
        <v>0</v>
      </c>
      <c r="J33" s="50">
        <v>688161.16999999993</v>
      </c>
      <c r="K33" s="348"/>
      <c r="L33" s="348"/>
      <c r="M33" s="348"/>
      <c r="N33" s="348"/>
      <c r="Q33" s="348"/>
      <c r="R33" s="348"/>
    </row>
    <row r="34" spans="1:18">
      <c r="A34" t="s">
        <v>19</v>
      </c>
      <c r="B34" s="294">
        <v>852672</v>
      </c>
      <c r="C34" s="50">
        <v>0</v>
      </c>
      <c r="D34" s="50">
        <v>24079.57</v>
      </c>
      <c r="E34" s="125">
        <v>401641.49</v>
      </c>
      <c r="F34" s="50">
        <v>30194.85</v>
      </c>
      <c r="G34" s="302">
        <v>0</v>
      </c>
      <c r="H34" s="126">
        <v>0</v>
      </c>
      <c r="I34" s="50">
        <v>0</v>
      </c>
      <c r="J34" s="50">
        <v>1845749.4899999993</v>
      </c>
      <c r="K34" s="348"/>
      <c r="L34" s="348"/>
      <c r="M34" s="348"/>
      <c r="N34" s="348"/>
      <c r="Q34" s="348"/>
      <c r="R34" s="348"/>
    </row>
    <row r="35" spans="1:18">
      <c r="A35" t="s">
        <v>20</v>
      </c>
      <c r="B35" s="294">
        <v>569280</v>
      </c>
      <c r="C35" s="50">
        <v>0</v>
      </c>
      <c r="D35" s="50">
        <v>10487.22</v>
      </c>
      <c r="E35" s="125">
        <v>0</v>
      </c>
      <c r="F35" s="50">
        <v>0</v>
      </c>
      <c r="G35" s="302">
        <v>0</v>
      </c>
      <c r="H35" s="50">
        <v>17507</v>
      </c>
      <c r="I35" s="50">
        <v>164121</v>
      </c>
      <c r="J35" s="50">
        <v>737680.83000000007</v>
      </c>
      <c r="K35" s="348"/>
      <c r="L35" s="348"/>
      <c r="M35" s="348"/>
      <c r="N35" s="348"/>
      <c r="Q35" s="348"/>
      <c r="R35" s="348"/>
    </row>
    <row r="36" spans="1:18">
      <c r="B36" s="294"/>
      <c r="C36" s="50"/>
      <c r="D36" s="50"/>
      <c r="E36" s="125"/>
      <c r="F36" s="50"/>
      <c r="G36" s="302"/>
      <c r="H36" s="288"/>
      <c r="I36" s="288"/>
      <c r="J36" s="50"/>
      <c r="K36" s="348"/>
      <c r="L36" s="348"/>
      <c r="M36" s="348"/>
      <c r="N36" s="348"/>
    </row>
    <row r="37" spans="1:18">
      <c r="A37" t="s">
        <v>21</v>
      </c>
      <c r="B37" s="294">
        <v>805219</v>
      </c>
      <c r="C37" s="50">
        <v>2000</v>
      </c>
      <c r="D37" s="50">
        <v>0</v>
      </c>
      <c r="E37" s="125">
        <v>383071.88</v>
      </c>
      <c r="F37" s="50">
        <v>23214.53</v>
      </c>
      <c r="G37" s="302">
        <v>0</v>
      </c>
      <c r="H37" s="302">
        <v>0</v>
      </c>
      <c r="I37" s="302">
        <v>0</v>
      </c>
      <c r="J37" s="50">
        <v>12852.04</v>
      </c>
      <c r="K37" s="348"/>
      <c r="L37" s="348"/>
      <c r="M37" s="348"/>
      <c r="N37" s="348"/>
      <c r="Q37" s="348"/>
      <c r="R37" s="348"/>
    </row>
    <row r="38" spans="1:18">
      <c r="A38" t="s">
        <v>22</v>
      </c>
      <c r="B38" s="294">
        <v>1870551</v>
      </c>
      <c r="C38" s="50">
        <v>0</v>
      </c>
      <c r="D38" s="50">
        <v>197942.8</v>
      </c>
      <c r="E38" s="125">
        <v>106770</v>
      </c>
      <c r="F38" s="50">
        <v>4414.49</v>
      </c>
      <c r="G38" s="302">
        <v>0</v>
      </c>
      <c r="H38" s="302">
        <v>0</v>
      </c>
      <c r="I38" s="302">
        <v>0</v>
      </c>
      <c r="J38" s="50">
        <v>3357855.1399999997</v>
      </c>
      <c r="K38" s="348"/>
      <c r="L38" s="348"/>
      <c r="M38" s="348"/>
      <c r="N38" s="348"/>
      <c r="Q38" s="348"/>
      <c r="R38" s="348"/>
    </row>
    <row r="39" spans="1:18">
      <c r="A39" t="s">
        <v>23</v>
      </c>
      <c r="B39" s="294">
        <v>4250795</v>
      </c>
      <c r="C39" s="50">
        <v>25500</v>
      </c>
      <c r="D39" s="50">
        <v>0</v>
      </c>
      <c r="E39" s="125">
        <v>344341.83</v>
      </c>
      <c r="F39" s="50">
        <v>9745.2800000000007</v>
      </c>
      <c r="G39" s="302">
        <v>0</v>
      </c>
      <c r="H39" s="302">
        <v>0</v>
      </c>
      <c r="I39" s="302">
        <v>0</v>
      </c>
      <c r="J39" s="50">
        <v>1809807.35</v>
      </c>
      <c r="K39" s="348"/>
      <c r="L39" s="348"/>
      <c r="M39" s="348"/>
      <c r="N39" s="348"/>
      <c r="Q39" s="348"/>
      <c r="R39" s="348"/>
    </row>
    <row r="40" spans="1:18">
      <c r="A40" s="12" t="s">
        <v>24</v>
      </c>
      <c r="B40" s="306">
        <v>366761</v>
      </c>
      <c r="C40" s="111">
        <v>0</v>
      </c>
      <c r="D40" s="111">
        <v>0</v>
      </c>
      <c r="E40" s="127">
        <v>0</v>
      </c>
      <c r="F40" s="111">
        <v>0</v>
      </c>
      <c r="G40" s="111">
        <v>21198</v>
      </c>
      <c r="H40" s="111">
        <v>0</v>
      </c>
      <c r="I40" s="127">
        <v>130660</v>
      </c>
      <c r="J40" s="111">
        <v>395580.26999999996</v>
      </c>
      <c r="K40" s="348"/>
      <c r="L40" s="348"/>
      <c r="M40" s="348"/>
      <c r="N40" s="348"/>
      <c r="Q40" s="348"/>
      <c r="R40" s="348"/>
    </row>
    <row r="42" spans="1:18">
      <c r="A42" s="377"/>
    </row>
    <row r="43" spans="1:18">
      <c r="B43" s="196"/>
      <c r="C43" s="196"/>
      <c r="D43" s="196"/>
      <c r="E43" s="196"/>
      <c r="F43" s="352"/>
      <c r="G43" s="352"/>
      <c r="H43" s="352"/>
      <c r="I43" s="352"/>
    </row>
    <row r="44" spans="1:18">
      <c r="A44" s="390"/>
      <c r="B44" s="196"/>
      <c r="C44" s="196"/>
      <c r="D44" s="196"/>
      <c r="E44" s="196"/>
      <c r="F44" s="352"/>
      <c r="G44" s="352"/>
      <c r="H44" s="352"/>
      <c r="I44" s="352"/>
    </row>
    <row r="45" spans="1:18">
      <c r="A45" s="205"/>
      <c r="B45" s="196"/>
      <c r="C45" s="196"/>
      <c r="D45" s="196"/>
      <c r="E45" s="196"/>
      <c r="F45" s="352"/>
      <c r="G45" s="352"/>
      <c r="H45" s="352"/>
      <c r="I45" s="352"/>
    </row>
    <row r="46" spans="1:18">
      <c r="A46" s="205"/>
      <c r="B46" s="196"/>
      <c r="C46" s="196"/>
      <c r="D46" s="196"/>
      <c r="E46" s="196"/>
      <c r="F46" s="352"/>
      <c r="G46" s="352"/>
      <c r="H46" s="352"/>
      <c r="I46" s="352"/>
    </row>
    <row r="47" spans="1:18">
      <c r="A47" s="205"/>
      <c r="B47" s="196"/>
      <c r="C47" s="196"/>
      <c r="D47" s="196"/>
      <c r="E47" s="196"/>
      <c r="F47" s="352"/>
      <c r="G47" s="352"/>
      <c r="H47" s="352"/>
      <c r="I47" s="352"/>
    </row>
    <row r="48" spans="1:18">
      <c r="A48" s="205"/>
      <c r="B48" s="196"/>
      <c r="C48" s="196"/>
      <c r="D48" s="196"/>
      <c r="E48" s="196"/>
      <c r="F48" s="352"/>
      <c r="G48" s="352"/>
      <c r="H48" s="352"/>
      <c r="I48" s="352"/>
    </row>
    <row r="49" spans="1:9">
      <c r="A49" s="205"/>
      <c r="B49" s="196"/>
      <c r="C49" s="196"/>
      <c r="D49" s="196"/>
      <c r="E49" s="196"/>
      <c r="F49" s="352"/>
      <c r="G49" s="352"/>
      <c r="H49" s="352"/>
      <c r="I49" s="352"/>
    </row>
    <row r="50" spans="1:9">
      <c r="A50" s="205"/>
      <c r="B50" s="196"/>
      <c r="C50" s="196"/>
      <c r="D50" s="196"/>
      <c r="E50" s="196"/>
      <c r="F50" s="352"/>
      <c r="G50" s="352"/>
      <c r="H50" s="352"/>
      <c r="I50" s="352"/>
    </row>
    <row r="51" spans="1:9">
      <c r="A51" s="205"/>
      <c r="B51" s="196"/>
      <c r="C51" s="196"/>
      <c r="D51" s="196"/>
      <c r="E51" s="196"/>
      <c r="F51" s="352"/>
      <c r="G51" s="352"/>
      <c r="H51" s="352"/>
      <c r="I51" s="352"/>
    </row>
    <row r="52" spans="1:9">
      <c r="A52" s="205"/>
      <c r="B52" s="196"/>
      <c r="C52" s="196"/>
      <c r="D52" s="196"/>
      <c r="E52" s="196"/>
      <c r="F52" s="352"/>
      <c r="G52" s="352"/>
      <c r="H52" s="352"/>
      <c r="I52" s="352"/>
    </row>
    <row r="53" spans="1:9">
      <c r="A53" s="205"/>
      <c r="B53" s="196"/>
      <c r="C53" s="196"/>
      <c r="D53" s="196"/>
      <c r="E53" s="196"/>
      <c r="F53" s="352"/>
      <c r="G53" s="352"/>
      <c r="H53" s="352"/>
      <c r="I53" s="352"/>
    </row>
    <row r="54" spans="1:9">
      <c r="A54" s="205"/>
      <c r="B54" s="196"/>
      <c r="C54" s="196"/>
      <c r="D54" s="196"/>
      <c r="E54" s="196"/>
      <c r="F54" s="352"/>
      <c r="G54" s="352"/>
      <c r="H54" s="352"/>
      <c r="I54" s="352"/>
    </row>
    <row r="55" spans="1:9">
      <c r="A55" s="205"/>
      <c r="B55" s="196"/>
      <c r="C55" s="196"/>
      <c r="D55" s="196"/>
      <c r="E55" s="196"/>
      <c r="F55" s="352"/>
      <c r="G55" s="352"/>
      <c r="H55" s="352"/>
      <c r="I55" s="352"/>
    </row>
    <row r="56" spans="1:9">
      <c r="A56" s="205"/>
      <c r="B56" s="196"/>
      <c r="C56" s="196"/>
      <c r="D56" s="196"/>
      <c r="E56" s="196"/>
      <c r="F56" s="352"/>
      <c r="G56" s="352"/>
      <c r="H56" s="352"/>
      <c r="I56" s="352"/>
    </row>
    <row r="57" spans="1:9">
      <c r="A57" s="205"/>
      <c r="B57" s="196"/>
      <c r="C57" s="196"/>
      <c r="D57" s="196"/>
      <c r="E57" s="196"/>
      <c r="F57" s="352"/>
      <c r="G57" s="352"/>
      <c r="H57" s="352"/>
      <c r="I57" s="352"/>
    </row>
    <row r="58" spans="1:9">
      <c r="A58" s="205"/>
      <c r="B58" s="196"/>
      <c r="C58" s="196"/>
      <c r="D58" s="196"/>
      <c r="E58" s="196"/>
      <c r="F58" s="352"/>
      <c r="G58" s="352"/>
      <c r="H58" s="352"/>
      <c r="I58" s="352"/>
    </row>
    <row r="59" spans="1:9">
      <c r="A59" s="205"/>
      <c r="B59" s="196"/>
      <c r="C59" s="196"/>
      <c r="D59" s="196"/>
      <c r="E59" s="196"/>
      <c r="F59" s="352"/>
      <c r="G59" s="352"/>
      <c r="H59" s="352"/>
      <c r="I59" s="352"/>
    </row>
    <row r="60" spans="1:9">
      <c r="A60" s="205"/>
      <c r="B60" s="196"/>
      <c r="C60" s="196"/>
      <c r="D60" s="196"/>
      <c r="E60" s="196"/>
      <c r="F60" s="352"/>
      <c r="G60" s="352"/>
      <c r="H60" s="352"/>
      <c r="I60" s="352"/>
    </row>
    <row r="61" spans="1:9">
      <c r="A61" s="205"/>
      <c r="B61" s="196"/>
      <c r="C61" s="196"/>
      <c r="D61" s="196"/>
      <c r="E61" s="196"/>
      <c r="F61" s="352"/>
      <c r="G61" s="352"/>
      <c r="H61" s="352"/>
      <c r="I61" s="352"/>
    </row>
    <row r="62" spans="1:9">
      <c r="A62" s="205"/>
      <c r="B62" s="196"/>
      <c r="C62" s="196"/>
      <c r="D62" s="196"/>
      <c r="E62" s="196"/>
      <c r="F62" s="352"/>
      <c r="G62" s="352"/>
      <c r="H62" s="352"/>
      <c r="I62" s="352"/>
    </row>
    <row r="63" spans="1:9">
      <c r="A63" s="205"/>
      <c r="B63" s="196"/>
      <c r="C63" s="196"/>
      <c r="D63" s="196"/>
      <c r="E63" s="196"/>
      <c r="F63" s="352"/>
      <c r="G63" s="352"/>
      <c r="H63" s="352"/>
      <c r="I63" s="352"/>
    </row>
    <row r="64" spans="1:9">
      <c r="A64" s="205"/>
      <c r="B64" s="196"/>
      <c r="C64" s="196"/>
      <c r="D64" s="196"/>
      <c r="E64" s="196"/>
      <c r="F64" s="352"/>
      <c r="G64" s="352"/>
      <c r="H64" s="352"/>
      <c r="I64" s="352"/>
    </row>
    <row r="65" spans="1:9">
      <c r="A65" s="205"/>
      <c r="B65" s="196"/>
      <c r="C65" s="196"/>
      <c r="D65" s="196"/>
      <c r="E65" s="196"/>
      <c r="F65" s="352"/>
      <c r="G65" s="352"/>
      <c r="H65" s="352"/>
      <c r="I65" s="352"/>
    </row>
    <row r="66" spans="1:9">
      <c r="A66" s="205"/>
      <c r="B66" s="196"/>
      <c r="C66" s="196"/>
      <c r="D66" s="196"/>
      <c r="E66" s="196"/>
      <c r="F66" s="352"/>
      <c r="G66" s="352"/>
      <c r="H66" s="352"/>
      <c r="I66" s="352"/>
    </row>
    <row r="67" spans="1:9">
      <c r="A67" s="205"/>
      <c r="B67" s="196"/>
      <c r="C67" s="196"/>
      <c r="D67" s="196"/>
      <c r="E67" s="196"/>
      <c r="F67" s="352"/>
      <c r="G67" s="352"/>
      <c r="H67" s="352"/>
      <c r="I67" s="352"/>
    </row>
    <row r="68" spans="1:9">
      <c r="A68" s="205"/>
      <c r="B68" s="196"/>
      <c r="C68" s="196"/>
      <c r="D68" s="196"/>
      <c r="E68" s="196"/>
      <c r="F68" s="352"/>
      <c r="G68" s="352"/>
      <c r="H68" s="352"/>
      <c r="I68" s="352"/>
    </row>
    <row r="69" spans="1:9">
      <c r="A69" s="205"/>
      <c r="B69" s="196"/>
      <c r="C69" s="196"/>
      <c r="D69" s="196"/>
      <c r="E69" s="196"/>
      <c r="F69" s="352"/>
      <c r="G69" s="352"/>
      <c r="H69" s="352"/>
      <c r="I69" s="352"/>
    </row>
    <row r="70" spans="1:9">
      <c r="A70" s="205"/>
      <c r="B70" s="196"/>
      <c r="C70" s="196"/>
      <c r="D70" s="196"/>
      <c r="E70" s="196"/>
      <c r="F70" s="352"/>
      <c r="G70" s="352"/>
      <c r="H70" s="352"/>
      <c r="I70" s="352"/>
    </row>
    <row r="71" spans="1:9">
      <c r="A71" s="205"/>
      <c r="B71" s="196"/>
      <c r="C71" s="196"/>
      <c r="D71" s="196"/>
      <c r="E71" s="196"/>
      <c r="F71" s="352"/>
      <c r="G71" s="352"/>
      <c r="H71" s="352"/>
      <c r="I71" s="352"/>
    </row>
    <row r="73" spans="1:9">
      <c r="B73" s="196"/>
      <c r="C73" s="196"/>
      <c r="D73" s="196"/>
      <c r="E73" s="196"/>
      <c r="F73" s="352"/>
      <c r="G73" s="352"/>
      <c r="H73" s="352"/>
      <c r="I73" s="352"/>
    </row>
    <row r="74" spans="1:9">
      <c r="B74" s="196"/>
      <c r="C74" s="196"/>
      <c r="D74" s="196"/>
      <c r="E74" s="196"/>
      <c r="F74" s="352"/>
      <c r="G74" s="352"/>
      <c r="H74" s="352"/>
      <c r="I74" s="352"/>
    </row>
    <row r="75" spans="1:9">
      <c r="B75" s="196"/>
      <c r="C75" s="196"/>
      <c r="D75" s="196"/>
      <c r="E75" s="196"/>
      <c r="F75" s="352"/>
      <c r="G75" s="352"/>
      <c r="H75" s="352"/>
      <c r="I75" s="352"/>
    </row>
    <row r="77" spans="1:9">
      <c r="B77" s="196"/>
      <c r="C77" s="196"/>
      <c r="D77" s="196"/>
      <c r="E77" s="196"/>
      <c r="F77" s="352"/>
      <c r="G77" s="352"/>
      <c r="H77" s="352"/>
      <c r="I77" s="352"/>
    </row>
  </sheetData>
  <mergeCells count="13">
    <mergeCell ref="A5:J5"/>
    <mergeCell ref="G7:I7"/>
    <mergeCell ref="G8:G10"/>
    <mergeCell ref="H8:I8"/>
    <mergeCell ref="A1:J1"/>
    <mergeCell ref="A3:J3"/>
    <mergeCell ref="A7:A10"/>
    <mergeCell ref="C7:C10"/>
    <mergeCell ref="J7:J10"/>
    <mergeCell ref="A6:F6"/>
    <mergeCell ref="B8:B10"/>
    <mergeCell ref="D9:D10"/>
    <mergeCell ref="E8:E10"/>
  </mergeCells>
  <phoneticPr fontId="0" type="noConversion"/>
  <printOptions horizontalCentered="1"/>
  <pageMargins left="0.59" right="0.56000000000000005" top="0.83" bottom="1" header="0.67" footer="0.5"/>
  <pageSetup scale="96" orientation="landscape" r:id="rId1"/>
  <headerFooter alignWithMargins="0">
    <oddFooter>&amp;L&amp;"Arial,Italic"&amp;9MSDE - LFRO  04/2018&amp;C&amp;P&amp;R&amp;"Arial,Italic"&amp;9Selected Financial Data-Part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4B3C1990FD604E84CC1E7ED7493313" ma:contentTypeVersion="2" ma:contentTypeDescription="Create a new document." ma:contentTypeScope="" ma:versionID="e5eeb95a60a47c8ce6be24d8f85775a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a3bb600ef606144f940760ded36a49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640558-D5E8-4A83-BEEE-FC37A25AFD75}"/>
</file>

<file path=customXml/itemProps2.xml><?xml version="1.0" encoding="utf-8"?>
<ds:datastoreItem xmlns:ds="http://schemas.openxmlformats.org/officeDocument/2006/customXml" ds:itemID="{869184E4-7FDF-4E47-A64F-B7D4C51AE342}"/>
</file>

<file path=customXml/itemProps3.xml><?xml version="1.0" encoding="utf-8"?>
<ds:datastoreItem xmlns:ds="http://schemas.openxmlformats.org/officeDocument/2006/customXml" ds:itemID="{F39DE63D-2068-496B-9F73-1F1617AD04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table 1</vt:lpstr>
      <vt:lpstr>table 2a</vt:lpstr>
      <vt:lpstr>table3</vt:lpstr>
      <vt:lpstr>table4</vt:lpstr>
      <vt:lpstr>table5</vt:lpstr>
      <vt:lpstr>table 6</vt:lpstr>
      <vt:lpstr>Tbl 7 - State</vt:lpstr>
      <vt:lpstr>Tbl7b - State</vt:lpstr>
      <vt:lpstr>Tbl7d - State</vt:lpstr>
      <vt:lpstr>Tbl7e - State</vt:lpstr>
      <vt:lpstr>Tbl8 - Fed</vt:lpstr>
      <vt:lpstr>Tbl8b - Fed</vt:lpstr>
      <vt:lpstr>Tbl8c - Fed</vt:lpstr>
      <vt:lpstr>Tbl8d - Fed</vt:lpstr>
      <vt:lpstr>table9</vt:lpstr>
      <vt:lpstr>table 10</vt:lpstr>
      <vt:lpstr>table11</vt:lpstr>
      <vt:lpstr>table12</vt:lpstr>
      <vt:lpstr>Table 12 Continued</vt:lpstr>
      <vt:lpstr>'table 1'!Print_Area</vt:lpstr>
      <vt:lpstr>'table 10'!Print_Area</vt:lpstr>
      <vt:lpstr>'Table 12 Continued'!Print_Area</vt:lpstr>
      <vt:lpstr>'table 2a'!Print_Area</vt:lpstr>
      <vt:lpstr>'table 6'!Print_Area</vt:lpstr>
      <vt:lpstr>table11!Print_Area</vt:lpstr>
      <vt:lpstr>table12!Print_Area</vt:lpstr>
      <vt:lpstr>table3!Print_Area</vt:lpstr>
      <vt:lpstr>table4!Print_Area</vt:lpstr>
      <vt:lpstr>table5!Print_Area</vt:lpstr>
      <vt:lpstr>table9!Print_Area</vt:lpstr>
      <vt:lpstr>'Tbl 7 - State'!Print_Area</vt:lpstr>
      <vt:lpstr>'Tbl7b - State'!Print_Area</vt:lpstr>
      <vt:lpstr>'Tbl7d - State'!Print_Area</vt:lpstr>
      <vt:lpstr>'Tbl7e - State'!Print_Area</vt:lpstr>
      <vt:lpstr>'Tbl8 - Fed'!Print_Area</vt:lpstr>
      <vt:lpstr>'Tbl8b - Fed'!Print_Area</vt:lpstr>
      <vt:lpstr>'Tbl8c - Fed'!Print_Area</vt:lpstr>
      <vt:lpstr>'Tbl8d - Fed'!Print_Area</vt:lpstr>
    </vt:vector>
  </TitlesOfParts>
  <Company>MSDE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SFD 2008 PART 1 Released 10-8-2009</dc:title>
  <dc:subject>Updated as of 11-9-2009</dc:subject>
  <dc:creator>Ron Ieng</dc:creator>
  <cp:lastModifiedBy>Donna Gunning</cp:lastModifiedBy>
  <cp:lastPrinted>2018-04-27T16:06:15Z</cp:lastPrinted>
  <dcterms:created xsi:type="dcterms:W3CDTF">1998-03-02T22:29:13Z</dcterms:created>
  <dcterms:modified xsi:type="dcterms:W3CDTF">2018-04-27T16:15:19Z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0x010100F44B3C1990FD604E84CC1E7ED7493313</vt:lpwstr>
  </property>
</Properties>
</file>