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30" yWindow="3585" windowWidth="12120" windowHeight="8730" tabRatio="814"/>
  </bookViews>
  <sheets>
    <sheet name="table 1" sheetId="15" r:id="rId1"/>
    <sheet name="table 2a" sheetId="36" r:id="rId2"/>
    <sheet name="table3" sheetId="17" r:id="rId3"/>
    <sheet name="table4" sheetId="18" r:id="rId4"/>
    <sheet name="table5" sheetId="19" r:id="rId5"/>
    <sheet name="table 6" sheetId="20" r:id="rId6"/>
    <sheet name="Tbl 7 - State" sheetId="3" r:id="rId7"/>
    <sheet name="Tbl7b - State" sheetId="6" r:id="rId8"/>
    <sheet name="Tbl7c - State" sheetId="34" r:id="rId9"/>
    <sheet name="Tbl7d - State" sheetId="7" r:id="rId10"/>
    <sheet name="Tbl7e - State" sheetId="35" r:id="rId11"/>
    <sheet name="Tbl8 - Fed" sheetId="2" r:id="rId12"/>
    <sheet name="Tbl8b - Fed" sheetId="28" r:id="rId13"/>
    <sheet name="Tbl8c - Fed" sheetId="29" r:id="rId14"/>
    <sheet name="Tbl8d - Fed" sheetId="30" r:id="rId15"/>
    <sheet name="Tbl8e - Fed" sheetId="31" r:id="rId16"/>
    <sheet name="table9" sheetId="21" r:id="rId17"/>
    <sheet name="table 10" sheetId="22" r:id="rId18"/>
    <sheet name="table11" sheetId="23" r:id="rId19"/>
    <sheet name="table12" sheetId="24" r:id="rId20"/>
    <sheet name="Table 12 Continued" sheetId="37" r:id="rId21"/>
  </sheets>
  <definedNames>
    <definedName name="_xlnm.Print_Area" localSheetId="0">'table 1'!$A$1:$L$41</definedName>
    <definedName name="_xlnm.Print_Area" localSheetId="17">'table 10'!$A$1:$I$43</definedName>
    <definedName name="_xlnm.Print_Area" localSheetId="20">'Table 12 Continued'!$A$1:$J$39</definedName>
    <definedName name="_xlnm.Print_Area" localSheetId="1">'table 2a'!$A$1:$L$42</definedName>
    <definedName name="_xlnm.Print_Area" localSheetId="5">'table 6'!$A$1:$P$43</definedName>
    <definedName name="_xlnm.Print_Area" localSheetId="18">table11!$A$1:$G$48</definedName>
    <definedName name="_xlnm.Print_Area" localSheetId="19">table12!$A$1:$J$40</definedName>
    <definedName name="_xlnm.Print_Area" localSheetId="2">table3!$A$1:$L$42</definedName>
    <definedName name="_xlnm.Print_Area" localSheetId="3">table4!$A$1:$K$40</definedName>
    <definedName name="_xlnm.Print_Area" localSheetId="4">table5!$A$1:$L$42</definedName>
    <definedName name="_xlnm.Print_Area" localSheetId="16">table9!$A$1:$L$44</definedName>
    <definedName name="_xlnm.Print_Area" localSheetId="6">'Tbl 7 - State'!$A$1:$H$40</definedName>
    <definedName name="_xlnm.Print_Area" localSheetId="7">'Tbl7b - State'!$A$1:$I$39</definedName>
    <definedName name="_xlnm.Print_Area" localSheetId="8">'Tbl7c - State'!$A$1:$H$40</definedName>
    <definedName name="_xlnm.Print_Area" localSheetId="9">'Tbl7d - State'!$A$1:$F$40</definedName>
    <definedName name="_xlnm.Print_Area" localSheetId="10">'Tbl7e - State'!$A$1:$J$38</definedName>
    <definedName name="_xlnm.Print_Area" localSheetId="11">'Tbl8 - Fed'!$A$1:$H$39</definedName>
    <definedName name="_xlnm.Print_Area" localSheetId="12">'Tbl8b - Fed'!$A$1:$I$39</definedName>
    <definedName name="_xlnm.Print_Area" localSheetId="13">'Tbl8c - Fed'!$A$1:$G$39</definedName>
    <definedName name="_xlnm.Print_Area" localSheetId="14">'Tbl8d - Fed'!$A$1:$E$39</definedName>
    <definedName name="_xlnm.Print_Area" localSheetId="15">'Tbl8e - Fed'!$A$1:$H$39</definedName>
  </definedNames>
  <calcPr calcId="145621"/>
</workbook>
</file>

<file path=xl/calcChain.xml><?xml version="1.0" encoding="utf-8"?>
<calcChain xmlns="http://schemas.openxmlformats.org/spreadsheetml/2006/main">
  <c r="C9" i="23" l="1"/>
  <c r="F38" i="23" l="1"/>
  <c r="F37" i="23"/>
  <c r="F36" i="23"/>
  <c r="F35" i="23"/>
  <c r="F33" i="23"/>
  <c r="F32" i="23"/>
  <c r="F31" i="23"/>
  <c r="F30" i="23"/>
  <c r="F29" i="23"/>
  <c r="F27" i="23"/>
  <c r="F26" i="23"/>
  <c r="F25" i="23"/>
  <c r="F24" i="23"/>
  <c r="F23" i="23"/>
  <c r="F21" i="23"/>
  <c r="F20" i="23"/>
  <c r="F19" i="23"/>
  <c r="F18" i="23"/>
  <c r="F17" i="23"/>
  <c r="F15" i="23"/>
  <c r="F14" i="23"/>
  <c r="F13" i="23"/>
  <c r="F12" i="23"/>
  <c r="D38" i="23"/>
  <c r="D37" i="23"/>
  <c r="D36" i="23"/>
  <c r="D35" i="23"/>
  <c r="D33" i="23"/>
  <c r="D32" i="23"/>
  <c r="D31" i="23"/>
  <c r="D30" i="23"/>
  <c r="D29" i="23"/>
  <c r="D27" i="23"/>
  <c r="D26" i="23"/>
  <c r="D25" i="23"/>
  <c r="D24" i="23"/>
  <c r="D23" i="23"/>
  <c r="D21" i="23"/>
  <c r="D20" i="23"/>
  <c r="D19" i="23"/>
  <c r="D18" i="23"/>
  <c r="D17" i="23"/>
  <c r="D15" i="23"/>
  <c r="D14" i="23"/>
  <c r="D13" i="23"/>
  <c r="D12" i="23"/>
  <c r="J39" i="37" l="1"/>
  <c r="I39" i="37"/>
  <c r="H39" i="37"/>
  <c r="J38" i="37"/>
  <c r="I38" i="37"/>
  <c r="H38" i="37"/>
  <c r="J37" i="37"/>
  <c r="I37" i="37"/>
  <c r="H37" i="37"/>
  <c r="J36" i="37"/>
  <c r="I36" i="37"/>
  <c r="H36" i="37"/>
  <c r="J34" i="37"/>
  <c r="I34" i="37"/>
  <c r="H34" i="37"/>
  <c r="J33" i="37"/>
  <c r="I33" i="37"/>
  <c r="H33" i="37"/>
  <c r="J32" i="37"/>
  <c r="I32" i="37"/>
  <c r="H32" i="37"/>
  <c r="J31" i="37"/>
  <c r="I31" i="37"/>
  <c r="H31" i="37"/>
  <c r="J30" i="37"/>
  <c r="I30" i="37"/>
  <c r="H30" i="37"/>
  <c r="J28" i="37"/>
  <c r="I28" i="37"/>
  <c r="H28" i="37"/>
  <c r="J27" i="37"/>
  <c r="I27" i="37"/>
  <c r="H27" i="37"/>
  <c r="J26" i="37"/>
  <c r="I26" i="37"/>
  <c r="H26" i="37"/>
  <c r="J25" i="37"/>
  <c r="I25" i="37"/>
  <c r="H25" i="37"/>
  <c r="J24" i="37"/>
  <c r="I24" i="37"/>
  <c r="H24" i="37"/>
  <c r="J22" i="37"/>
  <c r="I22" i="37"/>
  <c r="H22" i="37"/>
  <c r="J21" i="37"/>
  <c r="I21" i="37"/>
  <c r="H21" i="37"/>
  <c r="J20" i="37"/>
  <c r="I20" i="37"/>
  <c r="H20" i="37"/>
  <c r="J19" i="37"/>
  <c r="I19" i="37"/>
  <c r="H19" i="37"/>
  <c r="J18" i="37"/>
  <c r="I18" i="37"/>
  <c r="H18" i="37"/>
  <c r="J16" i="37"/>
  <c r="I16" i="37"/>
  <c r="H16" i="37"/>
  <c r="J15" i="37"/>
  <c r="I15" i="37"/>
  <c r="H15" i="37"/>
  <c r="J14" i="37"/>
  <c r="I14" i="37"/>
  <c r="H14" i="37"/>
  <c r="J13" i="37"/>
  <c r="I13" i="37"/>
  <c r="H13" i="37"/>
  <c r="J39" i="24"/>
  <c r="I39" i="24"/>
  <c r="H39" i="24"/>
  <c r="J38" i="24"/>
  <c r="I38" i="24"/>
  <c r="H38" i="24"/>
  <c r="J37" i="24"/>
  <c r="I37" i="24"/>
  <c r="H37" i="24"/>
  <c r="J36" i="24"/>
  <c r="I36" i="24"/>
  <c r="H36" i="24"/>
  <c r="J34" i="24"/>
  <c r="I34" i="24"/>
  <c r="H34" i="24"/>
  <c r="J33" i="24"/>
  <c r="I33" i="24"/>
  <c r="H33" i="24"/>
  <c r="J32" i="24"/>
  <c r="I32" i="24"/>
  <c r="H32" i="24"/>
  <c r="J31" i="24"/>
  <c r="I31" i="24"/>
  <c r="H31" i="24"/>
  <c r="J30" i="24"/>
  <c r="I30" i="24"/>
  <c r="H30" i="24"/>
  <c r="J28" i="24"/>
  <c r="I28" i="24"/>
  <c r="H28" i="24"/>
  <c r="J27" i="24"/>
  <c r="I27" i="24"/>
  <c r="H27" i="24"/>
  <c r="J26" i="24"/>
  <c r="I26" i="24"/>
  <c r="H26" i="24"/>
  <c r="J25" i="24"/>
  <c r="I25" i="24"/>
  <c r="H25" i="24"/>
  <c r="J24" i="24"/>
  <c r="I24" i="24"/>
  <c r="H24" i="24"/>
  <c r="J22" i="24"/>
  <c r="I22" i="24"/>
  <c r="H22" i="24"/>
  <c r="J21" i="24"/>
  <c r="I21" i="24"/>
  <c r="H21" i="24"/>
  <c r="J20" i="24"/>
  <c r="I20" i="24"/>
  <c r="H20" i="24"/>
  <c r="J19" i="24"/>
  <c r="I19" i="24"/>
  <c r="H19" i="24"/>
  <c r="J18" i="24"/>
  <c r="I18" i="24"/>
  <c r="H18" i="24"/>
  <c r="H13" i="24"/>
  <c r="I13" i="24"/>
  <c r="J13" i="24"/>
  <c r="H14" i="24"/>
  <c r="I14" i="24"/>
  <c r="J14" i="24"/>
  <c r="H15" i="24"/>
  <c r="I15" i="24"/>
  <c r="J15" i="24"/>
  <c r="H16" i="24"/>
  <c r="I16" i="24"/>
  <c r="J16" i="24"/>
  <c r="J12" i="24"/>
  <c r="I12" i="24"/>
  <c r="H12" i="24"/>
  <c r="B12" i="2" l="1"/>
  <c r="B10" i="15" l="1"/>
  <c r="I10" i="21" l="1"/>
  <c r="F9" i="36" l="1"/>
  <c r="C9" i="36"/>
  <c r="B17" i="36"/>
  <c r="B18" i="36"/>
  <c r="B19" i="36"/>
  <c r="B20" i="36"/>
  <c r="B21" i="36"/>
  <c r="B23" i="36"/>
  <c r="B24" i="36"/>
  <c r="B25" i="36"/>
  <c r="B26" i="36"/>
  <c r="B27" i="36"/>
  <c r="B29" i="36"/>
  <c r="B30" i="36"/>
  <c r="B31" i="36"/>
  <c r="B32" i="36"/>
  <c r="B33" i="36"/>
  <c r="B35" i="36"/>
  <c r="B36" i="36"/>
  <c r="B37" i="36"/>
  <c r="B38" i="36"/>
  <c r="B15" i="36"/>
  <c r="B14" i="36"/>
  <c r="B13" i="36"/>
  <c r="B12" i="36"/>
  <c r="D11" i="23" l="1"/>
  <c r="F11" i="23" l="1"/>
  <c r="B9" i="23"/>
  <c r="G10" i="21" l="1"/>
  <c r="H10" i="21"/>
  <c r="B11" i="15" l="1"/>
  <c r="B12" i="15"/>
  <c r="B13" i="15"/>
  <c r="B14" i="15"/>
  <c r="B16" i="15"/>
  <c r="B17" i="15"/>
  <c r="B18" i="15"/>
  <c r="B19" i="15"/>
  <c r="B20" i="15"/>
  <c r="B22" i="15"/>
  <c r="B23" i="15"/>
  <c r="B24" i="15"/>
  <c r="B25" i="15"/>
  <c r="B26" i="15"/>
  <c r="B28" i="15"/>
  <c r="B29" i="15"/>
  <c r="B30" i="15"/>
  <c r="B31" i="15"/>
  <c r="B32" i="15"/>
  <c r="B34" i="15"/>
  <c r="B35" i="15"/>
  <c r="B36" i="15"/>
  <c r="B37" i="15"/>
  <c r="I32" i="36" l="1"/>
  <c r="L32" i="36"/>
  <c r="K32" i="36"/>
  <c r="J32" i="36"/>
  <c r="I17" i="36"/>
  <c r="L17" i="36"/>
  <c r="K17" i="36"/>
  <c r="J17" i="36"/>
  <c r="I12" i="36"/>
  <c r="L12" i="36"/>
  <c r="K12" i="36"/>
  <c r="J12" i="36"/>
  <c r="I21" i="36"/>
  <c r="L21" i="36"/>
  <c r="K21" i="36"/>
  <c r="J21" i="36"/>
  <c r="I36" i="36"/>
  <c r="L36" i="36"/>
  <c r="K36" i="36"/>
  <c r="J36" i="36"/>
  <c r="I18" i="36"/>
  <c r="L18" i="36"/>
  <c r="K18" i="36"/>
  <c r="J18" i="36"/>
  <c r="I26" i="36"/>
  <c r="L26" i="36"/>
  <c r="K26" i="36"/>
  <c r="J26" i="36"/>
  <c r="I29" i="36"/>
  <c r="L29" i="36"/>
  <c r="K29" i="36"/>
  <c r="J29" i="36"/>
  <c r="I31" i="36"/>
  <c r="L31" i="36"/>
  <c r="K31" i="36"/>
  <c r="J31" i="36"/>
  <c r="I23" i="36"/>
  <c r="L23" i="36"/>
  <c r="K23" i="36"/>
  <c r="J23" i="36"/>
  <c r="I38" i="36"/>
  <c r="L38" i="36"/>
  <c r="K38" i="36"/>
  <c r="J38" i="36"/>
  <c r="I37" i="36"/>
  <c r="L37" i="36"/>
  <c r="K37" i="36"/>
  <c r="J37" i="36"/>
  <c r="I13" i="36"/>
  <c r="L13" i="36"/>
  <c r="K13" i="36"/>
  <c r="J13" i="36"/>
  <c r="I19" i="36"/>
  <c r="L19" i="36"/>
  <c r="K19" i="36"/>
  <c r="J19" i="36"/>
  <c r="I27" i="36"/>
  <c r="L27" i="36"/>
  <c r="K27" i="36"/>
  <c r="J27" i="36"/>
  <c r="I14" i="36"/>
  <c r="L14" i="36"/>
  <c r="K14" i="36"/>
  <c r="J14" i="36"/>
  <c r="I24" i="36"/>
  <c r="L24" i="36"/>
  <c r="K24" i="36"/>
  <c r="J24" i="36"/>
  <c r="I33" i="36"/>
  <c r="L33" i="36"/>
  <c r="K33" i="36"/>
  <c r="J33" i="36"/>
  <c r="I35" i="36"/>
  <c r="L35" i="36"/>
  <c r="K35" i="36"/>
  <c r="J35" i="36"/>
  <c r="I15" i="36"/>
  <c r="L15" i="36"/>
  <c r="K15" i="36"/>
  <c r="J15" i="36"/>
  <c r="I30" i="36"/>
  <c r="L30" i="36"/>
  <c r="K30" i="36"/>
  <c r="J30" i="36"/>
  <c r="B11" i="36"/>
  <c r="B9" i="36" s="1"/>
  <c r="I20" i="36" l="1"/>
  <c r="L20" i="36"/>
  <c r="K20" i="36"/>
  <c r="J20" i="36"/>
  <c r="I25" i="36"/>
  <c r="L25" i="36"/>
  <c r="K25" i="36"/>
  <c r="J25" i="36"/>
  <c r="F10" i="29" l="1"/>
  <c r="G10" i="29"/>
  <c r="H10" i="28"/>
  <c r="I10" i="28"/>
  <c r="G10" i="20" l="1"/>
  <c r="B18" i="2" l="1"/>
  <c r="B19" i="2"/>
  <c r="B20" i="2"/>
  <c r="B21" i="2"/>
  <c r="B22" i="2"/>
  <c r="B24" i="2"/>
  <c r="B25" i="2"/>
  <c r="B26" i="2"/>
  <c r="B27" i="2"/>
  <c r="B28" i="2"/>
  <c r="B30" i="2"/>
  <c r="B31" i="2"/>
  <c r="B32" i="2"/>
  <c r="B33" i="2"/>
  <c r="B34" i="2"/>
  <c r="B36" i="2"/>
  <c r="B37" i="2"/>
  <c r="B38" i="2"/>
  <c r="B39" i="2"/>
  <c r="B13" i="2"/>
  <c r="B14" i="2"/>
  <c r="B15" i="2"/>
  <c r="B16" i="2"/>
  <c r="B10" i="21" l="1"/>
  <c r="B30" i="17" l="1"/>
  <c r="B31" i="17"/>
  <c r="B32" i="17"/>
  <c r="B33" i="17"/>
  <c r="B30" i="18"/>
  <c r="B31" i="18"/>
  <c r="B32" i="18"/>
  <c r="B33" i="18"/>
  <c r="B33" i="20"/>
  <c r="B34" i="20"/>
  <c r="P33" i="20" l="1"/>
  <c r="M33" i="20"/>
  <c r="N33" i="20"/>
  <c r="O33" i="20"/>
  <c r="J33" i="18"/>
  <c r="K33" i="18"/>
  <c r="H33" i="18"/>
  <c r="I33" i="18"/>
  <c r="I32" i="18"/>
  <c r="J32" i="18"/>
  <c r="K32" i="18"/>
  <c r="H32" i="18"/>
  <c r="H31" i="18"/>
  <c r="I31" i="18"/>
  <c r="J31" i="18"/>
  <c r="K31" i="18"/>
  <c r="K30" i="18"/>
  <c r="H30" i="18"/>
  <c r="I30" i="18"/>
  <c r="J30" i="18"/>
  <c r="M34" i="20"/>
  <c r="N34" i="20"/>
  <c r="O34" i="20"/>
  <c r="P34" i="20"/>
  <c r="J33" i="17"/>
  <c r="I33" i="17"/>
  <c r="L33" i="17"/>
  <c r="K33" i="17"/>
  <c r="J32" i="17"/>
  <c r="I32" i="17"/>
  <c r="L32" i="17"/>
  <c r="K32" i="17"/>
  <c r="J31" i="17"/>
  <c r="I31" i="17"/>
  <c r="L31" i="17"/>
  <c r="K31" i="17"/>
  <c r="J30" i="17"/>
  <c r="I30" i="17"/>
  <c r="L30" i="17"/>
  <c r="K30" i="17"/>
  <c r="L30" i="15"/>
  <c r="L29" i="15"/>
  <c r="L32" i="15"/>
  <c r="J31" i="15"/>
  <c r="I31" i="15"/>
  <c r="I32" i="15"/>
  <c r="L31" i="15"/>
  <c r="K29" i="15"/>
  <c r="K30" i="15"/>
  <c r="J30" i="15"/>
  <c r="J29" i="15"/>
  <c r="K32" i="15"/>
  <c r="I30" i="15"/>
  <c r="I29" i="15"/>
  <c r="J32" i="15"/>
  <c r="K31" i="15"/>
  <c r="B17" i="18" l="1"/>
  <c r="B18" i="18"/>
  <c r="B19" i="18"/>
  <c r="B20" i="18"/>
  <c r="B21" i="18"/>
  <c r="B23" i="18"/>
  <c r="B24" i="18"/>
  <c r="B25" i="18"/>
  <c r="B26" i="18"/>
  <c r="B27" i="18"/>
  <c r="B29" i="18"/>
  <c r="B35" i="18"/>
  <c r="B36" i="18"/>
  <c r="B37" i="18"/>
  <c r="B38" i="18"/>
  <c r="B12" i="18"/>
  <c r="B13" i="18"/>
  <c r="B14" i="18"/>
  <c r="B15" i="18"/>
  <c r="B11" i="18"/>
  <c r="H11" i="18" s="1"/>
  <c r="K35" i="18" l="1"/>
  <c r="H35" i="18"/>
  <c r="I35" i="18"/>
  <c r="J35" i="18"/>
  <c r="K25" i="18"/>
  <c r="H25" i="18"/>
  <c r="I25" i="18"/>
  <c r="J25" i="18"/>
  <c r="K20" i="18"/>
  <c r="H20" i="18"/>
  <c r="I20" i="18"/>
  <c r="J20" i="18"/>
  <c r="H15" i="18"/>
  <c r="J15" i="18"/>
  <c r="I15" i="18"/>
  <c r="K15" i="18"/>
  <c r="J38" i="18"/>
  <c r="K38" i="18"/>
  <c r="H38" i="18"/>
  <c r="I38" i="18"/>
  <c r="J29" i="18"/>
  <c r="K29" i="18"/>
  <c r="H29" i="18"/>
  <c r="I29" i="18"/>
  <c r="J24" i="18"/>
  <c r="K24" i="18"/>
  <c r="H24" i="18"/>
  <c r="I24" i="18"/>
  <c r="J19" i="18"/>
  <c r="K19" i="18"/>
  <c r="H19" i="18"/>
  <c r="I19" i="18"/>
  <c r="K12" i="18"/>
  <c r="I12" i="18"/>
  <c r="H12" i="18"/>
  <c r="J12" i="18"/>
  <c r="J14" i="18"/>
  <c r="K14" i="18"/>
  <c r="I14" i="18"/>
  <c r="H14" i="18"/>
  <c r="I37" i="18"/>
  <c r="J37" i="18"/>
  <c r="K37" i="18"/>
  <c r="H37" i="18"/>
  <c r="I27" i="18"/>
  <c r="J27" i="18"/>
  <c r="K27" i="18"/>
  <c r="H27" i="18"/>
  <c r="I23" i="18"/>
  <c r="J23" i="18"/>
  <c r="K23" i="18"/>
  <c r="H23" i="18"/>
  <c r="I18" i="18"/>
  <c r="J18" i="18"/>
  <c r="K18" i="18"/>
  <c r="H18" i="18"/>
  <c r="J13" i="18"/>
  <c r="I13" i="18"/>
  <c r="K13" i="18"/>
  <c r="H13" i="18"/>
  <c r="H36" i="18"/>
  <c r="I36" i="18"/>
  <c r="J36" i="18"/>
  <c r="K36" i="18"/>
  <c r="H26" i="18"/>
  <c r="I26" i="18"/>
  <c r="J26" i="18"/>
  <c r="K26" i="18"/>
  <c r="H21" i="18"/>
  <c r="I21" i="18"/>
  <c r="J21" i="18"/>
  <c r="K21" i="18"/>
  <c r="H17" i="18"/>
  <c r="I17" i="18"/>
  <c r="J17" i="18"/>
  <c r="K17" i="18"/>
  <c r="E10" i="21"/>
  <c r="E9" i="23" l="1"/>
  <c r="C9" i="19" l="1"/>
  <c r="J10" i="21" l="1"/>
  <c r="F10" i="22" l="1"/>
  <c r="F10" i="21"/>
  <c r="G8" i="15" l="1"/>
  <c r="C8" i="15"/>
  <c r="D8" i="15"/>
  <c r="D10" i="30"/>
  <c r="G10" i="31"/>
  <c r="B15" i="3" l="1"/>
  <c r="G11" i="34"/>
  <c r="B39" i="20"/>
  <c r="B37" i="20"/>
  <c r="B32" i="20"/>
  <c r="B31" i="20"/>
  <c r="B30" i="20"/>
  <c r="B27" i="20"/>
  <c r="B26" i="20"/>
  <c r="B25" i="20"/>
  <c r="B22" i="20"/>
  <c r="B20" i="20"/>
  <c r="B18" i="20"/>
  <c r="B16" i="20"/>
  <c r="B15" i="20"/>
  <c r="B13" i="20"/>
  <c r="B12" i="20"/>
  <c r="C10" i="31"/>
  <c r="B10" i="31"/>
  <c r="D10" i="29"/>
  <c r="C10" i="29"/>
  <c r="B10" i="29"/>
  <c r="F10" i="31"/>
  <c r="E10" i="30"/>
  <c r="C10" i="30"/>
  <c r="B10" i="30"/>
  <c r="C10" i="2"/>
  <c r="D10" i="2"/>
  <c r="E10" i="2"/>
  <c r="F10" i="2"/>
  <c r="G10" i="2"/>
  <c r="H10" i="2"/>
  <c r="F10" i="28"/>
  <c r="D10" i="28"/>
  <c r="C10" i="28"/>
  <c r="B10" i="28"/>
  <c r="E10" i="28"/>
  <c r="H12" i="37"/>
  <c r="I12" i="37"/>
  <c r="J12" i="37"/>
  <c r="B10" i="22"/>
  <c r="E10" i="22"/>
  <c r="C10" i="21"/>
  <c r="D10" i="31"/>
  <c r="E10" i="31"/>
  <c r="E10" i="29"/>
  <c r="G10" i="28"/>
  <c r="J9" i="35"/>
  <c r="B9" i="35"/>
  <c r="F9" i="35"/>
  <c r="C11" i="7"/>
  <c r="D11" i="7"/>
  <c r="E11" i="7"/>
  <c r="D11" i="34"/>
  <c r="E11" i="34"/>
  <c r="B10" i="6"/>
  <c r="G10" i="6"/>
  <c r="H10" i="6"/>
  <c r="I10" i="6"/>
  <c r="E10" i="3"/>
  <c r="F10" i="3"/>
  <c r="G10" i="3"/>
  <c r="H10" i="3"/>
  <c r="C10" i="20"/>
  <c r="D10" i="20"/>
  <c r="E10" i="20"/>
  <c r="F10" i="20"/>
  <c r="I10" i="20"/>
  <c r="K10" i="20"/>
  <c r="B14" i="20"/>
  <c r="B19" i="20"/>
  <c r="B21" i="20"/>
  <c r="B24" i="20"/>
  <c r="B28" i="20"/>
  <c r="B36" i="20"/>
  <c r="B38" i="20"/>
  <c r="D9" i="19"/>
  <c r="E9" i="19"/>
  <c r="F9" i="19"/>
  <c r="G9" i="19"/>
  <c r="B11" i="19"/>
  <c r="B12" i="19"/>
  <c r="B13" i="19"/>
  <c r="B14" i="19"/>
  <c r="B15" i="19"/>
  <c r="B17" i="19"/>
  <c r="B18" i="19"/>
  <c r="B19" i="19"/>
  <c r="B20" i="19"/>
  <c r="B21" i="19"/>
  <c r="B23" i="19"/>
  <c r="B24" i="19"/>
  <c r="B25" i="19"/>
  <c r="B26" i="19"/>
  <c r="B27" i="19"/>
  <c r="B29" i="19"/>
  <c r="B30" i="19"/>
  <c r="B31" i="19"/>
  <c r="B32" i="19"/>
  <c r="B33" i="19"/>
  <c r="B35" i="19"/>
  <c r="B36" i="19"/>
  <c r="B37" i="19"/>
  <c r="B38" i="19"/>
  <c r="C9" i="18"/>
  <c r="D9" i="18"/>
  <c r="E9" i="18"/>
  <c r="F9" i="18"/>
  <c r="G9" i="18"/>
  <c r="D9" i="36"/>
  <c r="G9" i="36"/>
  <c r="D10" i="3"/>
  <c r="H10" i="31"/>
  <c r="F9" i="23"/>
  <c r="D9" i="23"/>
  <c r="C10" i="22"/>
  <c r="P15" i="20" l="1"/>
  <c r="M15" i="20"/>
  <c r="N15" i="20"/>
  <c r="O15" i="20"/>
  <c r="P25" i="20"/>
  <c r="M25" i="20"/>
  <c r="N25" i="20"/>
  <c r="O25" i="20"/>
  <c r="P21" i="20"/>
  <c r="M21" i="20"/>
  <c r="N21" i="20"/>
  <c r="O21" i="20"/>
  <c r="P13" i="20"/>
  <c r="M13" i="20"/>
  <c r="N13" i="20"/>
  <c r="O13" i="20"/>
  <c r="P20" i="20"/>
  <c r="M20" i="20"/>
  <c r="N20" i="20"/>
  <c r="O20" i="20"/>
  <c r="P37" i="20"/>
  <c r="M37" i="20"/>
  <c r="N37" i="20"/>
  <c r="O37" i="20"/>
  <c r="L37" i="19"/>
  <c r="I37" i="19"/>
  <c r="J37" i="19"/>
  <c r="K37" i="19"/>
  <c r="L32" i="19"/>
  <c r="I32" i="19"/>
  <c r="J32" i="19"/>
  <c r="K32" i="19"/>
  <c r="L27" i="19"/>
  <c r="I27" i="19"/>
  <c r="J27" i="19"/>
  <c r="K27" i="19"/>
  <c r="L23" i="19"/>
  <c r="I23" i="19"/>
  <c r="J23" i="19"/>
  <c r="K23" i="19"/>
  <c r="L18" i="19"/>
  <c r="I18" i="19"/>
  <c r="J18" i="19"/>
  <c r="K18" i="19"/>
  <c r="L13" i="19"/>
  <c r="I13" i="19"/>
  <c r="J13" i="19"/>
  <c r="K13" i="19"/>
  <c r="L36" i="19"/>
  <c r="I36" i="19"/>
  <c r="J36" i="19"/>
  <c r="K36" i="19"/>
  <c r="L31" i="19"/>
  <c r="I31" i="19"/>
  <c r="J31" i="19"/>
  <c r="K31" i="19"/>
  <c r="L26" i="19"/>
  <c r="I26" i="19"/>
  <c r="J26" i="19"/>
  <c r="K26" i="19"/>
  <c r="L21" i="19"/>
  <c r="I21" i="19"/>
  <c r="J21" i="19"/>
  <c r="K21" i="19"/>
  <c r="L17" i="19"/>
  <c r="I17" i="19"/>
  <c r="J17" i="19"/>
  <c r="K17" i="19"/>
  <c r="L12" i="19"/>
  <c r="I12" i="19"/>
  <c r="J12" i="19"/>
  <c r="K12" i="19"/>
  <c r="L35" i="19"/>
  <c r="I35" i="19"/>
  <c r="J35" i="19"/>
  <c r="K35" i="19"/>
  <c r="L30" i="19"/>
  <c r="I30" i="19"/>
  <c r="J30" i="19"/>
  <c r="K30" i="19"/>
  <c r="L25" i="19"/>
  <c r="I25" i="19"/>
  <c r="J25" i="19"/>
  <c r="K25" i="19"/>
  <c r="L20" i="19"/>
  <c r="I20" i="19"/>
  <c r="J20" i="19"/>
  <c r="K20" i="19"/>
  <c r="L15" i="19"/>
  <c r="I15" i="19"/>
  <c r="J15" i="19"/>
  <c r="K15" i="19"/>
  <c r="L38" i="19"/>
  <c r="I38" i="19"/>
  <c r="J38" i="19"/>
  <c r="K38" i="19"/>
  <c r="L33" i="19"/>
  <c r="I33" i="19"/>
  <c r="J33" i="19"/>
  <c r="K33" i="19"/>
  <c r="L29" i="19"/>
  <c r="I29" i="19"/>
  <c r="J29" i="19"/>
  <c r="K29" i="19"/>
  <c r="L24" i="19"/>
  <c r="I24" i="19"/>
  <c r="J24" i="19"/>
  <c r="K24" i="19"/>
  <c r="L19" i="19"/>
  <c r="I19" i="19"/>
  <c r="J19" i="19"/>
  <c r="K19" i="19"/>
  <c r="L14" i="19"/>
  <c r="I14" i="19"/>
  <c r="J14" i="19"/>
  <c r="K14" i="19"/>
  <c r="N39" i="20"/>
  <c r="P39" i="20"/>
  <c r="M39" i="20"/>
  <c r="O39" i="20"/>
  <c r="M32" i="20"/>
  <c r="N32" i="20"/>
  <c r="O32" i="20"/>
  <c r="P32" i="20"/>
  <c r="N31" i="20"/>
  <c r="O31" i="20"/>
  <c r="M31" i="20"/>
  <c r="P31" i="20"/>
  <c r="M38" i="20"/>
  <c r="N38" i="20"/>
  <c r="O38" i="20"/>
  <c r="P38" i="20"/>
  <c r="M36" i="20"/>
  <c r="O36" i="20"/>
  <c r="N36" i="20"/>
  <c r="P36" i="20"/>
  <c r="M30" i="20"/>
  <c r="N30" i="20"/>
  <c r="O30" i="20"/>
  <c r="P30" i="20"/>
  <c r="N28" i="20"/>
  <c r="O28" i="20"/>
  <c r="P28" i="20"/>
  <c r="M28" i="20"/>
  <c r="M27" i="20"/>
  <c r="N27" i="20"/>
  <c r="O27" i="20"/>
  <c r="P27" i="20"/>
  <c r="M26" i="20"/>
  <c r="N26" i="20"/>
  <c r="O26" i="20"/>
  <c r="P26" i="20"/>
  <c r="N24" i="20"/>
  <c r="O24" i="20"/>
  <c r="P24" i="20"/>
  <c r="M24" i="20"/>
  <c r="N22" i="20"/>
  <c r="O22" i="20"/>
  <c r="P22" i="20"/>
  <c r="M22" i="20"/>
  <c r="M19" i="20"/>
  <c r="N19" i="20"/>
  <c r="O19" i="20"/>
  <c r="P19" i="20"/>
  <c r="M18" i="20"/>
  <c r="N18" i="20"/>
  <c r="O18" i="20"/>
  <c r="P18" i="20"/>
  <c r="N16" i="20"/>
  <c r="O16" i="20"/>
  <c r="P16" i="20"/>
  <c r="M16" i="20"/>
  <c r="M14" i="20"/>
  <c r="N14" i="20"/>
  <c r="O14" i="20"/>
  <c r="P14" i="20"/>
  <c r="I11" i="19"/>
  <c r="L11" i="19"/>
  <c r="K11" i="19"/>
  <c r="J11" i="19"/>
  <c r="D10" i="21"/>
  <c r="D10" i="22" s="1"/>
  <c r="B12" i="37"/>
  <c r="G12" i="37" s="1"/>
  <c r="B9" i="19"/>
  <c r="J9" i="19" s="1"/>
  <c r="B15" i="37"/>
  <c r="G15" i="37" s="1"/>
  <c r="G10" i="22"/>
  <c r="B14" i="17"/>
  <c r="K11" i="18"/>
  <c r="B12" i="24"/>
  <c r="G12" i="24" s="1"/>
  <c r="G9" i="17"/>
  <c r="B14" i="24"/>
  <c r="G14" i="24" s="1"/>
  <c r="B14" i="37"/>
  <c r="G14" i="37" s="1"/>
  <c r="B11" i="17"/>
  <c r="B13" i="24"/>
  <c r="G13" i="24" s="1"/>
  <c r="B30" i="24"/>
  <c r="G30" i="24" s="1"/>
  <c r="B28" i="24"/>
  <c r="G28" i="24" s="1"/>
  <c r="C9" i="17"/>
  <c r="B26" i="24"/>
  <c r="G26" i="24" s="1"/>
  <c r="B24" i="24"/>
  <c r="G24" i="24" s="1"/>
  <c r="B21" i="24"/>
  <c r="G21" i="24" s="1"/>
  <c r="B19" i="24"/>
  <c r="G19" i="24" s="1"/>
  <c r="I11" i="18"/>
  <c r="B9" i="18"/>
  <c r="K9" i="18" s="1"/>
  <c r="D10" i="24"/>
  <c r="I10" i="24" s="1"/>
  <c r="D10" i="37"/>
  <c r="I10" i="37" s="1"/>
  <c r="J11" i="18"/>
  <c r="C10" i="24"/>
  <c r="H10" i="24" s="1"/>
  <c r="B16" i="24"/>
  <c r="G16" i="24" s="1"/>
  <c r="B29" i="17"/>
  <c r="B27" i="17"/>
  <c r="B21" i="17"/>
  <c r="H10" i="20"/>
  <c r="B10" i="20"/>
  <c r="B18" i="17"/>
  <c r="B25" i="17"/>
  <c r="B19" i="17"/>
  <c r="B15" i="24"/>
  <c r="G15" i="24" s="1"/>
  <c r="B22" i="37"/>
  <c r="G22" i="37" s="1"/>
  <c r="B17" i="17"/>
  <c r="B20" i="17"/>
  <c r="B24" i="17"/>
  <c r="B26" i="17"/>
  <c r="B38" i="17"/>
  <c r="B35" i="17"/>
  <c r="B39" i="24"/>
  <c r="G39" i="24" s="1"/>
  <c r="B37" i="24"/>
  <c r="G37" i="24" s="1"/>
  <c r="B34" i="24"/>
  <c r="G34" i="24" s="1"/>
  <c r="B32" i="24"/>
  <c r="G32" i="24" s="1"/>
  <c r="B36" i="37"/>
  <c r="G36" i="37" s="1"/>
  <c r="B33" i="37"/>
  <c r="G33" i="37" s="1"/>
  <c r="B31" i="37"/>
  <c r="G31" i="37" s="1"/>
  <c r="B19" i="37"/>
  <c r="G19" i="37" s="1"/>
  <c r="B16" i="37"/>
  <c r="G16" i="37" s="1"/>
  <c r="B36" i="17"/>
  <c r="B15" i="17"/>
  <c r="B38" i="24"/>
  <c r="G38" i="24" s="1"/>
  <c r="B36" i="24"/>
  <c r="G36" i="24" s="1"/>
  <c r="B33" i="24"/>
  <c r="G33" i="24" s="1"/>
  <c r="B31" i="24"/>
  <c r="G31" i="24" s="1"/>
  <c r="B27" i="24"/>
  <c r="G27" i="24" s="1"/>
  <c r="B25" i="24"/>
  <c r="G25" i="24" s="1"/>
  <c r="B22" i="24"/>
  <c r="G22" i="24" s="1"/>
  <c r="B20" i="24"/>
  <c r="G20" i="24" s="1"/>
  <c r="E10" i="24"/>
  <c r="J10" i="24" s="1"/>
  <c r="B18" i="24"/>
  <c r="G18" i="24" s="1"/>
  <c r="B39" i="37"/>
  <c r="G39" i="37" s="1"/>
  <c r="B37" i="37"/>
  <c r="G37" i="37" s="1"/>
  <c r="B34" i="37"/>
  <c r="G34" i="37" s="1"/>
  <c r="B32" i="37"/>
  <c r="G32" i="37" s="1"/>
  <c r="B30" i="37"/>
  <c r="G30" i="37" s="1"/>
  <c r="B27" i="37"/>
  <c r="G27" i="37" s="1"/>
  <c r="B25" i="37"/>
  <c r="G25" i="37" s="1"/>
  <c r="B20" i="37"/>
  <c r="G20" i="37" s="1"/>
  <c r="B18" i="37"/>
  <c r="G18" i="37" s="1"/>
  <c r="E10" i="37"/>
  <c r="J10" i="37" s="1"/>
  <c r="B13" i="37"/>
  <c r="G13" i="37" s="1"/>
  <c r="D9" i="17"/>
  <c r="B38" i="37"/>
  <c r="G38" i="37" s="1"/>
  <c r="B28" i="37"/>
  <c r="G28" i="37" s="1"/>
  <c r="B26" i="37"/>
  <c r="G26" i="37" s="1"/>
  <c r="B24" i="37"/>
  <c r="G24" i="37" s="1"/>
  <c r="B21" i="37"/>
  <c r="G21" i="37" s="1"/>
  <c r="C10" i="37"/>
  <c r="H10" i="37" s="1"/>
  <c r="B10" i="2"/>
  <c r="B37" i="17"/>
  <c r="B23" i="17"/>
  <c r="J15" i="17" l="1"/>
  <c r="I15" i="17"/>
  <c r="L15" i="17"/>
  <c r="K15" i="17"/>
  <c r="J26" i="17"/>
  <c r="I26" i="17"/>
  <c r="L26" i="17"/>
  <c r="K26" i="17"/>
  <c r="J17" i="17"/>
  <c r="I17" i="17"/>
  <c r="L17" i="17"/>
  <c r="K17" i="17"/>
  <c r="J25" i="17"/>
  <c r="I25" i="17"/>
  <c r="L25" i="17"/>
  <c r="K25" i="17"/>
  <c r="J29" i="17"/>
  <c r="I29" i="17"/>
  <c r="L29" i="17"/>
  <c r="K29" i="17"/>
  <c r="J23" i="17"/>
  <c r="I23" i="17"/>
  <c r="L23" i="17"/>
  <c r="K23" i="17"/>
  <c r="J38" i="17"/>
  <c r="I38" i="17"/>
  <c r="L38" i="17"/>
  <c r="K38" i="17"/>
  <c r="J24" i="17"/>
  <c r="I24" i="17"/>
  <c r="L24" i="17"/>
  <c r="K24" i="17"/>
  <c r="J18" i="17"/>
  <c r="I18" i="17"/>
  <c r="L18" i="17"/>
  <c r="K18" i="17"/>
  <c r="J20" i="17"/>
  <c r="I20" i="17"/>
  <c r="L20" i="17"/>
  <c r="K20" i="17"/>
  <c r="J21" i="17"/>
  <c r="I21" i="17"/>
  <c r="L21" i="17"/>
  <c r="K21" i="17"/>
  <c r="J35" i="17"/>
  <c r="I35" i="17"/>
  <c r="L35" i="17"/>
  <c r="K35" i="17"/>
  <c r="J37" i="17"/>
  <c r="I37" i="17"/>
  <c r="L37" i="17"/>
  <c r="K37" i="17"/>
  <c r="J36" i="17"/>
  <c r="I36" i="17"/>
  <c r="L36" i="17"/>
  <c r="K36" i="17"/>
  <c r="J19" i="17"/>
  <c r="I19" i="17"/>
  <c r="L19" i="17"/>
  <c r="K19" i="17"/>
  <c r="J27" i="17"/>
  <c r="I27" i="17"/>
  <c r="L27" i="17"/>
  <c r="K27" i="17"/>
  <c r="J14" i="17"/>
  <c r="I14" i="17"/>
  <c r="L14" i="17"/>
  <c r="K14" i="17"/>
  <c r="K17" i="15"/>
  <c r="L14" i="15"/>
  <c r="K22" i="15"/>
  <c r="I9" i="19"/>
  <c r="K9" i="19"/>
  <c r="L9" i="19"/>
  <c r="B12" i="17"/>
  <c r="B13" i="17"/>
  <c r="K14" i="15"/>
  <c r="I22" i="15"/>
  <c r="L22" i="15"/>
  <c r="J22" i="15"/>
  <c r="L17" i="15"/>
  <c r="J17" i="15"/>
  <c r="I17" i="15"/>
  <c r="I14" i="15"/>
  <c r="J14" i="15"/>
  <c r="I10" i="22"/>
  <c r="E8" i="15"/>
  <c r="L12" i="15"/>
  <c r="K12" i="15"/>
  <c r="J12" i="15"/>
  <c r="I12" i="15"/>
  <c r="L11" i="15"/>
  <c r="K11" i="15"/>
  <c r="J11" i="15"/>
  <c r="I11" i="15"/>
  <c r="L37" i="15"/>
  <c r="K37" i="15"/>
  <c r="J37" i="15"/>
  <c r="I37" i="15"/>
  <c r="L20" i="15"/>
  <c r="K20" i="15"/>
  <c r="J20" i="15"/>
  <c r="I20" i="15"/>
  <c r="L35" i="15"/>
  <c r="K35" i="15"/>
  <c r="J35" i="15"/>
  <c r="I35" i="15"/>
  <c r="E9" i="17"/>
  <c r="I9" i="18"/>
  <c r="J9" i="18"/>
  <c r="H9" i="18"/>
  <c r="B10" i="24"/>
  <c r="G10" i="24" s="1"/>
  <c r="B10" i="37"/>
  <c r="G10" i="37" s="1"/>
  <c r="N10" i="20"/>
  <c r="M10" i="20"/>
  <c r="P10" i="20"/>
  <c r="O10" i="20"/>
  <c r="F9" i="17"/>
  <c r="E9" i="36"/>
  <c r="J11" i="17"/>
  <c r="I11" i="17"/>
  <c r="K11" i="17"/>
  <c r="L11" i="17"/>
  <c r="J12" i="17" l="1"/>
  <c r="I12" i="17"/>
  <c r="L12" i="17"/>
  <c r="K12" i="17"/>
  <c r="J13" i="17"/>
  <c r="I13" i="17"/>
  <c r="L13" i="17"/>
  <c r="K13" i="17"/>
  <c r="L23" i="15"/>
  <c r="K34" i="15"/>
  <c r="L34" i="15"/>
  <c r="B9" i="17"/>
  <c r="K9" i="17" s="1"/>
  <c r="J34" i="15"/>
  <c r="I34" i="15"/>
  <c r="I23" i="15"/>
  <c r="J23" i="15"/>
  <c r="K23" i="15"/>
  <c r="K24" i="15"/>
  <c r="I24" i="15"/>
  <c r="L24" i="15"/>
  <c r="J24" i="15"/>
  <c r="K36" i="15"/>
  <c r="I36" i="15"/>
  <c r="L36" i="15"/>
  <c r="J36" i="15"/>
  <c r="K16" i="15"/>
  <c r="I16" i="15"/>
  <c r="L16" i="15"/>
  <c r="J16" i="15"/>
  <c r="L19" i="15"/>
  <c r="K19" i="15"/>
  <c r="J19" i="15"/>
  <c r="I19" i="15"/>
  <c r="L13" i="15"/>
  <c r="K13" i="15"/>
  <c r="J13" i="15"/>
  <c r="I13" i="15"/>
  <c r="L18" i="15"/>
  <c r="K18" i="15"/>
  <c r="J18" i="15"/>
  <c r="I18" i="15"/>
  <c r="L25" i="15"/>
  <c r="K25" i="15"/>
  <c r="J25" i="15"/>
  <c r="I25" i="15"/>
  <c r="L28" i="15"/>
  <c r="K28" i="15"/>
  <c r="J28" i="15"/>
  <c r="I28" i="15"/>
  <c r="L26" i="15"/>
  <c r="K26" i="15"/>
  <c r="J26" i="15"/>
  <c r="I26" i="15"/>
  <c r="L10" i="15"/>
  <c r="I10" i="15"/>
  <c r="J10" i="15"/>
  <c r="B8" i="15"/>
  <c r="K10" i="15"/>
  <c r="F8" i="15"/>
  <c r="K10" i="21"/>
  <c r="I11" i="36"/>
  <c r="K11" i="36"/>
  <c r="J11" i="36"/>
  <c r="L11" i="36"/>
  <c r="I9" i="17" l="1"/>
  <c r="L9" i="17"/>
  <c r="J9" i="17"/>
  <c r="L8" i="15"/>
  <c r="K8" i="15"/>
  <c r="J8" i="15"/>
  <c r="I8" i="15"/>
  <c r="L10" i="21"/>
  <c r="L9" i="36"/>
  <c r="K9" i="36"/>
  <c r="I9" i="36"/>
  <c r="J9" i="36"/>
  <c r="B11" i="7" l="1"/>
  <c r="C10" i="6"/>
  <c r="H11" i="34" l="1"/>
  <c r="C11" i="34"/>
  <c r="B12" i="3"/>
  <c r="D10" i="6" l="1"/>
  <c r="E10" i="6"/>
  <c r="B11" i="34"/>
  <c r="B14" i="3" l="1"/>
  <c r="B22" i="3"/>
  <c r="B36" i="3"/>
  <c r="B28" i="3"/>
  <c r="B19" i="3"/>
  <c r="B18" i="3"/>
  <c r="B27" i="3"/>
  <c r="B31" i="3"/>
  <c r="B20" i="3"/>
  <c r="B38" i="3"/>
  <c r="B21" i="3"/>
  <c r="B30" i="3"/>
  <c r="B26" i="3"/>
  <c r="B24" i="3"/>
  <c r="B25" i="3"/>
  <c r="B16" i="3"/>
  <c r="B32" i="3"/>
  <c r="B33" i="3"/>
  <c r="B39" i="3"/>
  <c r="B34" i="3"/>
  <c r="B37" i="3"/>
  <c r="F11" i="7" l="1"/>
  <c r="B13" i="3"/>
  <c r="B10" i="3" s="1"/>
  <c r="C10" i="3" l="1"/>
</calcChain>
</file>

<file path=xl/sharedStrings.xml><?xml version="1.0" encoding="utf-8"?>
<sst xmlns="http://schemas.openxmlformats.org/spreadsheetml/2006/main" count="961" uniqueCount="252">
  <si>
    <t>Total State</t>
  </si>
  <si>
    <t>Allegany</t>
  </si>
  <si>
    <t>Anne Arundel</t>
  </si>
  <si>
    <t>Baltimore City</t>
  </si>
  <si>
    <t>Baltimore</t>
  </si>
  <si>
    <t>Calvert</t>
  </si>
  <si>
    <t>Caroline</t>
  </si>
  <si>
    <t>Carroll</t>
  </si>
  <si>
    <t>Cecil</t>
  </si>
  <si>
    <t>Charles</t>
  </si>
  <si>
    <t>Dorchester</t>
  </si>
  <si>
    <t>Frederick</t>
  </si>
  <si>
    <t>Garrett</t>
  </si>
  <si>
    <t>Harford</t>
  </si>
  <si>
    <t>Howard</t>
  </si>
  <si>
    <t>Kent</t>
  </si>
  <si>
    <t>Montgomery</t>
  </si>
  <si>
    <t>Prince George's</t>
  </si>
  <si>
    <t>Queen Anne's</t>
  </si>
  <si>
    <t>St. Mary's</t>
  </si>
  <si>
    <t>Somerset</t>
  </si>
  <si>
    <t>Talbot</t>
  </si>
  <si>
    <t>Washington</t>
  </si>
  <si>
    <t>Wicomico</t>
  </si>
  <si>
    <t>Worcester</t>
  </si>
  <si>
    <t>Formula</t>
  </si>
  <si>
    <t>Care</t>
  </si>
  <si>
    <t>Nonpublic</t>
  </si>
  <si>
    <t>Placements</t>
  </si>
  <si>
    <t>and</t>
  </si>
  <si>
    <t>Education</t>
  </si>
  <si>
    <t>School</t>
  </si>
  <si>
    <t>Other</t>
  </si>
  <si>
    <t>Food</t>
  </si>
  <si>
    <t>Service</t>
  </si>
  <si>
    <t>Construc-</t>
  </si>
  <si>
    <t>tion</t>
  </si>
  <si>
    <t>Debt</t>
  </si>
  <si>
    <t>Table 7</t>
  </si>
  <si>
    <t>Total</t>
  </si>
  <si>
    <t>State</t>
  </si>
  <si>
    <t>Funds</t>
  </si>
  <si>
    <t>Current Expense Fund</t>
  </si>
  <si>
    <t>Current Expense Fund (continued)</t>
  </si>
  <si>
    <t>Fund</t>
  </si>
  <si>
    <t>Current</t>
  </si>
  <si>
    <t>Expense</t>
  </si>
  <si>
    <t>Federal</t>
  </si>
  <si>
    <t>Miscellaneous</t>
  </si>
  <si>
    <t>Migrants</t>
  </si>
  <si>
    <t>Preschool</t>
  </si>
  <si>
    <t>Elementary and Secondary Education Act</t>
  </si>
  <si>
    <t>Concentration</t>
  </si>
  <si>
    <t>Expenses</t>
  </si>
  <si>
    <t>Program</t>
  </si>
  <si>
    <t>Basic and</t>
  </si>
  <si>
    <t>Grants</t>
  </si>
  <si>
    <t>Literacy</t>
  </si>
  <si>
    <t>Individuals with Disabilities Act</t>
  </si>
  <si>
    <t>Basic</t>
  </si>
  <si>
    <t>Nutrition Act</t>
  </si>
  <si>
    <t>National</t>
  </si>
  <si>
    <t>Value of</t>
  </si>
  <si>
    <t>Commodities</t>
  </si>
  <si>
    <t>Food Service Programs</t>
  </si>
  <si>
    <t>Construction</t>
  </si>
  <si>
    <t>Lunch/Child</t>
  </si>
  <si>
    <t>Local</t>
  </si>
  <si>
    <t>Appropriation</t>
  </si>
  <si>
    <t>Non-</t>
  </si>
  <si>
    <t>Revenue</t>
  </si>
  <si>
    <t>revenue</t>
  </si>
  <si>
    <t>Percent from Each Source</t>
  </si>
  <si>
    <t>Revenue and</t>
  </si>
  <si>
    <t>Nonrevenue</t>
  </si>
  <si>
    <t>Table 1</t>
  </si>
  <si>
    <t>Table 2</t>
  </si>
  <si>
    <t>Table 4</t>
  </si>
  <si>
    <t>Table 5</t>
  </si>
  <si>
    <t>Table 6</t>
  </si>
  <si>
    <t>Children's</t>
  </si>
  <si>
    <t>Payments</t>
  </si>
  <si>
    <t>Sales</t>
  </si>
  <si>
    <t>Table 9</t>
  </si>
  <si>
    <t>State Share</t>
  </si>
  <si>
    <t>NOTE:  Audit adjustments are not included</t>
  </si>
  <si>
    <t>Table 10</t>
  </si>
  <si>
    <t>(B)</t>
  </si>
  <si>
    <t>(C)</t>
  </si>
  <si>
    <t>Assessed</t>
  </si>
  <si>
    <t>Valuation</t>
  </si>
  <si>
    <t>(Thousands)</t>
  </si>
  <si>
    <t>Number</t>
  </si>
  <si>
    <t>of Pupils</t>
  </si>
  <si>
    <t>per Pupil</t>
  </si>
  <si>
    <t>per Capita</t>
  </si>
  <si>
    <t>Table 12</t>
  </si>
  <si>
    <t>Table 11</t>
  </si>
  <si>
    <t>All</t>
  </si>
  <si>
    <t xml:space="preserve">Current </t>
  </si>
  <si>
    <t xml:space="preserve">                                         </t>
  </si>
  <si>
    <t>Table 3</t>
  </si>
  <si>
    <t>Cash</t>
  </si>
  <si>
    <t>Other*</t>
  </si>
  <si>
    <t>Valuation for</t>
  </si>
  <si>
    <t>Local Purposes</t>
  </si>
  <si>
    <t>Expenses*</t>
  </si>
  <si>
    <t>Table 7 (continued)</t>
  </si>
  <si>
    <t>Table 8</t>
  </si>
  <si>
    <t>Table 8 (continued)</t>
  </si>
  <si>
    <t xml:space="preserve">Infants </t>
  </si>
  <si>
    <t>Toddlers</t>
  </si>
  <si>
    <t>Schools</t>
  </si>
  <si>
    <t>Adult Education</t>
  </si>
  <si>
    <t>External</t>
  </si>
  <si>
    <t>Diploma</t>
  </si>
  <si>
    <t>Works</t>
  </si>
  <si>
    <t>Science/</t>
  </si>
  <si>
    <t>Math</t>
  </si>
  <si>
    <t>Near County</t>
  </si>
  <si>
    <t>Lines</t>
  </si>
  <si>
    <t>Agency</t>
  </si>
  <si>
    <t>(Excluding State-Paid Teachers' Retirement)</t>
  </si>
  <si>
    <t>Title III</t>
  </si>
  <si>
    <t>Title XIX</t>
  </si>
  <si>
    <t xml:space="preserve">Part B - </t>
  </si>
  <si>
    <t xml:space="preserve">Part H - </t>
  </si>
  <si>
    <t xml:space="preserve">  Non-</t>
  </si>
  <si>
    <t>(Including State-Paid Teachers' Retirement)</t>
  </si>
  <si>
    <t>USDA</t>
  </si>
  <si>
    <t>State Grant</t>
  </si>
  <si>
    <t>Neglected</t>
  </si>
  <si>
    <t>Delinquent</t>
  </si>
  <si>
    <t>Out of County</t>
  </si>
  <si>
    <t>Living - Foster</t>
  </si>
  <si>
    <t>Student Transportation</t>
  </si>
  <si>
    <t>Other State Revenue</t>
  </si>
  <si>
    <t>Combined Grants</t>
  </si>
  <si>
    <t>Higher Education Act - Advanced Placement Fees</t>
  </si>
  <si>
    <t xml:space="preserve">State Share of Teachers' Retirement </t>
  </si>
  <si>
    <t>Regular Transportation</t>
  </si>
  <si>
    <t>Transportation of Students with Disibilities</t>
  </si>
  <si>
    <t>Continuing Education</t>
  </si>
  <si>
    <t>Local      Education Agency</t>
  </si>
  <si>
    <t>Teacher Stipends &amp; Bonuses</t>
  </si>
  <si>
    <t>Hoyer Funds II</t>
  </si>
  <si>
    <t>Hoyer General Funds</t>
  </si>
  <si>
    <t>Smith Island</t>
  </si>
  <si>
    <t>School Boat</t>
  </si>
  <si>
    <t>Foundation Program</t>
  </si>
  <si>
    <t>Local Education Agency</t>
  </si>
  <si>
    <t>Per Student Foundation Program</t>
  </si>
  <si>
    <t>Wealth Per Student</t>
  </si>
  <si>
    <t>Total Foundation Program minus Local Share                 ( S1)</t>
  </si>
  <si>
    <t>Unadjusted Calculation</t>
  </si>
  <si>
    <t>Wealth Per Student - Table 9</t>
  </si>
  <si>
    <t>Minimum Grant</t>
  </si>
  <si>
    <t>Total Grant - Greater of Adjusted or Minimum Calculation</t>
  </si>
  <si>
    <t>Local Appropriations in Dollars</t>
  </si>
  <si>
    <t>Local Appropriations in Percent of Assessed Valuation</t>
  </si>
  <si>
    <t xml:space="preserve">Infants &amp; Toddlers </t>
  </si>
  <si>
    <t>English Language Acquisition</t>
  </si>
  <si>
    <t>Improving Teacher Quality State Grants</t>
  </si>
  <si>
    <t>TITLE II</t>
  </si>
  <si>
    <t>Part B - Math &amp; Sciences</t>
  </si>
  <si>
    <t>Other Earnings on Investment</t>
  </si>
  <si>
    <t>Unrestricted and Impact Aid Funds</t>
  </si>
  <si>
    <t>Public Health Services Act</t>
  </si>
  <si>
    <t>Social Security Act Medical Assistance</t>
  </si>
  <si>
    <t>Stewart B. McKinney Homeless Assistance</t>
  </si>
  <si>
    <t>Total Local Wealth *</t>
  </si>
  <si>
    <t>GCEI - Regional Difference</t>
  </si>
  <si>
    <t>(D)</t>
  </si>
  <si>
    <t>Additional Grant to Adjusted Calculation</t>
  </si>
  <si>
    <t>*  Includes revenue from the following funds:  Current Expense, School Construction, Debt Service, and Food Service.</t>
  </si>
  <si>
    <t>Charles*</t>
  </si>
  <si>
    <t>revenue**</t>
  </si>
  <si>
    <t>Compensatory Education Formula</t>
  </si>
  <si>
    <t>Other**</t>
  </si>
  <si>
    <t>*Includes earnings on investments, rental income, and other miscellaneous local revenue.</t>
  </si>
  <si>
    <t>*    Includes revenue to meet principal and interest obligations.</t>
  </si>
  <si>
    <t>**  Includes miscellaneous other revenue.</t>
  </si>
  <si>
    <t>NOTE:  Audit adjustments are not included.</t>
  </si>
  <si>
    <t>Belonging**</t>
  </si>
  <si>
    <t>* Assessed</t>
  </si>
  <si>
    <t>Greater of (S1) or ( S2)</t>
  </si>
  <si>
    <r>
      <t xml:space="preserve">** </t>
    </r>
    <r>
      <rPr>
        <sz val="10"/>
        <rFont val="Arial"/>
        <family val="2"/>
      </rPr>
      <t>Includes the following:  tuition, transportation fees, transfers from school units in other states, and other miscellaneous revenue.</t>
    </r>
  </si>
  <si>
    <r>
      <t>Other</t>
    </r>
    <r>
      <rPr>
        <sz val="10"/>
        <rFont val="WP TypographicSymbols"/>
      </rPr>
      <t>**</t>
    </r>
  </si>
  <si>
    <t>Minimum State Share = Foundation Progam x .15           (S2)</t>
  </si>
  <si>
    <t>(B) X 80%</t>
  </si>
  <si>
    <t>Local Appropriations in Percent of Total Local Wealth</t>
  </si>
  <si>
    <t>Table 12 (Continued)</t>
  </si>
  <si>
    <t>*    Excludes federal revenue and state revenue for food service operations; excludes sale of meals and value of USDA commodities.</t>
  </si>
  <si>
    <t>Adult Ed - English Lit/Civics</t>
  </si>
  <si>
    <t>ESEA I - LEA School System Support</t>
  </si>
  <si>
    <t>ESEA I - LEA State Administration</t>
  </si>
  <si>
    <t>Guaranteed Tax Base</t>
  </si>
  <si>
    <t>ARRA</t>
  </si>
  <si>
    <t>Supplemental Grants</t>
  </si>
  <si>
    <t>Limited English Proficiency</t>
  </si>
  <si>
    <t>Title I School Improvement</t>
  </si>
  <si>
    <t>Disabled Students</t>
  </si>
  <si>
    <t xml:space="preserve"> Title II Carl T. Perkins - Career and Technology </t>
  </si>
  <si>
    <t>Displaced Homemakers</t>
  </si>
  <si>
    <t>Sex</t>
  </si>
  <si>
    <t>Equity</t>
  </si>
  <si>
    <t>National School Lunch Equipment Assistance</t>
  </si>
  <si>
    <t>Title I</t>
  </si>
  <si>
    <t>Race To TheTop</t>
  </si>
  <si>
    <t>Gaining Early Awareness and Readiness</t>
  </si>
  <si>
    <t>IDEA Part C - Severely Handicapped Project</t>
  </si>
  <si>
    <t xml:space="preserve"> </t>
  </si>
  <si>
    <t xml:space="preserve">* Included are taxable income, real and public utility property assessments for state purposes, and 50% of personal property assessments for county purposes; </t>
  </si>
  <si>
    <t xml:space="preserve">         Source:</t>
  </si>
  <si>
    <t>**      Half-time prekindergarten pupils are expressed in full-time equivalents in arriving at per pupil costs.</t>
  </si>
  <si>
    <t xml:space="preserve">        Source:  </t>
  </si>
  <si>
    <t>http://www.census.gov</t>
  </si>
  <si>
    <r>
      <t>Other</t>
    </r>
    <r>
      <rPr>
        <b/>
        <sz val="10"/>
        <rFont val="Arial"/>
        <family val="2"/>
      </rPr>
      <t>**</t>
    </r>
  </si>
  <si>
    <t>Local Appropriations for Public Schools as a Percent of Assessed Valuation and Total Local Wealth</t>
  </si>
  <si>
    <t>Indian Education</t>
  </si>
  <si>
    <t>21st Century Community Learning Centers</t>
  </si>
  <si>
    <t>** Includes the following:  tuition, transportation fees, transfers from school units in other states, and other miscellaneous revenue.</t>
  </si>
  <si>
    <t xml:space="preserve">      </t>
  </si>
  <si>
    <t xml:space="preserve">Local </t>
  </si>
  <si>
    <t>** Nonrevenue includes earnings on investment, rental income, and other miscellaneous receipts, but excludes interfund transfers.</t>
  </si>
  <si>
    <t>Local Share           ( Local Wealth X .71097%)</t>
  </si>
  <si>
    <t>Revenue from All Sources* for Maryland Public Schools:  2017-2018</t>
  </si>
  <si>
    <t>Revenue from All Sources for Current Expenses*: Maryland Public Schools:  2017-2018</t>
  </si>
  <si>
    <t>Revenue from All Sources for School Construction: Maryland Public Schools:  2017-2018</t>
  </si>
  <si>
    <t>Revenue from All Sources Debt Service* for Maryland Public Schools:  2017-2018</t>
  </si>
  <si>
    <t>Revenue from All Sources for Food Service: Maryland Public Schools:  2017-2018</t>
  </si>
  <si>
    <t>Revenue from the State for Maryland Public Purposes:  2017-2018</t>
  </si>
  <si>
    <t>Revenue from the State for Maryland Public School Purposes:  2017-2018</t>
  </si>
  <si>
    <t>Revenue from the Federal Government for Maryland Public Schools:  2017-2018</t>
  </si>
  <si>
    <t>Foundation Current Expense Formula Aid for Maryland Public Schools: 2017-2018</t>
  </si>
  <si>
    <t>SOURCE:  MSDE final calculations for the Major State Aid Programs for Fiscal Year 2018.</t>
  </si>
  <si>
    <t>State Compensatory Education Aid for Maryland Public Schools: 2017-2018</t>
  </si>
  <si>
    <t>Assessed Valuation per Pupil Belonging and per Capita: State of Maryland  2017-2018</t>
  </si>
  <si>
    <r>
      <t xml:space="preserve">* </t>
    </r>
    <r>
      <rPr>
        <sz val="10"/>
        <rFont val="Wingdings"/>
        <charset val="2"/>
      </rPr>
      <t xml:space="preserve">  </t>
    </r>
    <r>
      <rPr>
        <sz val="10"/>
        <rFont val="Arial"/>
        <family val="2"/>
      </rPr>
      <t>Excerpt from Table I - The Taxable Assessable Base at the County Level For the tax year beginning July 1, 2017</t>
    </r>
  </si>
  <si>
    <t xml:space="preserve">         Base Estimate date: November 30, 2017</t>
  </si>
  <si>
    <t>***    Excerpt from Table 1.  Annual Estimates of the Resident Population for Counties of Maryland: April 1, 2011 to July 1, 2017</t>
  </si>
  <si>
    <t xml:space="preserve">        Release Date: March 2018</t>
  </si>
  <si>
    <t>Maryland Public Schools:  2017-2018</t>
  </si>
  <si>
    <t>Total Foundation Program (Enrollment X $7,012)</t>
  </si>
  <si>
    <t>Enrollment
 9-30-2016</t>
  </si>
  <si>
    <t>SOURCE:  MSDE final calculations for the Major State Aid Programs for Fiscal Year 2018</t>
  </si>
  <si>
    <t>10-31-2016 Eligible FARMS Students + SEED</t>
  </si>
  <si>
    <t>Students  X $3,401</t>
  </si>
  <si>
    <t>Grant Adjusted Calculation        @ 0.8551063</t>
  </si>
  <si>
    <t>http://dat.maryland.gov/Documents/statistics/Novbe17.pdf</t>
  </si>
  <si>
    <t>2017 Population Estimates ***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</si>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</sst>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\ ;\(&quot;$&quot;#,##0\)"/>
    <numFmt numFmtId="168" formatCode="#,##0.000"/>
    <numFmt numFmtId="169" formatCode="0.00000%"/>
    <numFmt numFmtId="170" formatCode="#,##0.000000"/>
    <numFmt numFmtId="171" formatCode="#,##0.0000000"/>
    <numFmt numFmtId="172" formatCode="#,##0.00000"/>
    <numFmt numFmtId="173" formatCode="0.0%"/>
  </numFmts>
  <fonts count="1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26"/>
      <name val="Arial"/>
      <family val="2"/>
    </font>
    <font>
      <sz val="10"/>
      <name val="WP TypographicSymbols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1"/>
      <color theme="1"/>
      <name val="Calibri"/>
      <family val="2"/>
      <scheme val="minor"/>
    </font>
    <font>
      <u/>
      <sz val="9.9"/>
      <color theme="10"/>
      <name val="Arial"/>
      <family val="2"/>
    </font>
    <font>
      <sz val="10"/>
      <color rgb="FFFF0000"/>
      <name val="Arial"/>
      <family val="2"/>
    </font>
    <font>
      <sz val="10"/>
      <name val="Wingdings"/>
      <charset val="2"/>
    </font>
    <font>
      <b/>
      <sz val="11"/>
      <color rgb="FFFA7D00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7" fillId="2" borderId="21" applyNumberFormat="0" applyAlignment="0" applyProtection="0"/>
  </cellStyleXfs>
  <cellXfs count="542">
    <xf numFmtId="0" fontId="0" fillId="0" borderId="0" xfId="0"/>
    <xf numFmtId="165" fontId="0" fillId="0" borderId="0" xfId="0" applyNumberFormat="1"/>
    <xf numFmtId="165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horizontal="center"/>
    </xf>
    <xf numFmtId="165" fontId="0" fillId="0" borderId="0" xfId="1" applyNumberFormat="1" applyFont="1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6" fontId="0" fillId="0" borderId="0" xfId="2" applyNumberFormat="1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165" fontId="0" fillId="0" borderId="4" xfId="0" applyNumberFormat="1" applyBorder="1"/>
    <xf numFmtId="165" fontId="0" fillId="0" borderId="4" xfId="1" applyNumberFormat="1" applyFont="1" applyBorder="1"/>
    <xf numFmtId="165" fontId="0" fillId="0" borderId="0" xfId="1" applyNumberFormat="1" applyFont="1" applyBorder="1"/>
    <xf numFmtId="166" fontId="0" fillId="0" borderId="0" xfId="2" applyNumberFormat="1" applyFont="1" applyBorder="1"/>
    <xf numFmtId="0" fontId="0" fillId="0" borderId="1" xfId="0" applyBorder="1" applyAlignment="1">
      <alignment horizontal="center"/>
    </xf>
    <xf numFmtId="43" fontId="0" fillId="0" borderId="0" xfId="0" applyNumberFormat="1"/>
    <xf numFmtId="0" fontId="0" fillId="0" borderId="0" xfId="0" applyAlignment="1"/>
    <xf numFmtId="43" fontId="0" fillId="0" borderId="0" xfId="0" applyNumberFormat="1" applyBorder="1"/>
    <xf numFmtId="0" fontId="0" fillId="0" borderId="0" xfId="0" quotePrefix="1"/>
    <xf numFmtId="0" fontId="1" fillId="0" borderId="0" xfId="0" applyFont="1" applyAlignment="1">
      <alignment horizontal="centerContinuous"/>
    </xf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1" fillId="0" borderId="5" xfId="0" applyFont="1" applyBorder="1"/>
    <xf numFmtId="3" fontId="3" fillId="0" borderId="0" xfId="0" applyNumberFormat="1" applyFont="1"/>
    <xf numFmtId="3" fontId="1" fillId="0" borderId="4" xfId="0" applyNumberFormat="1" applyFont="1" applyBorder="1"/>
    <xf numFmtId="9" fontId="1" fillId="0" borderId="0" xfId="0" applyNumberFormat="1" applyFont="1"/>
    <xf numFmtId="3" fontId="1" fillId="0" borderId="0" xfId="0" applyNumberFormat="1" applyFont="1" applyBorder="1"/>
    <xf numFmtId="0" fontId="1" fillId="0" borderId="4" xfId="0" applyFont="1" applyBorder="1"/>
    <xf numFmtId="0" fontId="1" fillId="0" borderId="0" xfId="0" applyFont="1" applyBorder="1"/>
    <xf numFmtId="0" fontId="4" fillId="0" borderId="0" xfId="0" applyFont="1" applyBorder="1" applyAlignment="1"/>
    <xf numFmtId="0" fontId="4" fillId="0" borderId="0" xfId="0" applyFont="1"/>
    <xf numFmtId="43" fontId="0" fillId="0" borderId="4" xfId="1" applyNumberFormat="1" applyFont="1" applyBorder="1"/>
    <xf numFmtId="43" fontId="0" fillId="0" borderId="0" xfId="1" applyNumberFormat="1" applyFont="1"/>
    <xf numFmtId="10" fontId="0" fillId="0" borderId="0" xfId="3" applyNumberFormat="1" applyFont="1"/>
    <xf numFmtId="43" fontId="0" fillId="0" borderId="0" xfId="1" applyFont="1"/>
    <xf numFmtId="0" fontId="5" fillId="0" borderId="0" xfId="0" applyFont="1"/>
    <xf numFmtId="41" fontId="0" fillId="0" borderId="0" xfId="0" applyNumberFormat="1" applyBorder="1"/>
    <xf numFmtId="41" fontId="0" fillId="0" borderId="4" xfId="0" applyNumberFormat="1" applyBorder="1"/>
    <xf numFmtId="0" fontId="0" fillId="0" borderId="0" xfId="0" applyBorder="1" applyAlignment="1">
      <alignment horizontal="left"/>
    </xf>
    <xf numFmtId="166" fontId="0" fillId="0" borderId="0" xfId="2" applyNumberFormat="1" applyFont="1"/>
    <xf numFmtId="0" fontId="0" fillId="0" borderId="0" xfId="0" applyBorder="1" applyAlignment="1">
      <alignment wrapText="1"/>
    </xf>
    <xf numFmtId="166" fontId="0" fillId="0" borderId="0" xfId="2" applyNumberFormat="1" applyFont="1" applyBorder="1" applyAlignment="1">
      <alignment horizontal="left" indent="2"/>
    </xf>
    <xf numFmtId="0" fontId="1" fillId="0" borderId="3" xfId="0" applyFont="1" applyBorder="1"/>
    <xf numFmtId="49" fontId="0" fillId="0" borderId="0" xfId="2" applyNumberFormat="1" applyFont="1" applyBorder="1"/>
    <xf numFmtId="0" fontId="1" fillId="0" borderId="2" xfId="0" applyFont="1" applyBorder="1" applyAlignment="1">
      <alignment horizontal="center"/>
    </xf>
    <xf numFmtId="165" fontId="1" fillId="0" borderId="0" xfId="1" applyNumberFormat="1" applyFont="1" applyBorder="1"/>
    <xf numFmtId="167" fontId="1" fillId="0" borderId="0" xfId="0" applyNumberFormat="1" applyFont="1" applyBorder="1"/>
    <xf numFmtId="0" fontId="1" fillId="0" borderId="2" xfId="0" applyFont="1" applyBorder="1"/>
    <xf numFmtId="0" fontId="6" fillId="0" borderId="0" xfId="0" quotePrefix="1" applyFont="1"/>
    <xf numFmtId="0" fontId="0" fillId="0" borderId="0" xfId="0" applyFill="1" applyBorder="1"/>
    <xf numFmtId="0" fontId="0" fillId="0" borderId="0" xfId="0" applyFill="1"/>
    <xf numFmtId="0" fontId="4" fillId="0" borderId="0" xfId="0" applyFont="1" applyBorder="1"/>
    <xf numFmtId="41" fontId="7" fillId="0" borderId="0" xfId="0" applyNumberFormat="1" applyFont="1" applyBorder="1"/>
    <xf numFmtId="166" fontId="7" fillId="0" borderId="0" xfId="2" applyNumberFormat="1" applyFont="1" applyBorder="1"/>
    <xf numFmtId="166" fontId="4" fillId="0" borderId="0" xfId="2" applyNumberFormat="1" applyFont="1" applyBorder="1" applyAlignment="1">
      <alignment horizontal="center"/>
    </xf>
    <xf numFmtId="165" fontId="4" fillId="0" borderId="0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Fill="1" applyBorder="1"/>
    <xf numFmtId="0" fontId="0" fillId="0" borderId="0" xfId="0" applyFill="1" applyBorder="1" applyAlignment="1">
      <alignment horizontal="center"/>
    </xf>
    <xf numFmtId="43" fontId="0" fillId="0" borderId="0" xfId="0" applyNumberFormat="1" applyFill="1" applyBorder="1"/>
    <xf numFmtId="43" fontId="0" fillId="0" borderId="0" xfId="0" applyNumberFormat="1" applyFill="1"/>
    <xf numFmtId="0" fontId="9" fillId="0" borderId="0" xfId="0" applyFont="1"/>
    <xf numFmtId="165" fontId="4" fillId="0" borderId="2" xfId="1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165" fontId="1" fillId="0" borderId="0" xfId="0" applyNumberFormat="1" applyFont="1"/>
    <xf numFmtId="165" fontId="4" fillId="0" borderId="0" xfId="1" applyNumberFormat="1" applyFont="1" applyFill="1"/>
    <xf numFmtId="165" fontId="4" fillId="0" borderId="0" xfId="1" applyNumberFormat="1" applyFont="1" applyFill="1" applyBorder="1"/>
    <xf numFmtId="166" fontId="0" fillId="0" borderId="0" xfId="0" applyNumberFormat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0" fontId="1" fillId="0" borderId="0" xfId="0" applyFont="1" applyFill="1"/>
    <xf numFmtId="165" fontId="0" fillId="0" borderId="2" xfId="0" applyNumberFormat="1" applyBorder="1"/>
    <xf numFmtId="0" fontId="0" fillId="0" borderId="2" xfId="0" applyFill="1" applyBorder="1" applyAlignment="1">
      <alignment horizontal="center"/>
    </xf>
    <xf numFmtId="0" fontId="4" fillId="0" borderId="0" xfId="0" applyFont="1" applyFill="1"/>
    <xf numFmtId="166" fontId="1" fillId="0" borderId="0" xfId="2" applyNumberFormat="1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Border="1"/>
    <xf numFmtId="164" fontId="10" fillId="0" borderId="0" xfId="1" applyNumberFormat="1" applyFont="1" applyFill="1" applyBorder="1"/>
    <xf numFmtId="0" fontId="10" fillId="0" borderId="0" xfId="0" applyFont="1" applyFill="1"/>
    <xf numFmtId="165" fontId="10" fillId="0" borderId="0" xfId="0" applyNumberFormat="1" applyFont="1" applyFill="1" applyBorder="1"/>
    <xf numFmtId="41" fontId="10" fillId="0" borderId="0" xfId="0" applyNumberFormat="1" applyFont="1" applyFill="1" applyBorder="1"/>
    <xf numFmtId="43" fontId="10" fillId="0" borderId="0" xfId="1" applyNumberFormat="1" applyFont="1" applyFill="1" applyBorder="1"/>
    <xf numFmtId="165" fontId="10" fillId="0" borderId="0" xfId="0" applyNumberFormat="1" applyFont="1" applyFill="1"/>
    <xf numFmtId="41" fontId="10" fillId="0" borderId="0" xfId="0" applyNumberFormat="1" applyFont="1" applyBorder="1"/>
    <xf numFmtId="0" fontId="10" fillId="0" borderId="4" xfId="0" applyFont="1" applyFill="1" applyBorder="1"/>
    <xf numFmtId="165" fontId="10" fillId="0" borderId="4" xfId="0" applyNumberFormat="1" applyFont="1" applyFill="1" applyBorder="1"/>
    <xf numFmtId="41" fontId="10" fillId="0" borderId="4" xfId="0" applyNumberFormat="1" applyFont="1" applyBorder="1"/>
    <xf numFmtId="43" fontId="10" fillId="0" borderId="4" xfId="1" applyNumberFormat="1" applyFont="1" applyFill="1" applyBorder="1"/>
    <xf numFmtId="0" fontId="10" fillId="0" borderId="0" xfId="0" quotePrefix="1" applyFont="1"/>
    <xf numFmtId="43" fontId="1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5" fontId="1" fillId="0" borderId="5" xfId="1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5" fontId="1" fillId="0" borderId="2" xfId="1" applyNumberFormat="1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166" fontId="1" fillId="0" borderId="0" xfId="2" applyNumberFormat="1" applyFont="1" applyBorder="1" applyAlignment="1">
      <alignment horizontal="center"/>
    </xf>
    <xf numFmtId="10" fontId="1" fillId="0" borderId="0" xfId="3" applyNumberFormat="1" applyFont="1" applyBorder="1"/>
    <xf numFmtId="43" fontId="1" fillId="0" borderId="0" xfId="0" applyNumberFormat="1" applyFont="1" applyBorder="1"/>
    <xf numFmtId="165" fontId="1" fillId="0" borderId="0" xfId="1" applyNumberFormat="1" applyFont="1" applyBorder="1" applyAlignment="1">
      <alignment horizontal="center"/>
    </xf>
    <xf numFmtId="164" fontId="1" fillId="0" borderId="0" xfId="1" applyNumberFormat="1" applyFont="1" applyBorder="1"/>
    <xf numFmtId="165" fontId="1" fillId="0" borderId="0" xfId="0" applyNumberFormat="1" applyFont="1" applyBorder="1"/>
    <xf numFmtId="43" fontId="1" fillId="0" borderId="0" xfId="1" applyNumberFormat="1" applyFont="1" applyBorder="1"/>
    <xf numFmtId="165" fontId="1" fillId="0" borderId="4" xfId="0" applyNumberFormat="1" applyFont="1" applyBorder="1"/>
    <xf numFmtId="165" fontId="1" fillId="0" borderId="4" xfId="1" applyNumberFormat="1" applyFont="1" applyBorder="1" applyAlignment="1">
      <alignment horizontal="center"/>
    </xf>
    <xf numFmtId="165" fontId="1" fillId="0" borderId="4" xfId="1" applyNumberFormat="1" applyFont="1" applyBorder="1"/>
    <xf numFmtId="43" fontId="1" fillId="0" borderId="4" xfId="1" applyNumberFormat="1" applyFont="1" applyBorder="1"/>
    <xf numFmtId="43" fontId="10" fillId="0" borderId="0" xfId="1" applyNumberFormat="1" applyFont="1" applyBorder="1"/>
    <xf numFmtId="42" fontId="1" fillId="0" borderId="0" xfId="2" applyNumberFormat="1" applyFont="1" applyBorder="1" applyAlignment="1">
      <alignment horizontal="center"/>
    </xf>
    <xf numFmtId="41" fontId="1" fillId="0" borderId="0" xfId="0" applyNumberFormat="1" applyFont="1" applyBorder="1"/>
    <xf numFmtId="165" fontId="10" fillId="0" borderId="0" xfId="0" applyNumberFormat="1" applyFont="1" applyBorder="1"/>
    <xf numFmtId="0" fontId="10" fillId="0" borderId="4" xfId="0" applyFont="1" applyBorder="1"/>
    <xf numFmtId="0" fontId="1" fillId="0" borderId="1" xfId="0" applyFont="1" applyFill="1" applyBorder="1"/>
    <xf numFmtId="165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165" fontId="1" fillId="0" borderId="2" xfId="1" applyNumberFormat="1" applyFont="1" applyFill="1" applyBorder="1" applyAlignment="1">
      <alignment horizontal="center"/>
    </xf>
    <xf numFmtId="0" fontId="11" fillId="0" borderId="0" xfId="0" applyFont="1"/>
    <xf numFmtId="0" fontId="11" fillId="0" borderId="4" xfId="0" applyFont="1" applyBorder="1"/>
    <xf numFmtId="165" fontId="1" fillId="0" borderId="0" xfId="1" applyNumberFormat="1" applyFont="1" applyFill="1"/>
    <xf numFmtId="165" fontId="1" fillId="0" borderId="0" xfId="1" applyNumberFormat="1" applyFont="1" applyFill="1" applyBorder="1"/>
    <xf numFmtId="165" fontId="1" fillId="0" borderId="4" xfId="1" applyNumberFormat="1" applyFont="1" applyFill="1" applyBorder="1"/>
    <xf numFmtId="0" fontId="0" fillId="0" borderId="1" xfId="0" applyBorder="1" applyAlignment="1">
      <alignment horizontal="center" vertical="center"/>
    </xf>
    <xf numFmtId="0" fontId="1" fillId="0" borderId="0" xfId="0" quotePrefix="1" applyFont="1" applyBorder="1"/>
    <xf numFmtId="0" fontId="1" fillId="0" borderId="0" xfId="0" quotePrefix="1" applyFont="1" applyFill="1"/>
    <xf numFmtId="165" fontId="1" fillId="0" borderId="0" xfId="1" applyNumberFormat="1" applyFont="1" applyFill="1" applyBorder="1" applyAlignment="1">
      <alignment horizontal="center"/>
    </xf>
    <xf numFmtId="43" fontId="1" fillId="0" borderId="0" xfId="1" applyNumberFormat="1" applyFont="1" applyFill="1" applyBorder="1"/>
    <xf numFmtId="0" fontId="6" fillId="0" borderId="0" xfId="0" quotePrefix="1" applyFont="1" applyFill="1"/>
    <xf numFmtId="41" fontId="4" fillId="0" borderId="0" xfId="0" applyNumberFormat="1" applyFont="1" applyFill="1" applyBorder="1"/>
    <xf numFmtId="41" fontId="4" fillId="0" borderId="4" xfId="0" applyNumberFormat="1" applyFont="1" applyFill="1" applyBorder="1"/>
    <xf numFmtId="43" fontId="10" fillId="0" borderId="0" xfId="0" applyNumberFormat="1" applyFont="1" applyFill="1" applyBorder="1"/>
    <xf numFmtId="166" fontId="4" fillId="0" borderId="0" xfId="2" applyNumberFormat="1" applyFont="1" applyFill="1" applyBorder="1" applyAlignment="1">
      <alignment horizontal="center"/>
    </xf>
    <xf numFmtId="10" fontId="0" fillId="0" borderId="0" xfId="3" applyNumberFormat="1" applyFont="1" applyFill="1" applyBorder="1"/>
    <xf numFmtId="165" fontId="4" fillId="0" borderId="0" xfId="1" applyNumberFormat="1" applyFont="1" applyFill="1" applyBorder="1" applyAlignment="1">
      <alignment horizontal="center"/>
    </xf>
    <xf numFmtId="164" fontId="0" fillId="0" borderId="0" xfId="1" applyNumberFormat="1" applyFont="1" applyFill="1" applyBorder="1"/>
    <xf numFmtId="165" fontId="0" fillId="0" borderId="0" xfId="0" applyNumberFormat="1" applyFill="1"/>
    <xf numFmtId="165" fontId="1" fillId="0" borderId="0" xfId="1" applyNumberFormat="1" applyFont="1" applyFill="1" applyBorder="1" applyAlignment="1">
      <alignment horizontal="right" vertical="top" wrapText="1"/>
    </xf>
    <xf numFmtId="0" fontId="1" fillId="0" borderId="3" xfId="0" applyFont="1" applyFill="1" applyBorder="1"/>
    <xf numFmtId="0" fontId="1" fillId="0" borderId="0" xfId="0" applyFont="1" applyFill="1" applyBorder="1"/>
    <xf numFmtId="0" fontId="1" fillId="0" borderId="0" xfId="0" applyFont="1" applyFill="1" applyAlignment="1"/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10" fontId="1" fillId="0" borderId="0" xfId="3" applyNumberFormat="1" applyFont="1" applyFill="1" applyBorder="1"/>
    <xf numFmtId="164" fontId="1" fillId="0" borderId="0" xfId="1" applyNumberFormat="1" applyFont="1" applyFill="1" applyBorder="1"/>
    <xf numFmtId="0" fontId="4" fillId="0" borderId="0" xfId="0" applyFont="1" applyFill="1" applyAlignment="1">
      <alignment horizontal="right"/>
    </xf>
    <xf numFmtId="43" fontId="4" fillId="0" borderId="0" xfId="1" applyFont="1" applyFill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165" fontId="4" fillId="0" borderId="0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right"/>
    </xf>
    <xf numFmtId="43" fontId="4" fillId="0" borderId="0" xfId="1" applyFont="1" applyFill="1" applyBorder="1" applyAlignment="1">
      <alignment horizontal="center"/>
    </xf>
    <xf numFmtId="0" fontId="4" fillId="0" borderId="2" xfId="0" applyFont="1" applyFill="1" applyBorder="1"/>
    <xf numFmtId="43" fontId="4" fillId="0" borderId="2" xfId="1" applyFont="1" applyFill="1" applyBorder="1" applyAlignment="1">
      <alignment horizontal="center"/>
    </xf>
    <xf numFmtId="166" fontId="4" fillId="0" borderId="0" xfId="2" applyNumberFormat="1" applyFont="1" applyFill="1" applyBorder="1" applyAlignment="1">
      <alignment horizontal="right"/>
    </xf>
    <xf numFmtId="10" fontId="4" fillId="0" borderId="0" xfId="3" applyNumberFormat="1" applyFont="1" applyFill="1" applyBorder="1"/>
    <xf numFmtId="0" fontId="4" fillId="0" borderId="0" xfId="0" applyFont="1" applyFill="1" applyBorder="1" applyAlignment="1">
      <alignment horizontal="right"/>
    </xf>
    <xf numFmtId="43" fontId="4" fillId="0" borderId="0" xfId="1" applyFont="1" applyFill="1" applyBorder="1"/>
    <xf numFmtId="165" fontId="4" fillId="0" borderId="0" xfId="0" applyNumberFormat="1" applyFont="1" applyFill="1"/>
    <xf numFmtId="0" fontId="4" fillId="0" borderId="4" xfId="0" applyFont="1" applyFill="1" applyBorder="1"/>
    <xf numFmtId="165" fontId="4" fillId="0" borderId="4" xfId="0" applyNumberFormat="1" applyFont="1" applyFill="1" applyBorder="1"/>
    <xf numFmtId="43" fontId="4" fillId="0" borderId="4" xfId="1" applyFont="1" applyFill="1" applyBorder="1"/>
    <xf numFmtId="0" fontId="0" fillId="0" borderId="0" xfId="0" quotePrefix="1" applyFill="1"/>
    <xf numFmtId="0" fontId="0" fillId="0" borderId="0" xfId="0" applyFill="1" applyAlignment="1">
      <alignment horizontal="right"/>
    </xf>
    <xf numFmtId="43" fontId="0" fillId="0" borderId="0" xfId="1" applyFont="1" applyFill="1"/>
    <xf numFmtId="3" fontId="1" fillId="0" borderId="0" xfId="0" applyNumberFormat="1" applyFont="1" applyFill="1"/>
    <xf numFmtId="3" fontId="1" fillId="0" borderId="4" xfId="0" applyNumberFormat="1" applyFont="1" applyFill="1" applyBorder="1"/>
    <xf numFmtId="166" fontId="1" fillId="0" borderId="0" xfId="2" applyNumberFormat="1" applyFont="1" applyFill="1"/>
    <xf numFmtId="0" fontId="1" fillId="0" borderId="0" xfId="0" applyFont="1" applyFill="1" applyAlignment="1">
      <alignment horizontal="centerContinuous"/>
    </xf>
    <xf numFmtId="0" fontId="3" fillId="0" borderId="0" xfId="0" applyFont="1" applyFill="1"/>
    <xf numFmtId="3" fontId="3" fillId="0" borderId="0" xfId="0" applyNumberFormat="1" applyFont="1" applyFill="1"/>
    <xf numFmtId="0" fontId="4" fillId="0" borderId="0" xfId="0" applyFont="1" applyFill="1" applyBorder="1" applyAlignment="1"/>
    <xf numFmtId="166" fontId="4" fillId="0" borderId="2" xfId="0" applyNumberFormat="1" applyFont="1" applyBorder="1" applyAlignment="1">
      <alignment horizontal="center"/>
    </xf>
    <xf numFmtId="0" fontId="0" fillId="0" borderId="3" xfId="0" applyFill="1" applyBorder="1"/>
    <xf numFmtId="165" fontId="0" fillId="0" borderId="2" xfId="1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41" fontId="11" fillId="0" borderId="0" xfId="0" applyNumberFormat="1" applyFont="1"/>
    <xf numFmtId="0" fontId="7" fillId="0" borderId="0" xfId="0" applyFont="1" applyFill="1" applyBorder="1"/>
    <xf numFmtId="0" fontId="0" fillId="0" borderId="0" xfId="0" applyFont="1"/>
    <xf numFmtId="165" fontId="4" fillId="0" borderId="2" xfId="1" applyNumberFormat="1" applyFont="1" applyBorder="1" applyAlignment="1">
      <alignment horizontal="center"/>
    </xf>
    <xf numFmtId="165" fontId="2" fillId="0" borderId="0" xfId="1" applyNumberFormat="1" applyFont="1" applyFill="1" applyBorder="1"/>
    <xf numFmtId="165" fontId="2" fillId="0" borderId="4" xfId="1" applyNumberFormat="1" applyFont="1" applyFill="1" applyBorder="1"/>
    <xf numFmtId="165" fontId="2" fillId="0" borderId="0" xfId="0" applyNumberFormat="1" applyFont="1" applyBorder="1"/>
    <xf numFmtId="0" fontId="2" fillId="0" borderId="0" xfId="0" applyFont="1" applyBorder="1"/>
    <xf numFmtId="0" fontId="2" fillId="0" borderId="1" xfId="0" applyFont="1" applyBorder="1"/>
    <xf numFmtId="165" fontId="2" fillId="0" borderId="0" xfId="1" applyNumberFormat="1" applyFont="1" applyBorder="1"/>
    <xf numFmtId="43" fontId="2" fillId="0" borderId="0" xfId="1" applyFont="1" applyBorder="1"/>
    <xf numFmtId="41" fontId="2" fillId="0" borderId="0" xfId="1" applyNumberFormat="1" applyFont="1" applyFill="1" applyProtection="1">
      <protection locked="0"/>
    </xf>
    <xf numFmtId="41" fontId="2" fillId="0" borderId="0" xfId="0" applyNumberFormat="1" applyFont="1" applyFill="1"/>
    <xf numFmtId="41" fontId="2" fillId="0" borderId="0" xfId="0" applyNumberFormat="1" applyFont="1" applyFill="1" applyBorder="1"/>
    <xf numFmtId="42" fontId="2" fillId="0" borderId="0" xfId="0" applyNumberFormat="1" applyFont="1" applyFill="1"/>
    <xf numFmtId="41" fontId="2" fillId="0" borderId="4" xfId="0" applyNumberFormat="1" applyFont="1" applyFill="1" applyBorder="1"/>
    <xf numFmtId="165" fontId="12" fillId="0" borderId="0" xfId="1" applyNumberFormat="1" applyFont="1" applyFill="1"/>
    <xf numFmtId="166" fontId="12" fillId="0" borderId="0" xfId="2" applyNumberFormat="1" applyFont="1" applyFill="1"/>
    <xf numFmtId="165" fontId="2" fillId="0" borderId="0" xfId="1" applyNumberFormat="1" applyFont="1" applyFill="1"/>
    <xf numFmtId="41" fontId="2" fillId="0" borderId="0" xfId="1" applyNumberFormat="1" applyFont="1" applyFill="1"/>
    <xf numFmtId="166" fontId="12" fillId="0" borderId="0" xfId="2" applyNumberFormat="1" applyFont="1" applyFill="1" applyAlignment="1">
      <alignment horizontal="left" indent="3"/>
    </xf>
    <xf numFmtId="3" fontId="2" fillId="0" borderId="0" xfId="0" applyNumberFormat="1" applyFont="1" applyFill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3" fontId="2" fillId="0" borderId="0" xfId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43" fontId="2" fillId="0" borderId="1" xfId="1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/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66" fontId="2" fillId="0" borderId="0" xfId="2" applyNumberFormat="1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 applyFill="1" applyAlignment="1">
      <alignment horizontal="centerContinuous"/>
    </xf>
    <xf numFmtId="0" fontId="2" fillId="0" borderId="3" xfId="0" applyFont="1" applyFill="1" applyBorder="1"/>
    <xf numFmtId="167" fontId="2" fillId="0" borderId="0" xfId="0" applyNumberFormat="1" applyFont="1" applyFill="1" applyBorder="1"/>
    <xf numFmtId="167" fontId="2" fillId="0" borderId="0" xfId="0" applyNumberFormat="1" applyFont="1" applyFill="1" applyBorder="1" applyAlignment="1">
      <alignment horizontal="left" indent="2"/>
    </xf>
    <xf numFmtId="3" fontId="2" fillId="0" borderId="0" xfId="0" applyNumberFormat="1" applyFont="1" applyFill="1" applyAlignment="1">
      <alignment horizontal="left" indent="3"/>
    </xf>
    <xf numFmtId="165" fontId="2" fillId="0" borderId="0" xfId="0" applyNumberFormat="1" applyFont="1" applyFill="1"/>
    <xf numFmtId="168" fontId="2" fillId="0" borderId="0" xfId="0" applyNumberFormat="1" applyFont="1" applyFill="1"/>
    <xf numFmtId="3" fontId="2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169" fontId="2" fillId="0" borderId="0" xfId="0" applyNumberFormat="1" applyFont="1" applyFill="1"/>
    <xf numFmtId="37" fontId="2" fillId="0" borderId="0" xfId="2" applyNumberFormat="1" applyFont="1" applyFill="1" applyBorder="1"/>
    <xf numFmtId="37" fontId="2" fillId="0" borderId="0" xfId="2" applyNumberFormat="1" applyFont="1" applyFill="1"/>
    <xf numFmtId="0" fontId="2" fillId="0" borderId="0" xfId="0" applyFont="1" applyAlignment="1">
      <alignment horizontal="centerContinuous"/>
    </xf>
    <xf numFmtId="0" fontId="2" fillId="0" borderId="0" xfId="0" applyFont="1" applyFill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3" fontId="2" fillId="0" borderId="3" xfId="0" applyNumberFormat="1" applyFont="1" applyFill="1" applyBorder="1"/>
    <xf numFmtId="0" fontId="2" fillId="0" borderId="1" xfId="0" applyFont="1" applyFill="1" applyBorder="1"/>
    <xf numFmtId="3" fontId="2" fillId="0" borderId="7" xfId="0" applyNumberFormat="1" applyFont="1" applyFill="1" applyBorder="1"/>
    <xf numFmtId="165" fontId="2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/>
    </xf>
    <xf numFmtId="3" fontId="2" fillId="0" borderId="2" xfId="1" applyNumberFormat="1" applyFont="1" applyFill="1" applyBorder="1" applyAlignment="1">
      <alignment horizontal="center"/>
    </xf>
    <xf numFmtId="42" fontId="2" fillId="0" borderId="0" xfId="2" applyNumberFormat="1" applyFont="1" applyFill="1" applyBorder="1" applyAlignment="1">
      <alignment horizontal="center"/>
    </xf>
    <xf numFmtId="42" fontId="2" fillId="0" borderId="0" xfId="1" applyNumberFormat="1" applyFont="1" applyFill="1" applyBorder="1" applyAlignment="1">
      <alignment horizontal="center"/>
    </xf>
    <xf numFmtId="42" fontId="2" fillId="0" borderId="0" xfId="0" applyNumberFormat="1" applyFont="1" applyFill="1" applyBorder="1" applyAlignment="1">
      <alignment horizontal="center"/>
    </xf>
    <xf numFmtId="166" fontId="2" fillId="0" borderId="0" xfId="2" applyNumberFormat="1" applyFont="1" applyFill="1" applyProtection="1">
      <protection locked="0"/>
    </xf>
    <xf numFmtId="44" fontId="2" fillId="0" borderId="0" xfId="2" applyFont="1" applyFill="1" applyBorder="1"/>
    <xf numFmtId="165" fontId="2" fillId="0" borderId="0" xfId="1" applyNumberFormat="1" applyFont="1" applyFill="1" applyAlignment="1">
      <alignment horizontal="center"/>
    </xf>
    <xf numFmtId="165" fontId="2" fillId="0" borderId="0" xfId="1" applyNumberFormat="1" applyFont="1" applyFill="1" applyBorder="1" applyAlignment="1">
      <alignment horizontal="center" wrapText="1"/>
    </xf>
    <xf numFmtId="166" fontId="2" fillId="0" borderId="0" xfId="2" applyNumberFormat="1" applyFont="1" applyFill="1"/>
    <xf numFmtId="42" fontId="2" fillId="0" borderId="0" xfId="2" applyNumberFormat="1" applyFont="1" applyFill="1"/>
    <xf numFmtId="166" fontId="2" fillId="0" borderId="0" xfId="2" applyNumberFormat="1" applyFont="1"/>
    <xf numFmtId="44" fontId="2" fillId="0" borderId="0" xfId="0" applyNumberFormat="1" applyFont="1" applyFill="1" applyProtection="1">
      <protection locked="0"/>
    </xf>
    <xf numFmtId="0" fontId="2" fillId="0" borderId="0" xfId="0" applyFont="1" applyFill="1" applyAlignment="1"/>
    <xf numFmtId="165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Border="1" applyAlignment="1">
      <alignment horizontal="left" indent="2"/>
    </xf>
    <xf numFmtId="165" fontId="0" fillId="0" borderId="0" xfId="1" applyNumberFormat="1" applyFont="1" applyBorder="1" applyAlignment="1">
      <alignment horizontal="left" indent="2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/>
    <xf numFmtId="44" fontId="2" fillId="0" borderId="0" xfId="2" applyFont="1" applyFill="1"/>
    <xf numFmtId="2" fontId="0" fillId="0" borderId="0" xfId="0" applyNumberFormat="1"/>
    <xf numFmtId="44" fontId="2" fillId="0" borderId="0" xfId="2" applyFont="1" applyFill="1" applyBorder="1" applyProtection="1">
      <protection locked="0"/>
    </xf>
    <xf numFmtId="44" fontId="0" fillId="0" borderId="0" xfId="2" applyFont="1"/>
    <xf numFmtId="49" fontId="0" fillId="0" borderId="0" xfId="2" applyNumberFormat="1" applyFont="1" applyFill="1" applyBorder="1"/>
    <xf numFmtId="166" fontId="0" fillId="0" borderId="0" xfId="2" applyNumberFormat="1" applyFont="1" applyFill="1" applyBorder="1"/>
    <xf numFmtId="43" fontId="2" fillId="0" borderId="3" xfId="1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66" fontId="0" fillId="0" borderId="0" xfId="2" applyNumberFormat="1" applyFont="1" applyFill="1"/>
    <xf numFmtId="0" fontId="2" fillId="0" borderId="4" xfId="0" applyFont="1" applyBorder="1"/>
    <xf numFmtId="166" fontId="2" fillId="0" borderId="0" xfId="0" applyNumberFormat="1" applyFont="1" applyFill="1" applyBorder="1"/>
    <xf numFmtId="43" fontId="2" fillId="0" borderId="0" xfId="1" applyFont="1" applyFill="1" applyBorder="1" applyAlignment="1">
      <alignment wrapText="1"/>
    </xf>
    <xf numFmtId="165" fontId="2" fillId="0" borderId="4" xfId="0" applyNumberFormat="1" applyFont="1" applyFill="1" applyBorder="1"/>
    <xf numFmtId="0" fontId="0" fillId="0" borderId="0" xfId="0" applyBorder="1" applyAlignment="1"/>
    <xf numFmtId="166" fontId="2" fillId="0" borderId="0" xfId="2" applyNumberFormat="1" applyFont="1" applyFill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0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165" fontId="0" fillId="0" borderId="0" xfId="1" applyNumberFormat="1" applyFont="1" applyFill="1" applyBorder="1"/>
    <xf numFmtId="41" fontId="1" fillId="0" borderId="0" xfId="0" applyNumberFormat="1" applyFont="1" applyFill="1" applyBorder="1"/>
    <xf numFmtId="165" fontId="1" fillId="0" borderId="0" xfId="1" applyNumberFormat="1" applyFont="1" applyFill="1" applyProtection="1">
      <protection locked="0"/>
    </xf>
    <xf numFmtId="41" fontId="1" fillId="0" borderId="4" xfId="0" applyNumberFormat="1" applyFont="1" applyFill="1" applyBorder="1"/>
    <xf numFmtId="43" fontId="1" fillId="0" borderId="4" xfId="1" applyNumberFormat="1" applyFont="1" applyFill="1" applyBorder="1"/>
    <xf numFmtId="43" fontId="1" fillId="0" borderId="0" xfId="0" applyNumberFormat="1" applyFont="1" applyFill="1" applyBorder="1"/>
    <xf numFmtId="165" fontId="1" fillId="0" borderId="0" xfId="0" applyNumberFormat="1" applyFont="1" applyFill="1"/>
    <xf numFmtId="41" fontId="1" fillId="0" borderId="0" xfId="1" applyNumberFormat="1" applyFont="1" applyFill="1" applyBorder="1"/>
    <xf numFmtId="41" fontId="1" fillId="0" borderId="0" xfId="0" applyNumberFormat="1" applyFont="1" applyFill="1" applyBorder="1" applyAlignment="1"/>
    <xf numFmtId="165" fontId="1" fillId="0" borderId="0" xfId="1" applyNumberFormat="1" applyFont="1" applyFill="1" applyAlignment="1" applyProtection="1">
      <protection locked="0"/>
    </xf>
    <xf numFmtId="0" fontId="2" fillId="0" borderId="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4" fillId="0" borderId="0" xfId="4" applyAlignment="1" applyProtection="1"/>
    <xf numFmtId="165" fontId="15" fillId="0" borderId="0" xfId="1" applyNumberFormat="1" applyFont="1" applyFill="1" applyProtection="1">
      <protection locked="0"/>
    </xf>
    <xf numFmtId="165" fontId="15" fillId="0" borderId="0" xfId="1" applyNumberFormat="1" applyFont="1" applyFill="1"/>
    <xf numFmtId="165" fontId="15" fillId="0" borderId="4" xfId="1" applyNumberFormat="1" applyFont="1" applyFill="1" applyBorder="1"/>
    <xf numFmtId="165" fontId="15" fillId="0" borderId="0" xfId="1" applyNumberFormat="1" applyFont="1" applyFill="1" applyBorder="1"/>
    <xf numFmtId="41" fontId="15" fillId="0" borderId="0" xfId="1" applyNumberFormat="1" applyFont="1" applyFill="1" applyBorder="1"/>
    <xf numFmtId="41" fontId="15" fillId="0" borderId="0" xfId="1" applyNumberFormat="1" applyFont="1" applyFill="1"/>
    <xf numFmtId="0" fontId="15" fillId="0" borderId="0" xfId="0" applyFont="1"/>
    <xf numFmtId="166" fontId="15" fillId="0" borderId="0" xfId="2" applyNumberFormat="1" applyFont="1" applyFill="1" applyAlignment="1">
      <alignment horizontal="left" indent="3"/>
    </xf>
    <xf numFmtId="3" fontId="1" fillId="0" borderId="0" xfId="0" applyNumberFormat="1" applyFont="1" applyFill="1" applyBorder="1"/>
    <xf numFmtId="41" fontId="1" fillId="0" borderId="0" xfId="1" applyNumberFormat="1" applyFont="1" applyFill="1"/>
    <xf numFmtId="0" fontId="14" fillId="0" borderId="0" xfId="4" applyFill="1" applyBorder="1" applyAlignment="1" applyProtection="1"/>
    <xf numFmtId="165" fontId="1" fillId="0" borderId="2" xfId="0" applyNumberFormat="1" applyFont="1" applyBorder="1"/>
    <xf numFmtId="0" fontId="1" fillId="0" borderId="0" xfId="0" applyFont="1" applyFill="1" applyAlignment="1">
      <alignment horizontal="left"/>
    </xf>
    <xf numFmtId="3" fontId="1" fillId="0" borderId="0" xfId="0" quotePrefix="1" applyNumberFormat="1" applyFont="1" applyBorder="1" applyAlignment="1" applyProtection="1">
      <alignment horizontal="right"/>
      <protection locked="0"/>
    </xf>
    <xf numFmtId="165" fontId="1" fillId="0" borderId="0" xfId="1" applyNumberFormat="1" applyFont="1"/>
    <xf numFmtId="41" fontId="1" fillId="0" borderId="0" xfId="0" applyNumberFormat="1" applyFont="1" applyFill="1"/>
    <xf numFmtId="165" fontId="1" fillId="0" borderId="0" xfId="1" applyNumberFormat="1" applyFont="1" applyFill="1" applyBorder="1" applyProtection="1">
      <protection locked="0"/>
    </xf>
    <xf numFmtId="165" fontId="1" fillId="0" borderId="4" xfId="1" applyNumberFormat="1" applyFont="1" applyFill="1" applyBorder="1" applyAlignment="1" applyProtection="1">
      <protection locked="0"/>
    </xf>
    <xf numFmtId="41" fontId="1" fillId="0" borderId="4" xfId="1" applyNumberFormat="1" applyFont="1" applyFill="1" applyBorder="1"/>
    <xf numFmtId="166" fontId="1" fillId="0" borderId="0" xfId="2" applyNumberFormat="1" applyFont="1" applyFill="1" applyAlignment="1">
      <alignment horizontal="left" indent="3"/>
    </xf>
    <xf numFmtId="41" fontId="1" fillId="0" borderId="4" xfId="0" applyNumberFormat="1" applyFont="1" applyFill="1" applyBorder="1" applyAlignment="1"/>
    <xf numFmtId="41" fontId="1" fillId="0" borderId="0" xfId="0" quotePrefix="1" applyNumberFormat="1" applyFont="1" applyFill="1" applyBorder="1"/>
    <xf numFmtId="165" fontId="1" fillId="0" borderId="4" xfId="0" applyNumberFormat="1" applyFont="1" applyFill="1" applyBorder="1"/>
    <xf numFmtId="165" fontId="1" fillId="0" borderId="4" xfId="1" applyNumberFormat="1" applyFont="1" applyFill="1" applyBorder="1" applyProtection="1">
      <protection locked="0"/>
    </xf>
    <xf numFmtId="0" fontId="10" fillId="0" borderId="3" xfId="0" applyFont="1" applyFill="1" applyBorder="1"/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0" fillId="0" borderId="0" xfId="0" applyFill="1" applyAlignment="1"/>
    <xf numFmtId="0" fontId="0" fillId="0" borderId="0" xfId="0" applyFill="1" applyBorder="1" applyAlignment="1"/>
    <xf numFmtId="0" fontId="10" fillId="0" borderId="0" xfId="0" applyFont="1" applyFill="1" applyBorder="1"/>
    <xf numFmtId="165" fontId="10" fillId="0" borderId="0" xfId="0" applyNumberFormat="1" applyFont="1" applyFill="1" applyBorder="1" applyAlignment="1">
      <alignment horizontal="center"/>
    </xf>
    <xf numFmtId="165" fontId="10" fillId="0" borderId="5" xfId="1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2" xfId="0" applyFont="1" applyFill="1" applyBorder="1"/>
    <xf numFmtId="165" fontId="10" fillId="0" borderId="2" xfId="1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66" fontId="10" fillId="0" borderId="0" xfId="2" applyNumberFormat="1" applyFont="1" applyFill="1" applyBorder="1" applyAlignment="1">
      <alignment horizontal="center"/>
    </xf>
    <xf numFmtId="42" fontId="10" fillId="0" borderId="0" xfId="2" applyNumberFormat="1" applyFont="1" applyFill="1" applyBorder="1" applyAlignment="1">
      <alignment horizontal="center"/>
    </xf>
    <xf numFmtId="10" fontId="10" fillId="0" borderId="0" xfId="3" applyNumberFormat="1" applyFont="1" applyFill="1" applyBorder="1"/>
    <xf numFmtId="44" fontId="0" fillId="0" borderId="0" xfId="2" applyNumberFormat="1" applyFont="1" applyFill="1" applyBorder="1" applyAlignment="1">
      <alignment horizontal="center"/>
    </xf>
    <xf numFmtId="165" fontId="10" fillId="0" borderId="0" xfId="1" applyNumberFormat="1" applyFont="1" applyFill="1" applyBorder="1" applyAlignment="1">
      <alignment horizontal="center"/>
    </xf>
    <xf numFmtId="165" fontId="10" fillId="0" borderId="0" xfId="1" applyNumberFormat="1" applyFont="1" applyFill="1" applyBorder="1"/>
    <xf numFmtId="43" fontId="2" fillId="0" borderId="0" xfId="1" applyNumberFormat="1" applyFont="1" applyFill="1" applyBorder="1"/>
    <xf numFmtId="43" fontId="2" fillId="0" borderId="4" xfId="1" applyNumberFormat="1" applyFont="1" applyFill="1" applyBorder="1"/>
    <xf numFmtId="0" fontId="1" fillId="0" borderId="0" xfId="0" quotePrefix="1" applyFont="1" applyFill="1" applyBorder="1"/>
    <xf numFmtId="0" fontId="6" fillId="0" borderId="0" xfId="0" applyFont="1" applyFill="1"/>
    <xf numFmtId="0" fontId="10" fillId="0" borderId="0" xfId="0" quotePrefix="1" applyFont="1" applyFill="1"/>
    <xf numFmtId="44" fontId="10" fillId="0" borderId="0" xfId="1" applyNumberFormat="1" applyFont="1" applyFill="1" applyBorder="1" applyAlignment="1">
      <alignment horizontal="center"/>
    </xf>
    <xf numFmtId="42" fontId="1" fillId="0" borderId="0" xfId="2" applyNumberFormat="1" applyFont="1" applyFill="1" applyBorder="1" applyAlignment="1">
      <alignment horizontal="center"/>
    </xf>
    <xf numFmtId="0" fontId="13" fillId="0" borderId="0" xfId="0" applyFont="1" applyFill="1" applyBorder="1"/>
    <xf numFmtId="37" fontId="1" fillId="0" borderId="0" xfId="1" applyNumberFormat="1" applyFont="1" applyBorder="1"/>
    <xf numFmtId="37" fontId="1" fillId="0" borderId="2" xfId="1" applyNumberFormat="1" applyFont="1" applyBorder="1"/>
    <xf numFmtId="41" fontId="2" fillId="0" borderId="0" xfId="2" applyNumberFormat="1" applyFont="1" applyFill="1"/>
    <xf numFmtId="41" fontId="10" fillId="0" borderId="0" xfId="0" applyNumberFormat="1" applyFont="1"/>
    <xf numFmtId="43" fontId="10" fillId="0" borderId="0" xfId="0" applyNumberFormat="1" applyFont="1" applyFill="1"/>
    <xf numFmtId="41" fontId="0" fillId="0" borderId="0" xfId="0" applyNumberFormat="1" applyFill="1"/>
    <xf numFmtId="41" fontId="10" fillId="0" borderId="0" xfId="0" applyNumberFormat="1" applyFont="1" applyFill="1"/>
    <xf numFmtId="41" fontId="0" fillId="0" borderId="0" xfId="0" applyNumberFormat="1"/>
    <xf numFmtId="166" fontId="0" fillId="0" borderId="0" xfId="0" applyNumberFormat="1"/>
    <xf numFmtId="42" fontId="0" fillId="0" borderId="0" xfId="0" applyNumberFormat="1"/>
    <xf numFmtId="41" fontId="2" fillId="0" borderId="0" xfId="1" applyNumberFormat="1" applyFont="1" applyBorder="1"/>
    <xf numFmtId="41" fontId="2" fillId="0" borderId="0" xfId="0" applyNumberFormat="1" applyFont="1"/>
    <xf numFmtId="41" fontId="1" fillId="0" borderId="0" xfId="0" applyNumberFormat="1" applyFont="1"/>
    <xf numFmtId="41" fontId="2" fillId="0" borderId="0" xfId="0" applyNumberFormat="1" applyFont="1" applyBorder="1"/>
    <xf numFmtId="41" fontId="2" fillId="0" borderId="0" xfId="1" applyNumberFormat="1" applyFont="1" applyFill="1" applyBorder="1"/>
    <xf numFmtId="41" fontId="4" fillId="0" borderId="0" xfId="0" applyNumberFormat="1" applyFont="1"/>
    <xf numFmtId="3" fontId="8" fillId="0" borderId="0" xfId="0" applyNumberFormat="1" applyFont="1" applyFill="1"/>
    <xf numFmtId="41" fontId="3" fillId="0" borderId="0" xfId="0" applyNumberFormat="1" applyFont="1" applyFill="1"/>
    <xf numFmtId="171" fontId="8" fillId="0" borderId="0" xfId="0" applyNumberFormat="1" applyFont="1" applyFill="1"/>
    <xf numFmtId="3" fontId="8" fillId="0" borderId="0" xfId="0" applyNumberFormat="1" applyFont="1"/>
    <xf numFmtId="170" fontId="8" fillId="0" borderId="0" xfId="0" applyNumberFormat="1" applyFont="1"/>
    <xf numFmtId="3" fontId="0" fillId="0" borderId="0" xfId="0" applyNumberFormat="1"/>
    <xf numFmtId="3" fontId="0" fillId="0" borderId="0" xfId="0" applyNumberFormat="1" applyAlignment="1">
      <alignment horizontal="right"/>
    </xf>
    <xf numFmtId="37" fontId="4" fillId="0" borderId="6" xfId="1" applyNumberFormat="1" applyFont="1" applyBorder="1"/>
    <xf numFmtId="3" fontId="17" fillId="0" borderId="0" xfId="5" applyNumberFormat="1" applyFill="1" applyBorder="1"/>
    <xf numFmtId="3" fontId="0" fillId="0" borderId="0" xfId="0" applyNumberFormat="1" applyFill="1" applyBorder="1"/>
    <xf numFmtId="3" fontId="0" fillId="0" borderId="0" xfId="0" applyNumberFormat="1" applyFill="1"/>
    <xf numFmtId="41" fontId="0" fillId="0" borderId="0" xfId="0" applyNumberFormat="1" applyFill="1" applyBorder="1"/>
    <xf numFmtId="5" fontId="2" fillId="0" borderId="0" xfId="2" applyNumberFormat="1" applyFont="1" applyFill="1" applyAlignment="1"/>
    <xf numFmtId="44" fontId="8" fillId="0" borderId="0" xfId="2" applyNumberFormat="1" applyFont="1" applyFill="1" applyBorder="1" applyAlignment="1">
      <alignment horizontal="left"/>
    </xf>
    <xf numFmtId="41" fontId="1" fillId="0" borderId="0" xfId="1" applyNumberFormat="1" applyFont="1" applyFill="1" applyAlignment="1" applyProtection="1">
      <protection locked="0"/>
    </xf>
    <xf numFmtId="0" fontId="0" fillId="0" borderId="2" xfId="0" applyBorder="1" applyAlignment="1">
      <alignment horizontal="center"/>
    </xf>
    <xf numFmtId="41" fontId="6" fillId="0" borderId="0" xfId="0" quotePrefix="1" applyNumberFormat="1" applyFont="1" applyFill="1"/>
    <xf numFmtId="42" fontId="0" fillId="0" borderId="0" xfId="0" applyNumberFormat="1" applyFill="1"/>
    <xf numFmtId="41" fontId="0" fillId="0" borderId="0" xfId="0" applyNumberFormat="1" applyAlignment="1">
      <alignment horizontal="right"/>
    </xf>
    <xf numFmtId="41" fontId="0" fillId="0" borderId="0" xfId="2" applyNumberFormat="1" applyFont="1" applyFill="1"/>
    <xf numFmtId="14" fontId="0" fillId="0" borderId="0" xfId="0" applyNumberFormat="1"/>
    <xf numFmtId="14" fontId="10" fillId="0" borderId="0" xfId="0" applyNumberFormat="1" applyFont="1"/>
    <xf numFmtId="41" fontId="0" fillId="0" borderId="0" xfId="0" applyNumberFormat="1" applyAlignment="1"/>
    <xf numFmtId="14" fontId="10" fillId="0" borderId="0" xfId="0" applyNumberFormat="1" applyFont="1" applyFill="1"/>
    <xf numFmtId="41" fontId="2" fillId="0" borderId="0" xfId="2" applyNumberFormat="1" applyFont="1" applyFill="1" applyProtection="1">
      <protection locked="0"/>
    </xf>
    <xf numFmtId="14" fontId="0" fillId="0" borderId="0" xfId="2" applyNumberFormat="1" applyFont="1" applyFill="1"/>
    <xf numFmtId="14" fontId="0" fillId="0" borderId="0" xfId="2" applyNumberFormat="1" applyFont="1" applyFill="1" applyBorder="1"/>
    <xf numFmtId="41" fontId="3" fillId="0" borderId="0" xfId="0" applyNumberFormat="1" applyFont="1"/>
    <xf numFmtId="43" fontId="1" fillId="0" borderId="0" xfId="0" applyNumberFormat="1" applyFont="1" applyFill="1"/>
    <xf numFmtId="172" fontId="2" fillId="0" borderId="0" xfId="0" applyNumberFormat="1" applyFont="1" applyFill="1"/>
    <xf numFmtId="171" fontId="2" fillId="0" borderId="0" xfId="0" applyNumberFormat="1" applyFont="1" applyFill="1"/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2" fillId="0" borderId="0" xfId="0" applyFont="1" applyBorder="1" applyAlignment="1"/>
    <xf numFmtId="0" fontId="2" fillId="0" borderId="1" xfId="0" applyFont="1" applyBorder="1" applyAlignment="1"/>
    <xf numFmtId="1" fontId="2" fillId="0" borderId="0" xfId="0" applyNumberFormat="1" applyFont="1" applyFill="1"/>
    <xf numFmtId="41" fontId="1" fillId="0" borderId="4" xfId="0" applyNumberFormat="1" applyFont="1" applyBorder="1"/>
    <xf numFmtId="41" fontId="10" fillId="0" borderId="4" xfId="0" applyNumberFormat="1" applyFont="1" applyFill="1" applyBorder="1"/>
    <xf numFmtId="0" fontId="0" fillId="3" borderId="0" xfId="0" applyFill="1"/>
    <xf numFmtId="165" fontId="1" fillId="0" borderId="4" xfId="1" applyNumberFormat="1" applyFont="1" applyFill="1" applyBorder="1" applyAlignment="1">
      <alignment horizontal="center"/>
    </xf>
    <xf numFmtId="41" fontId="1" fillId="0" borderId="4" xfId="1" applyNumberFormat="1" applyFont="1" applyFill="1" applyBorder="1" applyAlignment="1" applyProtection="1">
      <protection locked="0"/>
    </xf>
    <xf numFmtId="166" fontId="0" fillId="0" borderId="0" xfId="0" applyNumberFormat="1" applyBorder="1"/>
    <xf numFmtId="42" fontId="0" fillId="0" borderId="0" xfId="2" applyNumberFormat="1" applyFont="1"/>
    <xf numFmtId="165" fontId="0" fillId="0" borderId="0" xfId="0" applyNumberFormat="1" applyFill="1" applyBorder="1"/>
    <xf numFmtId="165" fontId="0" fillId="0" borderId="2" xfId="0" applyNumberFormat="1" applyFill="1" applyBorder="1"/>
    <xf numFmtId="165" fontId="10" fillId="0" borderId="0" xfId="1" applyNumberFormat="1" applyFont="1"/>
    <xf numFmtId="0" fontId="0" fillId="0" borderId="0" xfId="0" applyAlignment="1">
      <alignment horizontal="center"/>
    </xf>
    <xf numFmtId="42" fontId="2" fillId="0" borderId="0" xfId="2" applyNumberFormat="1" applyFont="1" applyFill="1" applyBorder="1"/>
    <xf numFmtId="165" fontId="0" fillId="0" borderId="2" xfId="1" applyNumberFormat="1" applyFont="1" applyBorder="1" applyAlignment="1">
      <alignment horizontal="left" indent="2"/>
    </xf>
    <xf numFmtId="173" fontId="0" fillId="0" borderId="0" xfId="3" applyNumberFormat="1" applyFont="1"/>
    <xf numFmtId="3" fontId="2" fillId="0" borderId="0" xfId="0" applyNumberFormat="1" applyFont="1" applyAlignment="1"/>
    <xf numFmtId="166" fontId="1" fillId="0" borderId="0" xfId="2" applyNumberFormat="1" applyFont="1" applyFill="1" applyBorder="1" applyAlignment="1">
      <alignment horizontal="left" indent="3"/>
    </xf>
    <xf numFmtId="3" fontId="2" fillId="0" borderId="4" xfId="0" applyNumberFormat="1" applyFont="1" applyFill="1" applyBorder="1"/>
    <xf numFmtId="3" fontId="1" fillId="0" borderId="0" xfId="0" quotePrefix="1" applyNumberFormat="1" applyFont="1" applyFill="1"/>
    <xf numFmtId="3" fontId="1" fillId="0" borderId="0" xfId="0" applyNumberFormat="1" applyFont="1" applyFill="1" applyBorder="1" applyAlignment="1">
      <alignment horizontal="right" indent="3"/>
    </xf>
    <xf numFmtId="167" fontId="2" fillId="0" borderId="4" xfId="0" applyNumberFormat="1" applyFont="1" applyFill="1" applyBorder="1" applyAlignment="1">
      <alignment horizontal="left" indent="2"/>
    </xf>
    <xf numFmtId="167" fontId="2" fillId="0" borderId="4" xfId="0" applyNumberFormat="1" applyFont="1" applyFill="1" applyBorder="1"/>
    <xf numFmtId="167" fontId="1" fillId="0" borderId="4" xfId="0" applyNumberFormat="1" applyFont="1" applyBorder="1"/>
    <xf numFmtId="43" fontId="0" fillId="0" borderId="0" xfId="1" applyNumberFormat="1" applyFont="1" applyBorder="1"/>
    <xf numFmtId="5" fontId="0" fillId="0" borderId="0" xfId="0" applyNumberFormat="1"/>
    <xf numFmtId="37" fontId="2" fillId="0" borderId="0" xfId="2" applyNumberFormat="1" applyFont="1" applyFill="1" applyBorder="1" applyAlignment="1">
      <alignment horizontal="right"/>
    </xf>
    <xf numFmtId="42" fontId="2" fillId="0" borderId="0" xfId="2" applyNumberFormat="1" applyFont="1" applyFill="1" applyBorder="1" applyAlignment="1">
      <alignment horizontal="right"/>
    </xf>
    <xf numFmtId="42" fontId="1" fillId="0" borderId="0" xfId="2" applyNumberFormat="1" applyFont="1" applyFill="1"/>
    <xf numFmtId="165" fontId="4" fillId="0" borderId="0" xfId="0" applyNumberFormat="1" applyFont="1" applyFill="1" applyBorder="1"/>
    <xf numFmtId="164" fontId="0" fillId="0" borderId="0" xfId="0" applyNumberFormat="1" applyFill="1"/>
    <xf numFmtId="10" fontId="0" fillId="0" borderId="0" xfId="0" applyNumberFormat="1"/>
    <xf numFmtId="4" fontId="0" fillId="0" borderId="0" xfId="0" applyNumberFormat="1"/>
    <xf numFmtId="165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0" fillId="0" borderId="4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165" fontId="0" fillId="0" borderId="8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165" fontId="1" fillId="0" borderId="8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165" fontId="4" fillId="0" borderId="5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43" fontId="4" fillId="0" borderId="1" xfId="1" applyFont="1" applyFill="1" applyBorder="1" applyAlignment="1">
      <alignment horizontal="center"/>
    </xf>
    <xf numFmtId="43" fontId="4" fillId="0" borderId="4" xfId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7" xfId="0" applyFont="1" applyFill="1" applyBorder="1" applyAlignment="1">
      <alignment horizontal="center"/>
    </xf>
    <xf numFmtId="165" fontId="2" fillId="0" borderId="5" xfId="1" applyNumberFormat="1" applyFont="1" applyFill="1" applyBorder="1" applyAlignment="1">
      <alignment horizontal="center" wrapText="1"/>
    </xf>
    <xf numFmtId="165" fontId="2" fillId="0" borderId="0" xfId="1" applyNumberFormat="1" applyFont="1" applyFill="1" applyBorder="1" applyAlignment="1">
      <alignment horizontal="center" wrapText="1"/>
    </xf>
    <xf numFmtId="165" fontId="2" fillId="0" borderId="2" xfId="1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2" fillId="0" borderId="1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165" fontId="2" fillId="0" borderId="15" xfId="1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5" fontId="2" fillId="0" borderId="2" xfId="1" applyNumberFormat="1" applyFont="1" applyFill="1" applyBorder="1" applyAlignment="1">
      <alignment horizontal="center"/>
    </xf>
    <xf numFmtId="165" fontId="2" fillId="0" borderId="16" xfId="1" applyNumberFormat="1" applyFont="1" applyFill="1" applyBorder="1" applyAlignment="1">
      <alignment horizontal="center"/>
    </xf>
    <xf numFmtId="165" fontId="2" fillId="0" borderId="6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165" fontId="0" fillId="0" borderId="8" xfId="1" applyNumberFormat="1" applyFont="1" applyBorder="1" applyAlignment="1">
      <alignment horizontal="center"/>
    </xf>
    <xf numFmtId="165" fontId="2" fillId="0" borderId="5" xfId="1" applyNumberFormat="1" applyFont="1" applyBorder="1" applyAlignment="1">
      <alignment horizontal="center" wrapText="1"/>
    </xf>
    <xf numFmtId="0" fontId="0" fillId="0" borderId="7" xfId="0" applyBorder="1" applyAlignment="1"/>
    <xf numFmtId="0" fontId="0" fillId="0" borderId="0" xfId="0" applyAlignment="1">
      <alignment horizontal="center" wrapText="1"/>
    </xf>
    <xf numFmtId="165" fontId="2" fillId="0" borderId="0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5" fontId="2" fillId="0" borderId="0" xfId="1" applyNumberFormat="1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44" fontId="2" fillId="0" borderId="0" xfId="2" applyFont="1" applyBorder="1" applyAlignment="1">
      <alignment horizontal="center" vertical="center" wrapText="1"/>
    </xf>
    <xf numFmtId="44" fontId="2" fillId="0" borderId="2" xfId="2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0" fillId="0" borderId="4" xfId="0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7" xfId="0" applyFont="1" applyBorder="1" applyAlignment="1" applyProtection="1">
      <alignment horizontal="center" wrapText="1"/>
      <protection locked="0"/>
    </xf>
    <xf numFmtId="0" fontId="2" fillId="0" borderId="10" xfId="0" applyFont="1" applyBorder="1" applyAlignment="1" applyProtection="1">
      <alignment horizontal="center" wrapText="1"/>
      <protection locked="0"/>
    </xf>
    <xf numFmtId="0" fontId="2" fillId="0" borderId="11" xfId="0" applyFont="1" applyBorder="1" applyAlignment="1" applyProtection="1">
      <alignment horizontal="center" wrapText="1"/>
      <protection locked="0"/>
    </xf>
    <xf numFmtId="0" fontId="1" fillId="0" borderId="1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18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7" xfId="0" applyBorder="1" applyAlignment="1">
      <alignment horizontal="center" vertical="center"/>
    </xf>
  </cellXfs>
  <cellStyles count="6">
    <cellStyle name="Calculation" xfId="5" builtinId="22"/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hyperlink" Target="http://dat.maryland.gov/Documents/statistics/Novbe17.pdf" TargetMode="External"/><Relationship Id="rId1" Type="http://schemas.openxmlformats.org/officeDocument/2006/relationships/hyperlink" Target="http://www.census.gov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E109"/>
  <sheetViews>
    <sheetView tabSelected="1" zoomScaleNormal="100" workbookViewId="0">
      <selection activeCell="M41" sqref="M41"/>
    </sheetView>
  </sheetViews>
  <sheetFormatPr defaultRowHeight="12.75"/>
  <cols>
    <col min="1" max="1" width="14.140625" style="80" bestFit="1" customWidth="1"/>
    <col min="2" max="2" width="16.85546875" style="80" customWidth="1"/>
    <col min="3" max="3" width="15.7109375" style="80" customWidth="1"/>
    <col min="4" max="4" width="16.140625" style="80" customWidth="1"/>
    <col min="5" max="5" width="16.5703125" style="80" bestFit="1" customWidth="1"/>
    <col min="6" max="6" width="15" style="80" bestFit="1" customWidth="1"/>
    <col min="7" max="7" width="14" style="80" bestFit="1" customWidth="1"/>
    <col min="8" max="8" width="6.42578125" style="80" customWidth="1"/>
    <col min="9" max="9" width="14.28515625" style="80" customWidth="1"/>
    <col min="10" max="10" width="14.42578125" style="80" bestFit="1" customWidth="1"/>
    <col min="11" max="11" width="15" style="80" bestFit="1" customWidth="1"/>
    <col min="12" max="12" width="9.140625" style="80"/>
    <col min="13" max="13" width="22.140625" bestFit="1" customWidth="1"/>
    <col min="14" max="14" width="16.42578125" bestFit="1" customWidth="1"/>
    <col min="15" max="15" width="11.140625" bestFit="1" customWidth="1"/>
    <col min="16" max="16" width="12.28515625" bestFit="1" customWidth="1"/>
    <col min="18" max="18" width="14" bestFit="1" customWidth="1"/>
    <col min="19" max="19" width="5" customWidth="1"/>
    <col min="20" max="20" width="13.85546875" customWidth="1"/>
  </cols>
  <sheetData>
    <row r="1" spans="1:57">
      <c r="A1" s="434" t="s">
        <v>75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</row>
    <row r="2" spans="1:57">
      <c r="A2" s="435"/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</row>
    <row r="3" spans="1:57">
      <c r="A3" s="434" t="s">
        <v>226</v>
      </c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</row>
    <row r="4" spans="1:57" ht="13.5" thickBot="1">
      <c r="A4" s="23"/>
      <c r="B4" s="94"/>
      <c r="C4" s="23"/>
      <c r="D4" s="23"/>
      <c r="E4" s="23"/>
      <c r="F4" s="23"/>
      <c r="G4" s="23"/>
      <c r="H4" s="23"/>
      <c r="I4" s="46"/>
      <c r="J4" s="23"/>
      <c r="K4" s="23"/>
      <c r="L4" s="23"/>
    </row>
    <row r="5" spans="1:57" ht="15" customHeight="1" thickTop="1">
      <c r="A5" s="95" t="s">
        <v>67</v>
      </c>
      <c r="B5" s="96" t="s">
        <v>39</v>
      </c>
      <c r="C5" s="432"/>
      <c r="D5" s="432"/>
      <c r="E5" s="432"/>
      <c r="F5" s="432"/>
      <c r="G5" s="95"/>
      <c r="H5" s="95"/>
      <c r="I5" s="433" t="s">
        <v>72</v>
      </c>
      <c r="J5" s="433"/>
      <c r="K5" s="433"/>
      <c r="L5" s="433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</row>
    <row r="6" spans="1:57">
      <c r="A6" s="32" t="s">
        <v>30</v>
      </c>
      <c r="B6" s="97" t="s">
        <v>73</v>
      </c>
      <c r="C6" s="431" t="s">
        <v>67</v>
      </c>
      <c r="D6" s="431"/>
      <c r="E6" s="105"/>
      <c r="F6" s="105"/>
      <c r="G6" s="97" t="s">
        <v>69</v>
      </c>
      <c r="H6" s="97"/>
      <c r="I6" s="99"/>
      <c r="J6" s="99"/>
      <c r="K6" s="99"/>
      <c r="L6" s="99" t="s">
        <v>127</v>
      </c>
    </row>
    <row r="7" spans="1:57" ht="13.5" thickBot="1">
      <c r="A7" s="51" t="s">
        <v>121</v>
      </c>
      <c r="B7" s="100" t="s">
        <v>74</v>
      </c>
      <c r="C7" s="48" t="s">
        <v>68</v>
      </c>
      <c r="D7" s="48" t="s">
        <v>187</v>
      </c>
      <c r="E7" s="48" t="s">
        <v>40</v>
      </c>
      <c r="F7" s="48" t="s">
        <v>47</v>
      </c>
      <c r="G7" s="48" t="s">
        <v>71</v>
      </c>
      <c r="H7" s="48"/>
      <c r="I7" s="100" t="s">
        <v>67</v>
      </c>
      <c r="J7" s="100" t="s">
        <v>40</v>
      </c>
      <c r="K7" s="48" t="s">
        <v>47</v>
      </c>
      <c r="L7" s="101" t="s">
        <v>71</v>
      </c>
    </row>
    <row r="8" spans="1:57">
      <c r="A8" s="32" t="s">
        <v>0</v>
      </c>
      <c r="B8" s="102">
        <f t="shared" ref="B8:G8" si="0">SUM(B10:B37)</f>
        <v>16079807654.730001</v>
      </c>
      <c r="C8" s="102">
        <f t="shared" si="0"/>
        <v>7993431428.6200008</v>
      </c>
      <c r="D8" s="102">
        <f t="shared" si="0"/>
        <v>381356255.46000004</v>
      </c>
      <c r="E8" s="102">
        <f t="shared" si="0"/>
        <v>6663003824.4500008</v>
      </c>
      <c r="F8" s="114">
        <f t="shared" si="0"/>
        <v>849834240.1400001</v>
      </c>
      <c r="G8" s="102">
        <f t="shared" si="0"/>
        <v>192181906.05999997</v>
      </c>
      <c r="H8" s="102"/>
      <c r="I8" s="103">
        <f>IF(B8&lt;&gt;0,((+C8+D8)/B8),(IF(C8&lt;&gt;0,1,0)))</f>
        <v>0.5208263596123609</v>
      </c>
      <c r="J8" s="103">
        <f>IF($B8&lt;&gt;0,(E8/$B8),(IF(E8&lt;&gt;0,1,0)))</f>
        <v>0.41437086608993273</v>
      </c>
      <c r="K8" s="103">
        <f>IF($B8&lt;&gt;0,(F8/$B8),(IF(F8&lt;&gt;0,1,0)))</f>
        <v>5.2851020260184185E-2</v>
      </c>
      <c r="L8" s="103">
        <f>IF($B8&lt;&gt;0,(G8/$B8),(IF(G8&lt;&gt;0,1,0)))</f>
        <v>1.1951754037522218E-2</v>
      </c>
      <c r="N8" s="37"/>
    </row>
    <row r="9" spans="1:57">
      <c r="A9" s="104"/>
      <c r="B9" s="105"/>
      <c r="C9" s="105"/>
      <c r="D9" s="30"/>
      <c r="E9" s="99"/>
      <c r="F9" s="99"/>
      <c r="G9" s="99"/>
      <c r="H9" s="99"/>
      <c r="I9" s="106"/>
      <c r="J9" s="106"/>
      <c r="K9" s="106"/>
      <c r="L9" s="106"/>
      <c r="N9" s="429"/>
      <c r="P9" s="23"/>
      <c r="R9" s="23"/>
    </row>
    <row r="10" spans="1:57">
      <c r="A10" s="23" t="s">
        <v>1</v>
      </c>
      <c r="B10" s="290">
        <f t="shared" ref="B10:B37" si="1">SUM(C10:G10)</f>
        <v>160139568.65000001</v>
      </c>
      <c r="C10" s="131">
        <v>39998339.200000003</v>
      </c>
      <c r="D10" s="305">
        <v>2845705.9000000004</v>
      </c>
      <c r="E10" s="131">
        <v>105195751.72</v>
      </c>
      <c r="F10" s="305">
        <v>11518498.83</v>
      </c>
      <c r="G10" s="126">
        <v>581273</v>
      </c>
      <c r="H10" s="119"/>
      <c r="I10" s="132">
        <f>IF(B10&lt;&gt;0,((+C10+D10)/B10*100),(IF(C10&lt;&gt;0,1,0)))</f>
        <v>26.754190398526468</v>
      </c>
      <c r="J10" s="132">
        <f t="shared" ref="J10:L14" si="2">IF($B10&lt;&gt;0,(E10/$B10*100),(IF(E10&lt;&gt;0,1,0)))</f>
        <v>65.690043133508837</v>
      </c>
      <c r="K10" s="132">
        <f t="shared" si="2"/>
        <v>7.1927874710183319</v>
      </c>
      <c r="L10" s="132">
        <f t="shared" si="2"/>
        <v>0.36297899694636149</v>
      </c>
      <c r="N10" s="37"/>
      <c r="O10" s="368"/>
      <c r="P10" s="354"/>
      <c r="R10" s="354"/>
      <c r="T10" s="1"/>
    </row>
    <row r="11" spans="1:57">
      <c r="A11" s="23" t="s">
        <v>2</v>
      </c>
      <c r="B11" s="290">
        <f t="shared" si="1"/>
        <v>1428852509.8800001</v>
      </c>
      <c r="C11" s="131">
        <v>798089810</v>
      </c>
      <c r="D11" s="305">
        <v>18453815.119999997</v>
      </c>
      <c r="E11" s="131">
        <v>447460064.83000004</v>
      </c>
      <c r="F11" s="305">
        <v>58770534.93</v>
      </c>
      <c r="G11" s="126">
        <v>106078285</v>
      </c>
      <c r="H11" s="290"/>
      <c r="I11" s="132">
        <f>IF(B11&lt;&gt;0,((+C11+D11)/B11*100),(IF(C11&lt;&gt;0,1,0)))</f>
        <v>57.146809728358605</v>
      </c>
      <c r="J11" s="132">
        <f t="shared" si="2"/>
        <v>31.316042890079625</v>
      </c>
      <c r="K11" s="132">
        <f t="shared" si="2"/>
        <v>4.113128158688383</v>
      </c>
      <c r="L11" s="132">
        <f t="shared" si="2"/>
        <v>7.4240192228733823</v>
      </c>
      <c r="N11" s="37"/>
      <c r="O11" s="368"/>
      <c r="P11" s="354"/>
      <c r="R11" s="354"/>
      <c r="T11" s="1"/>
    </row>
    <row r="12" spans="1:57">
      <c r="A12" s="23" t="s">
        <v>3</v>
      </c>
      <c r="B12" s="290">
        <f t="shared" si="1"/>
        <v>1536228471.5799999</v>
      </c>
      <c r="C12" s="131">
        <v>286370393.40999997</v>
      </c>
      <c r="D12" s="305">
        <v>155047351.5</v>
      </c>
      <c r="E12" s="131">
        <v>939957214.71000004</v>
      </c>
      <c r="F12" s="305">
        <v>154853511.95999995</v>
      </c>
      <c r="G12" s="126">
        <v>0</v>
      </c>
      <c r="H12" s="290"/>
      <c r="I12" s="132">
        <f>IF(B12&lt;&gt;0,((+C12+D12)/B12*100),(IF(C12&lt;&gt;0,1,0)))</f>
        <v>28.733860430018265</v>
      </c>
      <c r="J12" s="132">
        <f t="shared" si="2"/>
        <v>61.186030079449104</v>
      </c>
      <c r="K12" s="132">
        <f t="shared" si="2"/>
        <v>10.080109490532632</v>
      </c>
      <c r="L12" s="132">
        <f t="shared" si="2"/>
        <v>0</v>
      </c>
      <c r="N12" s="368"/>
      <c r="O12" s="368"/>
      <c r="P12" s="354"/>
      <c r="R12" s="354"/>
      <c r="T12" s="1"/>
    </row>
    <row r="13" spans="1:57">
      <c r="A13" s="23" t="s">
        <v>4</v>
      </c>
      <c r="B13" s="70">
        <f t="shared" si="1"/>
        <v>1970167289.4299998</v>
      </c>
      <c r="C13" s="105">
        <v>1009052632.28</v>
      </c>
      <c r="D13" s="30">
        <v>17303509.149999995</v>
      </c>
      <c r="E13" s="131">
        <v>808155087.03999996</v>
      </c>
      <c r="F13" s="30">
        <v>104476419.96000002</v>
      </c>
      <c r="G13" s="49">
        <v>31179641</v>
      </c>
      <c r="H13" s="70"/>
      <c r="I13" s="108">
        <f>IF(B13&lt;&gt;0,((+C13+D13)/B13*100),(IF(C13&lt;&gt;0,1,0)))</f>
        <v>52.094872701238529</v>
      </c>
      <c r="J13" s="108">
        <f t="shared" si="2"/>
        <v>41.019617540894806</v>
      </c>
      <c r="K13" s="108">
        <f t="shared" si="2"/>
        <v>5.3029212554953489</v>
      </c>
      <c r="L13" s="108">
        <f t="shared" si="2"/>
        <v>1.5825885023713269</v>
      </c>
      <c r="N13" s="368"/>
      <c r="O13" s="368"/>
      <c r="P13" s="354"/>
      <c r="R13" s="354"/>
      <c r="T13" s="1"/>
    </row>
    <row r="14" spans="1:57">
      <c r="A14" s="23" t="s">
        <v>5</v>
      </c>
      <c r="B14" s="70">
        <f t="shared" si="1"/>
        <v>272875786.11000001</v>
      </c>
      <c r="C14" s="105">
        <v>144372202.30000001</v>
      </c>
      <c r="D14" s="30">
        <v>7969109.8499999968</v>
      </c>
      <c r="E14" s="131">
        <v>109565886.02000001</v>
      </c>
      <c r="F14" s="30">
        <v>10412246.699999997</v>
      </c>
      <c r="G14" s="49">
        <v>556341.24</v>
      </c>
      <c r="H14" s="70"/>
      <c r="I14" s="108">
        <f>IF(B14&lt;&gt;0,((+C14+D14)/B14*100),(IF(C14&lt;&gt;0,1,0)))</f>
        <v>55.828079992626797</v>
      </c>
      <c r="J14" s="108">
        <f t="shared" si="2"/>
        <v>40.152293313351187</v>
      </c>
      <c r="K14" s="108">
        <f t="shared" si="2"/>
        <v>3.8157459291029499</v>
      </c>
      <c r="L14" s="108">
        <f t="shared" si="2"/>
        <v>0.20388076491907242</v>
      </c>
      <c r="N14" s="368"/>
      <c r="O14" s="368"/>
      <c r="P14" s="354"/>
      <c r="R14" s="354"/>
      <c r="T14" s="1"/>
    </row>
    <row r="15" spans="1:57">
      <c r="A15" s="23"/>
      <c r="B15" s="70"/>
      <c r="C15" s="105"/>
      <c r="D15" s="30"/>
      <c r="E15" s="131"/>
      <c r="F15" s="30"/>
      <c r="G15" s="49"/>
      <c r="H15" s="70"/>
      <c r="I15" s="108"/>
      <c r="J15" s="108"/>
      <c r="K15" s="108"/>
      <c r="L15" s="108"/>
      <c r="N15" s="368"/>
      <c r="O15" s="368"/>
      <c r="P15" s="354"/>
      <c r="R15" s="354"/>
    </row>
    <row r="16" spans="1:57">
      <c r="A16" s="23" t="s">
        <v>6</v>
      </c>
      <c r="B16" s="70">
        <f t="shared" si="1"/>
        <v>86983406.329999998</v>
      </c>
      <c r="C16" s="105">
        <v>14207361</v>
      </c>
      <c r="D16" s="30">
        <v>3473758.26</v>
      </c>
      <c r="E16" s="131">
        <v>60650625.310000002</v>
      </c>
      <c r="F16" s="30">
        <v>8216332.5099999998</v>
      </c>
      <c r="G16" s="49">
        <v>435329.25</v>
      </c>
      <c r="H16" s="70"/>
      <c r="I16" s="108">
        <f>IF(B16&lt;&gt;0,((+C16+D16)/B16*100),(IF(C16&lt;&gt;0,1,0)))</f>
        <v>20.327002592794411</v>
      </c>
      <c r="J16" s="108">
        <f t="shared" ref="J16:L20" si="3">IF($B16&lt;&gt;0,(E16/$B16*100),(IF(E16&lt;&gt;0,1,0)))</f>
        <v>69.72666151967195</v>
      </c>
      <c r="K16" s="108">
        <f t="shared" si="3"/>
        <v>9.4458619829495465</v>
      </c>
      <c r="L16" s="108">
        <f t="shared" si="3"/>
        <v>0.50047390458409524</v>
      </c>
      <c r="N16" s="368"/>
      <c r="O16" s="368"/>
      <c r="P16" s="354"/>
      <c r="R16" s="354"/>
      <c r="T16" s="1"/>
    </row>
    <row r="17" spans="1:20">
      <c r="A17" s="23" t="s">
        <v>7</v>
      </c>
      <c r="B17" s="70">
        <f t="shared" si="1"/>
        <v>381915959.97999996</v>
      </c>
      <c r="C17" s="105">
        <v>205834617.41</v>
      </c>
      <c r="D17" s="30">
        <v>5798054.7200000007</v>
      </c>
      <c r="E17" s="131">
        <v>153253841.75</v>
      </c>
      <c r="F17" s="30">
        <v>13993242.219999997</v>
      </c>
      <c r="G17" s="49">
        <v>3036203.88</v>
      </c>
      <c r="H17" s="70"/>
      <c r="I17" s="108">
        <f>IF(B17&lt;&gt;0,((+C17+D17)/B17*100),(IF(C17&lt;&gt;0,1,0)))</f>
        <v>55.413414024667283</v>
      </c>
      <c r="J17" s="108">
        <f t="shared" si="3"/>
        <v>40.127634822599596</v>
      </c>
      <c r="K17" s="108">
        <f t="shared" si="3"/>
        <v>3.6639584846710234</v>
      </c>
      <c r="L17" s="108">
        <f t="shared" si="3"/>
        <v>0.79499266806210422</v>
      </c>
      <c r="N17" s="368"/>
      <c r="O17" s="368"/>
      <c r="P17" s="354"/>
      <c r="R17" s="354"/>
      <c r="T17" s="1"/>
    </row>
    <row r="18" spans="1:20">
      <c r="A18" s="23" t="s">
        <v>8</v>
      </c>
      <c r="B18" s="70">
        <f t="shared" si="1"/>
        <v>242158605.97</v>
      </c>
      <c r="C18" s="105">
        <v>89881089.739999995</v>
      </c>
      <c r="D18" s="30">
        <v>11246978.74</v>
      </c>
      <c r="E18" s="131">
        <v>127297491</v>
      </c>
      <c r="F18" s="30">
        <v>13733046.490000002</v>
      </c>
      <c r="G18" s="49">
        <v>0</v>
      </c>
      <c r="H18" s="70"/>
      <c r="I18" s="108">
        <f>IF(B18&lt;&gt;0,((+C18+D18)/B18*100),(IF(C18&lt;&gt;0,1,0)))</f>
        <v>41.76108797575764</v>
      </c>
      <c r="J18" s="108">
        <f t="shared" si="3"/>
        <v>52.567816241794162</v>
      </c>
      <c r="K18" s="108">
        <f t="shared" si="3"/>
        <v>5.6710957824481909</v>
      </c>
      <c r="L18" s="108">
        <f t="shared" si="3"/>
        <v>0</v>
      </c>
      <c r="N18" s="368"/>
      <c r="O18" s="368"/>
      <c r="P18" s="354"/>
      <c r="R18" s="354"/>
      <c r="T18" s="1"/>
    </row>
    <row r="19" spans="1:20">
      <c r="A19" s="23" t="s">
        <v>9</v>
      </c>
      <c r="B19" s="70">
        <f t="shared" si="1"/>
        <v>455647067.29999995</v>
      </c>
      <c r="C19" s="105">
        <v>216685576.31999999</v>
      </c>
      <c r="D19" s="30">
        <v>9347739.8199999984</v>
      </c>
      <c r="E19" s="131">
        <v>209427472.81999999</v>
      </c>
      <c r="F19" s="30">
        <v>20186278.340000004</v>
      </c>
      <c r="G19" s="49">
        <v>0</v>
      </c>
      <c r="H19" s="70"/>
      <c r="I19" s="108">
        <f>IF(B19&lt;&gt;0,((+C19+D19)/B19*100),(IF(C19&lt;&gt;0,1,0)))</f>
        <v>49.607104349292058</v>
      </c>
      <c r="J19" s="108">
        <f t="shared" si="3"/>
        <v>45.962651325946545</v>
      </c>
      <c r="K19" s="108">
        <f t="shared" si="3"/>
        <v>4.4302443247613992</v>
      </c>
      <c r="L19" s="108">
        <f t="shared" si="3"/>
        <v>0</v>
      </c>
      <c r="N19" s="368"/>
      <c r="O19" s="368"/>
      <c r="P19" s="354"/>
      <c r="R19" s="354"/>
      <c r="T19" s="1"/>
    </row>
    <row r="20" spans="1:20">
      <c r="A20" s="23" t="s">
        <v>10</v>
      </c>
      <c r="B20" s="70">
        <f t="shared" si="1"/>
        <v>96738408.560000002</v>
      </c>
      <c r="C20" s="105">
        <v>28808128</v>
      </c>
      <c r="D20" s="30">
        <v>891644.65</v>
      </c>
      <c r="E20" s="131">
        <v>58193219.219999999</v>
      </c>
      <c r="F20" s="30">
        <v>8845416.6900000013</v>
      </c>
      <c r="G20" s="49">
        <v>0</v>
      </c>
      <c r="H20" s="70"/>
      <c r="I20" s="108">
        <f>IF(B20&lt;&gt;0,((+C20+D20)/B20*100),(IF(C20&lt;&gt;0,1,0)))</f>
        <v>30.701117676108268</v>
      </c>
      <c r="J20" s="108">
        <f t="shared" si="3"/>
        <v>60.155237290167797</v>
      </c>
      <c r="K20" s="108">
        <f t="shared" si="3"/>
        <v>9.1436450337239261</v>
      </c>
      <c r="L20" s="108">
        <f t="shared" si="3"/>
        <v>0</v>
      </c>
      <c r="N20" s="102"/>
      <c r="O20" s="37"/>
      <c r="P20" s="354"/>
      <c r="R20" s="354"/>
      <c r="T20" s="1"/>
    </row>
    <row r="21" spans="1:20">
      <c r="A21" s="23"/>
      <c r="B21" s="70"/>
      <c r="C21" s="105"/>
      <c r="D21" s="30"/>
      <c r="E21" s="131"/>
      <c r="F21" s="30"/>
      <c r="G21" s="49"/>
      <c r="H21" s="70"/>
      <c r="I21" s="108"/>
      <c r="J21" s="108"/>
      <c r="K21" s="108"/>
      <c r="L21" s="108"/>
      <c r="N21" s="413"/>
      <c r="O21" s="368"/>
      <c r="P21" s="354"/>
      <c r="R21" s="354"/>
    </row>
    <row r="22" spans="1:20">
      <c r="A22" s="23" t="s">
        <v>11</v>
      </c>
      <c r="B22" s="70">
        <f t="shared" si="1"/>
        <v>726419263.79999995</v>
      </c>
      <c r="C22" s="105">
        <v>384563444</v>
      </c>
      <c r="D22" s="30">
        <v>8803811.2800000012</v>
      </c>
      <c r="E22" s="131">
        <v>294490549.30000001</v>
      </c>
      <c r="F22" s="30">
        <v>23559412.220000006</v>
      </c>
      <c r="G22" s="49">
        <v>15002047</v>
      </c>
      <c r="H22" s="70"/>
      <c r="I22" s="108">
        <f>IF(B22&lt;&gt;0,((+C22+D22)/B22*100),(IF(C22&lt;&gt;0,1,0)))</f>
        <v>54.151545103889632</v>
      </c>
      <c r="J22" s="108">
        <f t="shared" ref="J22:L26" si="4">IF($B22&lt;&gt;0,(E22/$B22*100),(IF(E22&lt;&gt;0,1,0)))</f>
        <v>40.540024745417554</v>
      </c>
      <c r="K22" s="108">
        <f t="shared" si="4"/>
        <v>3.2432251447679752</v>
      </c>
      <c r="L22" s="108">
        <f t="shared" si="4"/>
        <v>2.0652050059248444</v>
      </c>
      <c r="N22" s="368"/>
      <c r="O22" s="368"/>
      <c r="P22" s="354"/>
      <c r="R22" s="354"/>
      <c r="T22" s="1"/>
    </row>
    <row r="23" spans="1:20">
      <c r="A23" s="23" t="s">
        <v>12</v>
      </c>
      <c r="B23" s="70">
        <f t="shared" si="1"/>
        <v>59252419</v>
      </c>
      <c r="C23" s="105">
        <v>27888305.609999999</v>
      </c>
      <c r="D23" s="30">
        <v>960589.55</v>
      </c>
      <c r="E23" s="131">
        <v>25515030.050000001</v>
      </c>
      <c r="F23" s="30">
        <v>4680199.669999999</v>
      </c>
      <c r="G23" s="49">
        <v>208294.12</v>
      </c>
      <c r="H23" s="70"/>
      <c r="I23" s="108">
        <f>IF(B23&lt;&gt;0,((+C23+D23)/B23*100),(IF(C23&lt;&gt;0,1,0)))</f>
        <v>48.688130622987728</v>
      </c>
      <c r="J23" s="108">
        <f t="shared" si="4"/>
        <v>43.06158378107736</v>
      </c>
      <c r="K23" s="108">
        <f t="shared" si="4"/>
        <v>7.8987486907496534</v>
      </c>
      <c r="L23" s="108">
        <f t="shared" si="4"/>
        <v>0.35153690518525493</v>
      </c>
      <c r="N23" s="368"/>
      <c r="O23" s="368"/>
      <c r="P23" s="354"/>
      <c r="R23" s="354"/>
      <c r="T23" s="1"/>
    </row>
    <row r="24" spans="1:20">
      <c r="A24" s="23" t="s">
        <v>13</v>
      </c>
      <c r="B24" s="70">
        <f t="shared" si="1"/>
        <v>583162109.55000007</v>
      </c>
      <c r="C24" s="105">
        <v>288474788.89999998</v>
      </c>
      <c r="D24" s="30">
        <v>12626972.15</v>
      </c>
      <c r="E24" s="131">
        <v>245422720.35000002</v>
      </c>
      <c r="F24" s="30">
        <v>30467316.320000004</v>
      </c>
      <c r="G24" s="49">
        <v>6170311.8300000001</v>
      </c>
      <c r="H24" s="70"/>
      <c r="I24" s="108">
        <f>IF(B24&lt;&gt;0,((+C24+D24)/B24*100),(IF(C24&lt;&gt;0,1,0)))</f>
        <v>51.632600287139127</v>
      </c>
      <c r="J24" s="108">
        <f t="shared" si="4"/>
        <v>42.084819354841429</v>
      </c>
      <c r="K24" s="108">
        <f t="shared" si="4"/>
        <v>5.2245020417239143</v>
      </c>
      <c r="L24" s="108">
        <f t="shared" si="4"/>
        <v>1.058078316295507</v>
      </c>
      <c r="N24" s="413"/>
      <c r="O24" s="368"/>
      <c r="P24" s="354"/>
      <c r="R24" s="354"/>
      <c r="T24" s="1"/>
    </row>
    <row r="25" spans="1:20">
      <c r="A25" s="23" t="s">
        <v>14</v>
      </c>
      <c r="B25" s="70">
        <f t="shared" si="1"/>
        <v>1023075726.2099999</v>
      </c>
      <c r="C25" s="105">
        <v>668114079</v>
      </c>
      <c r="D25" s="30">
        <v>8562360</v>
      </c>
      <c r="E25" s="131">
        <v>307848221.14999998</v>
      </c>
      <c r="F25" s="30">
        <v>29142811.059999999</v>
      </c>
      <c r="G25" s="49">
        <v>9408255</v>
      </c>
      <c r="H25" s="70"/>
      <c r="I25" s="108">
        <f>IF(B25&lt;&gt;0,((+C25+D25)/B25*100),(IF(C25&lt;&gt;0,1,0)))</f>
        <v>66.141383444484461</v>
      </c>
      <c r="J25" s="108">
        <f t="shared" si="4"/>
        <v>30.090462833130498</v>
      </c>
      <c r="K25" s="108">
        <f t="shared" si="4"/>
        <v>2.848548774386428</v>
      </c>
      <c r="L25" s="108">
        <f t="shared" si="4"/>
        <v>0.91960494799862258</v>
      </c>
      <c r="N25" s="368"/>
      <c r="O25" s="368"/>
      <c r="P25" s="354"/>
      <c r="R25" s="354"/>
      <c r="T25" s="1"/>
    </row>
    <row r="26" spans="1:20">
      <c r="A26" s="23" t="s">
        <v>15</v>
      </c>
      <c r="B26" s="70">
        <f t="shared" si="1"/>
        <v>31332867.619999997</v>
      </c>
      <c r="C26" s="105">
        <v>17225280.649999999</v>
      </c>
      <c r="D26" s="30">
        <v>632764.99</v>
      </c>
      <c r="E26" s="131">
        <v>10863877.039999999</v>
      </c>
      <c r="F26" s="30">
        <v>2610944.94</v>
      </c>
      <c r="G26" s="49">
        <v>0</v>
      </c>
      <c r="H26" s="70"/>
      <c r="I26" s="108">
        <f>IF(B26&lt;&gt;0,((+C26+D26)/B26*100),(IF(C26&lt;&gt;0,1,0)))</f>
        <v>56.994609802650423</v>
      </c>
      <c r="J26" s="108">
        <f t="shared" si="4"/>
        <v>34.672463343462084</v>
      </c>
      <c r="K26" s="108">
        <f t="shared" si="4"/>
        <v>8.3329268538874963</v>
      </c>
      <c r="L26" s="108">
        <f t="shared" si="4"/>
        <v>0</v>
      </c>
      <c r="N26" s="368"/>
      <c r="O26" s="368"/>
      <c r="P26" s="354"/>
      <c r="R26" s="354"/>
      <c r="T26" s="1"/>
    </row>
    <row r="27" spans="1:20">
      <c r="A27" s="23"/>
      <c r="B27" s="70"/>
      <c r="C27" s="105"/>
      <c r="D27" s="30"/>
      <c r="E27" s="131"/>
      <c r="F27" s="30"/>
      <c r="G27" s="49"/>
      <c r="H27" s="70"/>
      <c r="I27" s="108"/>
      <c r="J27" s="108"/>
      <c r="K27" s="108"/>
      <c r="L27" s="108"/>
      <c r="N27" s="368"/>
      <c r="O27" s="368"/>
      <c r="P27" s="354"/>
      <c r="R27" s="354"/>
    </row>
    <row r="28" spans="1:20">
      <c r="A28" s="23" t="s">
        <v>16</v>
      </c>
      <c r="B28" s="70">
        <f t="shared" si="1"/>
        <v>3442835674.25</v>
      </c>
      <c r="C28" s="105">
        <v>2389811044.8800001</v>
      </c>
      <c r="D28" s="30">
        <v>34050866.82</v>
      </c>
      <c r="E28" s="131">
        <v>898420232.97000003</v>
      </c>
      <c r="F28" s="30">
        <v>120471516.57999998</v>
      </c>
      <c r="G28" s="49">
        <v>82013</v>
      </c>
      <c r="H28" s="70"/>
      <c r="I28" s="108">
        <f>IF(B28&lt;&gt;0,((+C28+D28)/B28*100),(IF(C28&lt;&gt;0,1,0)))</f>
        <v>70.403067152719203</v>
      </c>
      <c r="J28" s="108">
        <f t="shared" ref="J28:L28" si="5">IF($B28&lt;&gt;0,(E28/$B28*100),(IF(E28&lt;&gt;0,1,0)))</f>
        <v>26.095356211437981</v>
      </c>
      <c r="K28" s="108">
        <f t="shared" si="5"/>
        <v>3.4991945006566119</v>
      </c>
      <c r="L28" s="108">
        <f t="shared" si="5"/>
        <v>2.3821351862187267E-3</v>
      </c>
      <c r="N28" s="368"/>
      <c r="O28" s="368"/>
      <c r="P28" s="354"/>
      <c r="R28" s="354"/>
      <c r="T28" s="1"/>
    </row>
    <row r="29" spans="1:20">
      <c r="A29" s="23" t="s">
        <v>17</v>
      </c>
      <c r="B29" s="70">
        <f t="shared" si="1"/>
        <v>2366134020.48</v>
      </c>
      <c r="C29" s="105">
        <v>910395763.33000004</v>
      </c>
      <c r="D29" s="30">
        <v>68445804.700000033</v>
      </c>
      <c r="E29" s="131">
        <v>1241228953.01</v>
      </c>
      <c r="F29" s="30">
        <v>146063499.44000003</v>
      </c>
      <c r="G29" s="49">
        <v>0</v>
      </c>
      <c r="H29" s="70"/>
      <c r="I29" s="108">
        <f t="shared" ref="I29:I32" si="6">IF(B29&lt;&gt;0,((+C29+D29)/B29*100),(IF(C29&lt;&gt;0,1,0)))</f>
        <v>41.368813412835756</v>
      </c>
      <c r="J29" s="108">
        <f t="shared" ref="J29:J32" si="7">IF($B29&lt;&gt;0,(E29/$B29*100),(IF(E29&lt;&gt;0,1,0)))</f>
        <v>52.458100101962991</v>
      </c>
      <c r="K29" s="108">
        <f t="shared" ref="K29:K32" si="8">IF($B29&lt;&gt;0,(F29/$B29*100),(IF(F29&lt;&gt;0,1,0)))</f>
        <v>6.1730864852012575</v>
      </c>
      <c r="L29" s="108">
        <f t="shared" ref="L29:L32" si="9">IF($B29&lt;&gt;0,(G29/$B29*100),(IF(G29&lt;&gt;0,1,0)))</f>
        <v>0</v>
      </c>
      <c r="N29" s="368"/>
      <c r="O29" s="368"/>
      <c r="P29" s="354"/>
      <c r="R29" s="354"/>
      <c r="T29" s="1"/>
    </row>
    <row r="30" spans="1:20">
      <c r="A30" s="23" t="s">
        <v>18</v>
      </c>
      <c r="B30" s="70">
        <f t="shared" si="1"/>
        <v>110556616.5</v>
      </c>
      <c r="C30" s="105">
        <v>60469767.100000001</v>
      </c>
      <c r="D30" s="30">
        <v>2138952.6799999997</v>
      </c>
      <c r="E30" s="131">
        <v>42189288.109999999</v>
      </c>
      <c r="F30" s="30">
        <v>5758608.6100000022</v>
      </c>
      <c r="G30" s="49">
        <v>0</v>
      </c>
      <c r="H30" s="70"/>
      <c r="I30" s="108">
        <f t="shared" si="6"/>
        <v>56.63045936287314</v>
      </c>
      <c r="J30" s="108">
        <f t="shared" si="7"/>
        <v>38.160798915187492</v>
      </c>
      <c r="K30" s="108">
        <f t="shared" si="8"/>
        <v>5.2087417219393668</v>
      </c>
      <c r="L30" s="108">
        <f t="shared" si="9"/>
        <v>0</v>
      </c>
      <c r="N30" s="368"/>
      <c r="O30" s="368"/>
      <c r="P30" s="354"/>
      <c r="R30" s="354"/>
      <c r="T30" s="1"/>
    </row>
    <row r="31" spans="1:20">
      <c r="A31" s="23" t="s">
        <v>19</v>
      </c>
      <c r="B31" s="70">
        <f t="shared" si="1"/>
        <v>258156621.29999998</v>
      </c>
      <c r="C31" s="105">
        <v>110532651.28</v>
      </c>
      <c r="D31" s="30">
        <v>4246418.8500000006</v>
      </c>
      <c r="E31" s="131">
        <v>119052936.66</v>
      </c>
      <c r="F31" s="30">
        <v>18318007.309999999</v>
      </c>
      <c r="G31" s="49">
        <v>6006607.2000000002</v>
      </c>
      <c r="H31" s="70"/>
      <c r="I31" s="108">
        <f t="shared" si="6"/>
        <v>44.461021201783133</v>
      </c>
      <c r="J31" s="108">
        <f t="shared" si="7"/>
        <v>46.116553610163017</v>
      </c>
      <c r="K31" s="108">
        <f t="shared" si="8"/>
        <v>7.0956953254795323</v>
      </c>
      <c r="L31" s="108">
        <f t="shared" si="9"/>
        <v>2.3267298625743211</v>
      </c>
      <c r="N31" s="430"/>
      <c r="O31" s="368"/>
      <c r="P31" s="354"/>
      <c r="R31" s="354"/>
      <c r="T31" s="1"/>
    </row>
    <row r="32" spans="1:20">
      <c r="A32" s="23" t="s">
        <v>20</v>
      </c>
      <c r="B32" s="70">
        <f t="shared" si="1"/>
        <v>62241698.910000004</v>
      </c>
      <c r="C32" s="105">
        <v>11088408.91</v>
      </c>
      <c r="D32" s="30">
        <v>265799.07999999996</v>
      </c>
      <c r="E32" s="131">
        <v>44272277.600000001</v>
      </c>
      <c r="F32" s="30">
        <v>6585244.3500000006</v>
      </c>
      <c r="G32" s="49">
        <v>29968.97</v>
      </c>
      <c r="H32" s="70"/>
      <c r="I32" s="108">
        <f t="shared" si="6"/>
        <v>18.242124152841509</v>
      </c>
      <c r="J32" s="108">
        <f t="shared" si="7"/>
        <v>71.129609852097147</v>
      </c>
      <c r="K32" s="108">
        <f t="shared" si="8"/>
        <v>10.580116650610879</v>
      </c>
      <c r="L32" s="108">
        <f t="shared" si="9"/>
        <v>4.8149344450469464E-2</v>
      </c>
      <c r="N32" s="368"/>
      <c r="O32" s="368"/>
      <c r="P32" s="354"/>
      <c r="R32" s="354"/>
      <c r="T32" s="1"/>
    </row>
    <row r="33" spans="1:20" ht="12.75" customHeight="1">
      <c r="A33" s="23"/>
      <c r="B33" s="70"/>
      <c r="C33" s="105"/>
      <c r="D33" s="30"/>
      <c r="E33" s="131"/>
      <c r="F33" s="30"/>
      <c r="G33" s="49"/>
      <c r="H33" s="70"/>
      <c r="I33" s="23"/>
      <c r="J33" s="23"/>
      <c r="K33" s="23"/>
      <c r="L33" s="23"/>
      <c r="P33" s="354"/>
      <c r="R33" s="354"/>
    </row>
    <row r="34" spans="1:20">
      <c r="A34" s="23" t="s">
        <v>21</v>
      </c>
      <c r="B34" s="70">
        <f t="shared" si="1"/>
        <v>66845851.200000003</v>
      </c>
      <c r="C34" s="105">
        <v>42947478.5</v>
      </c>
      <c r="D34" s="30">
        <v>671151.2</v>
      </c>
      <c r="E34" s="131">
        <v>17052439.369999997</v>
      </c>
      <c r="F34" s="30">
        <v>5403420.459999999</v>
      </c>
      <c r="G34" s="49">
        <v>771361.67</v>
      </c>
      <c r="H34" s="70"/>
      <c r="I34" s="108">
        <f>IF(B34&lt;&gt;0,((+C34+D34)/B34*100),(IF(C34&lt;&gt;0,1,0)))</f>
        <v>65.252560805149855</v>
      </c>
      <c r="J34" s="108">
        <f t="shared" ref="J34:L37" si="10">IF($B34&lt;&gt;0,(E34/$B34*100),(IF(E34&lt;&gt;0,1,0)))</f>
        <v>25.510093841096896</v>
      </c>
      <c r="K34" s="108">
        <f t="shared" si="10"/>
        <v>8.0834043743914492</v>
      </c>
      <c r="L34" s="108">
        <f t="shared" si="10"/>
        <v>1.1539409793617827</v>
      </c>
      <c r="N34" s="368"/>
      <c r="O34" s="368"/>
      <c r="P34" s="354"/>
      <c r="R34" s="354"/>
      <c r="T34" s="1"/>
    </row>
    <row r="35" spans="1:20">
      <c r="A35" s="23" t="s">
        <v>22</v>
      </c>
      <c r="B35" s="70">
        <f t="shared" si="1"/>
        <v>329644659.15000004</v>
      </c>
      <c r="C35" s="105">
        <v>105771184.22</v>
      </c>
      <c r="D35" s="30">
        <v>3914897.21</v>
      </c>
      <c r="E35" s="131">
        <v>194312856.05000001</v>
      </c>
      <c r="F35" s="30">
        <v>24138300.75</v>
      </c>
      <c r="G35" s="49">
        <v>1507420.9200000002</v>
      </c>
      <c r="H35" s="70"/>
      <c r="I35" s="108">
        <f>IF(B35&lt;&gt;0,((+C35+D35)/B35*100),(IF(C35&lt;&gt;0,1,0)))</f>
        <v>33.274035657920045</v>
      </c>
      <c r="J35" s="108">
        <f t="shared" si="10"/>
        <v>58.946156309961864</v>
      </c>
      <c r="K35" s="108">
        <f t="shared" si="10"/>
        <v>7.3225214120688111</v>
      </c>
      <c r="L35" s="108">
        <f t="shared" si="10"/>
        <v>0.45728662004927856</v>
      </c>
      <c r="N35" s="368"/>
      <c r="O35" s="368"/>
      <c r="P35" s="354"/>
      <c r="R35" s="354"/>
      <c r="T35" s="1"/>
    </row>
    <row r="36" spans="1:20">
      <c r="A36" s="23" t="s">
        <v>23</v>
      </c>
      <c r="B36" s="70">
        <f t="shared" si="1"/>
        <v>264741406.61999995</v>
      </c>
      <c r="C36" s="105">
        <v>55342163</v>
      </c>
      <c r="D36" s="30">
        <v>2322922.6999999997</v>
      </c>
      <c r="E36" s="131">
        <v>176752527.82999998</v>
      </c>
      <c r="F36" s="30">
        <v>19195240.109999996</v>
      </c>
      <c r="G36" s="49">
        <v>11128552.98</v>
      </c>
      <c r="H36" s="70"/>
      <c r="I36" s="108">
        <f>IF(B36&lt;&gt;0,((+C36+D36)/B36*100),(IF(C36&lt;&gt;0,1,0)))</f>
        <v>21.781664771000607</v>
      </c>
      <c r="J36" s="108">
        <f t="shared" si="10"/>
        <v>66.764217236219508</v>
      </c>
      <c r="K36" s="108">
        <f t="shared" si="10"/>
        <v>7.2505621070270028</v>
      </c>
      <c r="L36" s="108">
        <f t="shared" si="10"/>
        <v>4.2035558857528903</v>
      </c>
      <c r="N36" s="368"/>
      <c r="O36" s="368"/>
      <c r="P36" s="354"/>
      <c r="R36" s="354"/>
      <c r="T36" s="1"/>
    </row>
    <row r="37" spans="1:20">
      <c r="A37" s="31" t="s">
        <v>24</v>
      </c>
      <c r="B37" s="109">
        <f t="shared" si="1"/>
        <v>123701646.34999999</v>
      </c>
      <c r="C37" s="110">
        <v>87506919.579999998</v>
      </c>
      <c r="D37" s="28">
        <v>1335276.54</v>
      </c>
      <c r="E37" s="403">
        <v>26425260.539999999</v>
      </c>
      <c r="F37" s="28">
        <v>8434189.6900000013</v>
      </c>
      <c r="G37" s="111">
        <v>0</v>
      </c>
      <c r="H37" s="109"/>
      <c r="I37" s="112">
        <f>IF(B37&lt;&gt;0,((+C37+D37)/B37*100),(IF(C37&lt;&gt;0,1,0)))</f>
        <v>71.819736229403873</v>
      </c>
      <c r="J37" s="112">
        <f t="shared" si="10"/>
        <v>21.362092841701294</v>
      </c>
      <c r="K37" s="112">
        <f t="shared" si="10"/>
        <v>6.8181709288948369</v>
      </c>
      <c r="L37" s="112">
        <f t="shared" si="10"/>
        <v>0</v>
      </c>
      <c r="N37" s="368"/>
      <c r="O37" s="368"/>
      <c r="P37" s="354"/>
      <c r="R37" s="354"/>
      <c r="T37" s="1"/>
    </row>
    <row r="38" spans="1:20">
      <c r="B38" s="75"/>
      <c r="C38" s="131"/>
      <c r="D38" s="30"/>
      <c r="E38" s="75"/>
      <c r="F38" s="75"/>
      <c r="G38" s="75"/>
      <c r="H38" s="75"/>
      <c r="I38" s="132"/>
      <c r="J38" s="132"/>
      <c r="K38" s="132"/>
      <c r="L38" s="132"/>
      <c r="M38" s="75"/>
    </row>
    <row r="39" spans="1:20">
      <c r="A39" s="130" t="s">
        <v>174</v>
      </c>
      <c r="B39" s="75"/>
      <c r="C39" s="75"/>
      <c r="D39" s="75"/>
      <c r="E39" s="75"/>
      <c r="F39" s="75"/>
      <c r="G39" s="75"/>
      <c r="H39" s="75"/>
      <c r="I39" s="132"/>
      <c r="J39" s="132"/>
      <c r="K39" s="132"/>
      <c r="L39" s="132"/>
      <c r="M39" s="75"/>
    </row>
    <row r="40" spans="1:20">
      <c r="A40" s="133" t="s">
        <v>186</v>
      </c>
      <c r="B40" s="75"/>
      <c r="C40" s="75"/>
      <c r="D40" s="75"/>
      <c r="E40" s="75"/>
      <c r="F40" s="75"/>
      <c r="G40" s="75"/>
      <c r="H40" s="75"/>
      <c r="I40" s="132"/>
      <c r="J40" s="132"/>
      <c r="K40" s="132"/>
      <c r="L40" s="132"/>
      <c r="M40" s="75"/>
    </row>
    <row r="41" spans="1:20">
      <c r="A41" s="93"/>
      <c r="I41" s="113"/>
      <c r="J41" s="113"/>
      <c r="K41" s="113"/>
      <c r="L41" s="113"/>
    </row>
    <row r="42" spans="1:20">
      <c r="C42" s="350"/>
      <c r="D42" s="350"/>
      <c r="E42" s="350"/>
      <c r="F42" s="350"/>
      <c r="G42" s="350"/>
      <c r="I42" s="88"/>
      <c r="J42" s="81"/>
      <c r="K42" s="88"/>
      <c r="L42" s="81"/>
      <c r="M42" s="5"/>
    </row>
    <row r="43" spans="1:20">
      <c r="C43" s="350"/>
      <c r="D43" s="350"/>
      <c r="E43" s="350"/>
      <c r="F43" s="350"/>
      <c r="G43" s="350"/>
      <c r="I43" s="115"/>
      <c r="J43" s="23"/>
      <c r="K43" s="88"/>
      <c r="M43" s="5"/>
    </row>
    <row r="44" spans="1:20">
      <c r="C44" s="350"/>
      <c r="D44" s="350"/>
      <c r="E44" s="350"/>
      <c r="F44" s="350"/>
      <c r="G44" s="350"/>
      <c r="I44" s="88"/>
      <c r="J44" s="359"/>
      <c r="K44" s="88"/>
      <c r="M44" s="5"/>
    </row>
    <row r="45" spans="1:20">
      <c r="C45" s="350"/>
      <c r="D45" s="350"/>
      <c r="E45" s="350"/>
      <c r="F45" s="350"/>
      <c r="G45" s="350"/>
      <c r="I45" s="88"/>
      <c r="J45" s="350"/>
      <c r="K45" s="88"/>
      <c r="M45" s="5"/>
    </row>
    <row r="46" spans="1:20">
      <c r="C46" s="350"/>
      <c r="D46" s="350"/>
      <c r="E46" s="350"/>
      <c r="F46" s="350"/>
      <c r="G46" s="350"/>
      <c r="I46" s="88"/>
      <c r="J46" s="350"/>
      <c r="K46" s="88"/>
      <c r="M46" s="5"/>
    </row>
    <row r="47" spans="1:20">
      <c r="C47" s="350"/>
      <c r="D47" s="350"/>
      <c r="E47" s="350"/>
      <c r="F47" s="350"/>
      <c r="G47" s="350"/>
      <c r="I47" s="88"/>
      <c r="J47" s="350"/>
      <c r="K47" s="88"/>
      <c r="M47" s="5"/>
    </row>
    <row r="48" spans="1:20">
      <c r="C48" s="350"/>
      <c r="D48" s="350"/>
      <c r="E48" s="350"/>
      <c r="F48" s="350"/>
      <c r="G48" s="350"/>
      <c r="I48" s="88"/>
      <c r="J48" s="350"/>
      <c r="K48" s="88"/>
      <c r="M48" s="5"/>
    </row>
    <row r="49" spans="3:13">
      <c r="C49" s="350"/>
      <c r="D49" s="350"/>
      <c r="E49" s="350"/>
      <c r="F49" s="350"/>
      <c r="G49" s="350"/>
      <c r="I49" s="88"/>
      <c r="J49" s="350"/>
      <c r="K49" s="88"/>
      <c r="M49" s="5"/>
    </row>
    <row r="50" spans="3:13">
      <c r="C50" s="350"/>
      <c r="D50" s="350"/>
      <c r="E50" s="350"/>
      <c r="F50" s="350"/>
      <c r="G50" s="350"/>
      <c r="I50" s="88"/>
      <c r="J50" s="350"/>
      <c r="K50" s="88"/>
      <c r="M50" s="5"/>
    </row>
    <row r="51" spans="3:13">
      <c r="C51" s="350"/>
      <c r="D51" s="350"/>
      <c r="E51" s="350"/>
      <c r="F51" s="350"/>
      <c r="G51" s="350"/>
      <c r="I51" s="88"/>
      <c r="J51" s="350"/>
      <c r="K51" s="88"/>
      <c r="M51" s="5"/>
    </row>
    <row r="52" spans="3:13">
      <c r="C52" s="350"/>
      <c r="D52" s="350"/>
      <c r="E52" s="350"/>
      <c r="F52" s="350"/>
      <c r="G52" s="350"/>
      <c r="I52" s="88"/>
      <c r="J52" s="350"/>
      <c r="K52" s="88"/>
      <c r="M52" s="5"/>
    </row>
    <row r="53" spans="3:13">
      <c r="C53" s="350"/>
      <c r="D53" s="350"/>
      <c r="E53" s="350"/>
      <c r="F53" s="350"/>
      <c r="G53" s="350"/>
      <c r="I53" s="88"/>
      <c r="J53" s="350"/>
      <c r="K53" s="88"/>
      <c r="M53" s="5"/>
    </row>
    <row r="54" spans="3:13">
      <c r="C54" s="350"/>
      <c r="D54" s="350"/>
      <c r="E54" s="350"/>
      <c r="F54" s="350"/>
      <c r="G54" s="350"/>
      <c r="I54" s="88"/>
      <c r="J54" s="350"/>
      <c r="K54" s="88"/>
      <c r="M54" s="5"/>
    </row>
    <row r="55" spans="3:13">
      <c r="C55" s="350"/>
      <c r="D55" s="350"/>
      <c r="E55" s="350"/>
      <c r="F55" s="350"/>
      <c r="G55" s="350"/>
      <c r="I55" s="88"/>
      <c r="J55" s="350"/>
      <c r="K55" s="88"/>
      <c r="M55" s="5"/>
    </row>
    <row r="56" spans="3:13">
      <c r="C56" s="350"/>
      <c r="D56" s="350"/>
      <c r="E56" s="350"/>
      <c r="F56" s="350"/>
      <c r="G56" s="350"/>
      <c r="I56" s="88"/>
      <c r="J56" s="350"/>
      <c r="K56" s="88"/>
      <c r="M56" s="5"/>
    </row>
    <row r="57" spans="3:13">
      <c r="C57" s="350"/>
      <c r="D57" s="350"/>
      <c r="E57" s="350"/>
      <c r="F57" s="350"/>
      <c r="G57" s="350"/>
      <c r="I57" s="88"/>
      <c r="J57" s="350"/>
      <c r="K57" s="88"/>
      <c r="M57" s="5"/>
    </row>
    <row r="58" spans="3:13">
      <c r="C58" s="350"/>
      <c r="D58" s="350"/>
      <c r="E58" s="350"/>
      <c r="F58" s="350"/>
      <c r="G58" s="350"/>
      <c r="I58" s="88"/>
      <c r="J58" s="350"/>
      <c r="K58" s="88"/>
      <c r="M58" s="5"/>
    </row>
    <row r="59" spans="3:13">
      <c r="C59" s="350"/>
      <c r="D59" s="350"/>
      <c r="E59" s="350"/>
      <c r="F59" s="350"/>
      <c r="G59" s="350"/>
      <c r="I59" s="88"/>
      <c r="J59" s="350"/>
      <c r="K59" s="88"/>
      <c r="M59" s="5"/>
    </row>
    <row r="60" spans="3:13">
      <c r="C60" s="350"/>
      <c r="D60" s="350"/>
      <c r="E60" s="350"/>
      <c r="F60" s="350"/>
      <c r="G60" s="350"/>
      <c r="I60" s="88"/>
      <c r="J60" s="350"/>
      <c r="K60" s="88"/>
      <c r="M60" s="5"/>
    </row>
    <row r="61" spans="3:13">
      <c r="C61" s="350"/>
      <c r="D61" s="350"/>
      <c r="E61" s="350"/>
      <c r="F61" s="350"/>
      <c r="G61" s="350"/>
      <c r="I61" s="88"/>
      <c r="J61" s="350"/>
      <c r="K61" s="88"/>
      <c r="M61" s="5"/>
    </row>
    <row r="62" spans="3:13">
      <c r="C62" s="350"/>
      <c r="D62" s="350"/>
      <c r="E62" s="350"/>
      <c r="F62" s="350"/>
      <c r="G62" s="350"/>
      <c r="I62" s="88"/>
      <c r="J62" s="350"/>
      <c r="K62" s="88"/>
      <c r="M62" s="5"/>
    </row>
    <row r="63" spans="3:13">
      <c r="C63" s="350"/>
      <c r="D63" s="350"/>
      <c r="E63" s="350"/>
      <c r="F63" s="350"/>
      <c r="G63" s="350"/>
      <c r="I63" s="88"/>
      <c r="J63" s="350"/>
      <c r="K63" s="88"/>
      <c r="M63" s="5"/>
    </row>
    <row r="64" spans="3:13">
      <c r="C64" s="350"/>
      <c r="D64" s="350"/>
      <c r="E64" s="350"/>
      <c r="F64" s="350"/>
      <c r="G64" s="350"/>
      <c r="I64" s="88"/>
      <c r="J64" s="350"/>
      <c r="K64" s="88"/>
      <c r="M64" s="5"/>
    </row>
    <row r="65" spans="3:13">
      <c r="C65" s="350"/>
      <c r="D65" s="350"/>
      <c r="E65" s="350"/>
      <c r="F65" s="350"/>
      <c r="G65" s="350"/>
      <c r="I65" s="88"/>
      <c r="J65" s="350"/>
      <c r="K65" s="88"/>
      <c r="M65" s="5"/>
    </row>
    <row r="66" spans="3:13">
      <c r="C66" s="350"/>
      <c r="D66" s="350"/>
      <c r="E66" s="350"/>
      <c r="F66" s="350"/>
      <c r="G66" s="350"/>
      <c r="I66" s="88"/>
      <c r="J66" s="350"/>
      <c r="K66" s="88"/>
      <c r="M66" s="5"/>
    </row>
    <row r="67" spans="3:13">
      <c r="C67" s="350"/>
      <c r="D67" s="350"/>
      <c r="E67" s="350"/>
      <c r="F67" s="350"/>
      <c r="G67" s="350"/>
      <c r="I67" s="88"/>
      <c r="J67" s="350"/>
      <c r="K67" s="88"/>
      <c r="M67" s="5"/>
    </row>
    <row r="68" spans="3:13">
      <c r="C68" s="350"/>
      <c r="D68" s="350"/>
      <c r="E68" s="350"/>
      <c r="F68" s="350"/>
      <c r="G68" s="350"/>
      <c r="I68" s="88"/>
      <c r="J68" s="350"/>
      <c r="K68" s="88"/>
      <c r="M68" s="5"/>
    </row>
    <row r="69" spans="3:13">
      <c r="C69" s="350"/>
      <c r="D69" s="350"/>
      <c r="E69" s="350"/>
      <c r="F69" s="350"/>
      <c r="G69" s="350"/>
      <c r="I69" s="88"/>
      <c r="J69" s="350"/>
      <c r="K69" s="88"/>
      <c r="M69" s="5"/>
    </row>
    <row r="70" spans="3:13">
      <c r="C70" s="350"/>
      <c r="D70" s="350"/>
      <c r="E70" s="350"/>
      <c r="F70" s="350"/>
      <c r="G70" s="350"/>
      <c r="I70" s="88"/>
      <c r="J70" s="350"/>
      <c r="K70" s="88"/>
      <c r="M70" s="5"/>
    </row>
    <row r="71" spans="3:13">
      <c r="C71" s="350"/>
      <c r="D71" s="350"/>
      <c r="E71" s="350"/>
      <c r="F71" s="350"/>
      <c r="G71" s="350"/>
      <c r="I71" s="88"/>
      <c r="J71" s="350"/>
      <c r="K71" s="88"/>
      <c r="M71" s="5"/>
    </row>
    <row r="72" spans="3:13">
      <c r="C72" s="350"/>
      <c r="D72" s="350"/>
      <c r="E72" s="350"/>
      <c r="F72" s="350"/>
      <c r="G72" s="350"/>
      <c r="I72" s="88"/>
      <c r="J72" s="350"/>
      <c r="K72" s="88"/>
      <c r="M72" s="5"/>
    </row>
    <row r="73" spans="3:13">
      <c r="C73" s="350"/>
      <c r="D73" s="350"/>
      <c r="E73" s="350"/>
      <c r="F73" s="350"/>
      <c r="G73" s="350"/>
      <c r="I73" s="88"/>
      <c r="J73" s="350"/>
      <c r="K73" s="88"/>
      <c r="M73" s="5"/>
    </row>
    <row r="74" spans="3:13">
      <c r="C74" s="350"/>
      <c r="D74" s="350"/>
      <c r="E74" s="350"/>
      <c r="F74" s="350"/>
      <c r="G74" s="350"/>
      <c r="I74" s="88"/>
      <c r="J74" s="350"/>
      <c r="K74" s="88"/>
      <c r="M74" s="5"/>
    </row>
    <row r="75" spans="3:13">
      <c r="C75" s="350"/>
      <c r="D75" s="350"/>
      <c r="E75" s="350"/>
      <c r="F75" s="350"/>
      <c r="G75" s="350"/>
      <c r="I75" s="88"/>
      <c r="J75" s="350"/>
      <c r="K75" s="88"/>
      <c r="M75" s="5"/>
    </row>
    <row r="76" spans="3:13">
      <c r="C76" s="350"/>
      <c r="D76" s="350"/>
      <c r="E76" s="350"/>
      <c r="F76" s="350"/>
      <c r="G76" s="350"/>
      <c r="I76" s="88"/>
      <c r="K76" s="88"/>
      <c r="M76" s="5"/>
    </row>
    <row r="77" spans="3:13">
      <c r="C77" s="350"/>
      <c r="D77" s="350"/>
      <c r="E77" s="350"/>
      <c r="F77" s="350"/>
      <c r="G77" s="350"/>
      <c r="I77" s="88"/>
      <c r="K77" s="88"/>
      <c r="M77" s="5"/>
    </row>
    <row r="79" spans="3:13">
      <c r="C79" s="350"/>
      <c r="D79" s="350"/>
      <c r="E79" s="350"/>
      <c r="F79" s="350"/>
      <c r="G79" s="350"/>
      <c r="I79" s="350"/>
    </row>
    <row r="80" spans="3:13">
      <c r="C80" s="350"/>
      <c r="D80" s="350"/>
      <c r="E80" s="350"/>
      <c r="F80" s="350"/>
      <c r="G80" s="350"/>
      <c r="I80" s="350"/>
    </row>
    <row r="81" spans="3:11">
      <c r="C81" s="350"/>
      <c r="D81" s="350"/>
      <c r="E81" s="350"/>
      <c r="F81" s="350"/>
      <c r="G81" s="350"/>
      <c r="I81" s="350"/>
      <c r="K81" s="88"/>
    </row>
    <row r="82" spans="3:11">
      <c r="C82" s="409"/>
      <c r="D82" s="409"/>
      <c r="E82" s="409"/>
      <c r="F82" s="409"/>
      <c r="G82" s="409"/>
      <c r="H82" s="409"/>
      <c r="I82" s="350"/>
      <c r="K82" s="88"/>
    </row>
    <row r="83" spans="3:11">
      <c r="C83" s="409"/>
      <c r="D83" s="409"/>
      <c r="E83" s="409"/>
      <c r="F83" s="409"/>
      <c r="G83" s="409"/>
      <c r="H83" s="409"/>
    </row>
    <row r="84" spans="3:11">
      <c r="C84" s="409"/>
      <c r="D84" s="409"/>
      <c r="E84" s="409"/>
      <c r="F84" s="409"/>
      <c r="G84" s="409"/>
      <c r="H84" s="409"/>
    </row>
    <row r="85" spans="3:11">
      <c r="C85" s="409"/>
      <c r="D85" s="409"/>
      <c r="E85" s="409"/>
      <c r="F85" s="409"/>
      <c r="G85" s="409"/>
      <c r="H85" s="409"/>
      <c r="I85" s="350"/>
      <c r="K85" s="88"/>
    </row>
    <row r="86" spans="3:11">
      <c r="C86" s="409"/>
      <c r="D86" s="409"/>
      <c r="E86" s="409"/>
      <c r="F86" s="409"/>
      <c r="G86" s="409"/>
      <c r="H86" s="409"/>
      <c r="I86" s="350"/>
      <c r="K86" s="88"/>
    </row>
    <row r="87" spans="3:11">
      <c r="C87" s="409"/>
      <c r="D87" s="409"/>
      <c r="E87" s="409"/>
      <c r="F87" s="409"/>
      <c r="G87" s="409"/>
      <c r="H87" s="409"/>
      <c r="I87" s="350"/>
      <c r="K87" s="88"/>
    </row>
    <row r="88" spans="3:11">
      <c r="C88" s="409"/>
      <c r="D88" s="409"/>
      <c r="E88" s="409"/>
      <c r="F88" s="409"/>
      <c r="G88" s="409"/>
      <c r="H88" s="409"/>
      <c r="I88" s="350"/>
      <c r="K88" s="88"/>
    </row>
    <row r="89" spans="3:11">
      <c r="C89" s="409"/>
      <c r="D89" s="409"/>
      <c r="E89" s="409"/>
      <c r="F89" s="409"/>
      <c r="G89" s="409"/>
      <c r="H89" s="409"/>
      <c r="I89" s="350"/>
    </row>
    <row r="90" spans="3:11" ht="12" customHeight="1">
      <c r="C90" s="409"/>
      <c r="D90" s="409"/>
      <c r="E90" s="409"/>
      <c r="F90" s="409"/>
      <c r="G90" s="409"/>
      <c r="H90" s="409"/>
      <c r="I90" s="350"/>
      <c r="K90" s="88"/>
    </row>
    <row r="91" spans="3:11">
      <c r="C91" s="409"/>
      <c r="D91" s="409"/>
      <c r="E91" s="409"/>
      <c r="F91" s="409"/>
      <c r="G91" s="409"/>
      <c r="H91" s="409"/>
    </row>
    <row r="92" spans="3:11">
      <c r="C92" s="409"/>
      <c r="D92" s="409"/>
      <c r="E92" s="409"/>
      <c r="F92" s="409"/>
      <c r="G92" s="409"/>
      <c r="H92" s="409"/>
      <c r="I92" s="350"/>
      <c r="K92" s="88"/>
    </row>
    <row r="93" spans="3:11">
      <c r="C93" s="409"/>
      <c r="D93" s="409"/>
      <c r="E93" s="409"/>
      <c r="F93" s="409"/>
      <c r="G93" s="409"/>
      <c r="H93" s="409"/>
      <c r="I93" s="350"/>
      <c r="K93" s="88"/>
    </row>
    <row r="94" spans="3:11">
      <c r="C94" s="409"/>
      <c r="D94" s="409"/>
      <c r="E94" s="409"/>
      <c r="F94" s="409"/>
      <c r="G94" s="409"/>
      <c r="H94" s="409"/>
      <c r="I94" s="350"/>
      <c r="K94" s="88"/>
    </row>
    <row r="95" spans="3:11">
      <c r="C95" s="409"/>
      <c r="D95" s="409"/>
      <c r="E95" s="409"/>
      <c r="F95" s="409"/>
      <c r="G95" s="409"/>
      <c r="H95" s="409"/>
    </row>
    <row r="96" spans="3:11">
      <c r="C96" s="409"/>
      <c r="D96" s="409"/>
      <c r="E96" s="409"/>
      <c r="F96" s="409"/>
      <c r="G96" s="409"/>
      <c r="H96" s="409"/>
    </row>
    <row r="97" spans="3:8">
      <c r="C97" s="409"/>
      <c r="D97" s="409"/>
      <c r="E97" s="409"/>
      <c r="F97" s="409"/>
      <c r="G97" s="409"/>
      <c r="H97" s="409"/>
    </row>
    <row r="98" spans="3:8">
      <c r="C98" s="409"/>
      <c r="D98" s="409"/>
      <c r="E98" s="409"/>
      <c r="F98" s="409"/>
      <c r="G98" s="409"/>
      <c r="H98" s="409"/>
    </row>
    <row r="99" spans="3:8">
      <c r="C99" s="409"/>
      <c r="D99" s="409"/>
      <c r="E99" s="409"/>
      <c r="F99" s="409"/>
      <c r="G99" s="409"/>
      <c r="H99" s="409"/>
    </row>
    <row r="100" spans="3:8">
      <c r="C100" s="409"/>
      <c r="D100" s="409"/>
      <c r="E100" s="409"/>
      <c r="F100" s="409"/>
      <c r="G100" s="409"/>
      <c r="H100" s="409"/>
    </row>
    <row r="101" spans="3:8">
      <c r="C101" s="409"/>
      <c r="D101" s="409"/>
      <c r="E101" s="409"/>
      <c r="F101" s="409"/>
      <c r="G101" s="409"/>
      <c r="H101" s="409"/>
    </row>
    <row r="102" spans="3:8">
      <c r="C102" s="409"/>
      <c r="D102" s="409"/>
      <c r="E102" s="409"/>
      <c r="F102" s="409"/>
      <c r="G102" s="409"/>
      <c r="H102" s="409"/>
    </row>
    <row r="103" spans="3:8">
      <c r="C103" s="409"/>
      <c r="D103" s="409"/>
      <c r="E103" s="409"/>
      <c r="F103" s="409"/>
      <c r="G103" s="409"/>
      <c r="H103" s="409"/>
    </row>
    <row r="104" spans="3:8">
      <c r="C104" s="409"/>
      <c r="D104" s="409"/>
      <c r="E104" s="409"/>
      <c r="F104" s="409"/>
      <c r="G104" s="409"/>
      <c r="H104" s="409"/>
    </row>
    <row r="105" spans="3:8">
      <c r="C105" s="409"/>
      <c r="D105" s="409"/>
      <c r="E105" s="409"/>
      <c r="F105" s="409"/>
      <c r="G105" s="409"/>
      <c r="H105" s="409"/>
    </row>
    <row r="106" spans="3:8">
      <c r="C106" s="409"/>
      <c r="D106" s="409"/>
      <c r="E106" s="409"/>
      <c r="F106" s="409"/>
      <c r="G106" s="409"/>
      <c r="H106" s="409"/>
    </row>
    <row r="107" spans="3:8">
      <c r="C107" s="409"/>
      <c r="D107" s="409"/>
      <c r="E107" s="409"/>
      <c r="F107" s="409"/>
      <c r="G107" s="409"/>
      <c r="H107" s="409"/>
    </row>
    <row r="108" spans="3:8">
      <c r="C108" s="409"/>
      <c r="D108" s="409"/>
      <c r="E108" s="409"/>
      <c r="F108" s="409"/>
      <c r="G108" s="409"/>
      <c r="H108" s="409"/>
    </row>
    <row r="109" spans="3:8">
      <c r="C109" s="409"/>
      <c r="D109" s="409"/>
      <c r="E109" s="409"/>
      <c r="F109" s="409"/>
      <c r="G109" s="409"/>
      <c r="H109" s="409"/>
    </row>
  </sheetData>
  <mergeCells count="6">
    <mergeCell ref="C6:D6"/>
    <mergeCell ref="C5:F5"/>
    <mergeCell ref="I5:L5"/>
    <mergeCell ref="A1:L1"/>
    <mergeCell ref="A2:L2"/>
    <mergeCell ref="A3:L3"/>
  </mergeCells>
  <phoneticPr fontId="0" type="noConversion"/>
  <printOptions horizontalCentered="1"/>
  <pageMargins left="0.59" right="0.56000000000000005" top="0.83" bottom="1" header="0.67" footer="0.5"/>
  <pageSetup scale="76" orientation="landscape" r:id="rId1"/>
  <headerFooter alignWithMargins="0">
    <oddFooter>&amp;L&amp;"Arial,Italic"&amp;9MSDE - LFRO  02/2019&amp;C&amp;P&amp;R&amp;"Arial,Italic"&amp;9Selected Financial Data-Part 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77"/>
  <sheetViews>
    <sheetView zoomScaleNormal="100" workbookViewId="0">
      <selection activeCell="H28" sqref="H28"/>
    </sheetView>
  </sheetViews>
  <sheetFormatPr defaultRowHeight="12.75"/>
  <cols>
    <col min="1" max="1" width="13.85546875" customWidth="1"/>
    <col min="2" max="2" width="14.42578125" style="217" customWidth="1"/>
    <col min="3" max="3" width="15" style="217" bestFit="1" customWidth="1"/>
    <col min="4" max="4" width="14.85546875" style="217" customWidth="1"/>
    <col min="5" max="5" width="15.5703125" style="217" customWidth="1"/>
    <col min="6" max="6" width="14.140625" style="212" customWidth="1"/>
    <col min="8" max="8" width="13.5703125" bestFit="1" customWidth="1"/>
    <col min="9" max="9" width="10.28515625" bestFit="1" customWidth="1"/>
    <col min="10" max="10" width="9.28515625" bestFit="1" customWidth="1"/>
    <col min="11" max="11" width="10.28515625" bestFit="1" customWidth="1"/>
    <col min="12" max="12" width="12.28515625" bestFit="1" customWidth="1"/>
    <col min="15" max="15" width="11.28515625" bestFit="1" customWidth="1"/>
    <col min="16" max="16" width="11.85546875" bestFit="1" customWidth="1"/>
  </cols>
  <sheetData>
    <row r="1" spans="1:16">
      <c r="A1" s="442" t="s">
        <v>107</v>
      </c>
      <c r="B1" s="442"/>
      <c r="C1" s="442"/>
      <c r="D1" s="442"/>
      <c r="E1" s="442"/>
      <c r="F1" s="442"/>
    </row>
    <row r="2" spans="1:16">
      <c r="H2" s="356"/>
    </row>
    <row r="3" spans="1:16">
      <c r="A3" s="456" t="s">
        <v>231</v>
      </c>
      <c r="B3" s="456"/>
      <c r="C3" s="456"/>
      <c r="D3" s="456"/>
      <c r="E3" s="456"/>
      <c r="F3" s="456"/>
      <c r="G3" s="414"/>
      <c r="H3" s="414"/>
    </row>
    <row r="4" spans="1:16" ht="13.5" thickBot="1">
      <c r="A4" s="75"/>
      <c r="B4" s="220"/>
      <c r="C4" s="220"/>
      <c r="D4" s="220"/>
      <c r="E4" s="220"/>
      <c r="F4" s="220"/>
    </row>
    <row r="5" spans="1:16" ht="15" customHeight="1" thickTop="1">
      <c r="A5" s="475" t="s">
        <v>43</v>
      </c>
      <c r="B5" s="475"/>
      <c r="C5" s="475"/>
      <c r="D5" s="475"/>
      <c r="E5" s="475"/>
      <c r="F5" s="487"/>
    </row>
    <row r="6" spans="1:16">
      <c r="A6" s="485"/>
      <c r="B6" s="485"/>
      <c r="C6" s="485"/>
      <c r="D6" s="485"/>
      <c r="E6" s="485"/>
      <c r="F6" s="485"/>
      <c r="G6" s="3"/>
    </row>
    <row r="7" spans="1:16" ht="12.75" customHeight="1">
      <c r="A7" s="476" t="s">
        <v>143</v>
      </c>
      <c r="C7" s="486" t="s">
        <v>144</v>
      </c>
      <c r="F7" s="486" t="s">
        <v>136</v>
      </c>
    </row>
    <row r="8" spans="1:16" ht="12.75" customHeight="1">
      <c r="A8" s="476"/>
      <c r="B8" s="460" t="s">
        <v>199</v>
      </c>
      <c r="C8" s="464"/>
      <c r="D8" s="258"/>
      <c r="E8" s="491" t="s">
        <v>146</v>
      </c>
      <c r="F8" s="464"/>
    </row>
    <row r="9" spans="1:16" ht="12.75" customHeight="1">
      <c r="A9" s="476"/>
      <c r="B9" s="488"/>
      <c r="C9" s="464"/>
      <c r="D9" s="489" t="s">
        <v>145</v>
      </c>
      <c r="E9" s="488"/>
      <c r="F9" s="464"/>
    </row>
    <row r="10" spans="1:16" ht="13.5" thickBot="1">
      <c r="A10" s="478"/>
      <c r="B10" s="466"/>
      <c r="C10" s="465"/>
      <c r="D10" s="490"/>
      <c r="E10" s="466"/>
      <c r="F10" s="465"/>
    </row>
    <row r="11" spans="1:16" s="273" customFormat="1">
      <c r="A11" s="264" t="s">
        <v>0</v>
      </c>
      <c r="B11" s="250">
        <f>SUM(B13:B40)</f>
        <v>248683743</v>
      </c>
      <c r="C11" s="250">
        <f>SUM(C13:C40)</f>
        <v>1664266.7200000002</v>
      </c>
      <c r="D11" s="250">
        <f>SUM(D13:D40)</f>
        <v>3164860.82</v>
      </c>
      <c r="E11" s="250">
        <f>SUM(E13:E40)</f>
        <v>7204540.8100000005</v>
      </c>
      <c r="F11" s="250">
        <f>SUM(F13:F40)</f>
        <v>239710645.86999989</v>
      </c>
      <c r="H11" s="388"/>
    </row>
    <row r="12" spans="1:16">
      <c r="A12" s="3"/>
      <c r="B12" s="202"/>
      <c r="C12" s="201"/>
      <c r="D12" s="201"/>
      <c r="E12" s="201"/>
      <c r="F12" s="217"/>
      <c r="H12" s="354"/>
      <c r="I12" s="354"/>
      <c r="J12" s="354"/>
      <c r="K12" s="354"/>
      <c r="L12" s="354"/>
    </row>
    <row r="13" spans="1:16">
      <c r="A13" t="s">
        <v>1</v>
      </c>
      <c r="B13" s="291">
        <v>93471</v>
      </c>
      <c r="C13" s="126">
        <v>1022.58</v>
      </c>
      <c r="D13" s="126">
        <v>356670.69</v>
      </c>
      <c r="E13" s="126">
        <v>0</v>
      </c>
      <c r="F13" s="126">
        <v>2800570.4800000004</v>
      </c>
      <c r="G13" s="54"/>
      <c r="H13" s="354"/>
      <c r="I13" s="354"/>
      <c r="J13" s="354"/>
      <c r="K13" s="354"/>
      <c r="L13" s="354"/>
      <c r="O13" s="354"/>
      <c r="P13" s="354"/>
    </row>
    <row r="14" spans="1:16">
      <c r="A14" t="s">
        <v>2</v>
      </c>
      <c r="B14" s="291">
        <v>12734405</v>
      </c>
      <c r="C14" s="126">
        <v>367000</v>
      </c>
      <c r="D14" s="126">
        <v>0</v>
      </c>
      <c r="E14" s="126">
        <v>385404.45</v>
      </c>
      <c r="F14" s="126">
        <v>12579176.949999999</v>
      </c>
      <c r="G14" s="54"/>
      <c r="H14" s="354"/>
      <c r="I14" s="354"/>
      <c r="J14" s="354"/>
      <c r="K14" s="354"/>
      <c r="L14" s="354"/>
      <c r="O14" s="354"/>
      <c r="P14" s="354"/>
    </row>
    <row r="15" spans="1:16">
      <c r="A15" t="s">
        <v>3</v>
      </c>
      <c r="B15" s="291">
        <v>22117633</v>
      </c>
      <c r="C15" s="126">
        <v>72000</v>
      </c>
      <c r="D15" s="126">
        <v>897965</v>
      </c>
      <c r="E15" s="126">
        <v>765016.03999999992</v>
      </c>
      <c r="F15" s="126">
        <v>51535729.529999971</v>
      </c>
      <c r="G15" s="54"/>
      <c r="H15" s="354"/>
      <c r="I15" s="354"/>
      <c r="J15" s="354"/>
      <c r="K15" s="354"/>
      <c r="L15" s="354"/>
      <c r="O15" s="354"/>
      <c r="P15" s="354"/>
    </row>
    <row r="16" spans="1:16">
      <c r="A16" t="s">
        <v>4</v>
      </c>
      <c r="B16" s="291">
        <v>19213091</v>
      </c>
      <c r="C16" s="49">
        <v>0</v>
      </c>
      <c r="D16" s="49">
        <v>358466.91000000003</v>
      </c>
      <c r="E16" s="126">
        <v>52999.28</v>
      </c>
      <c r="F16" s="49">
        <v>9276017.2599999998</v>
      </c>
      <c r="H16" s="354"/>
      <c r="I16" s="354"/>
      <c r="J16" s="354"/>
      <c r="K16" s="354"/>
      <c r="L16" s="354"/>
      <c r="O16" s="354"/>
      <c r="P16" s="354"/>
    </row>
    <row r="17" spans="1:16">
      <c r="A17" t="s">
        <v>5</v>
      </c>
      <c r="B17" s="291">
        <v>393322</v>
      </c>
      <c r="C17" s="49">
        <v>0</v>
      </c>
      <c r="D17" s="49">
        <v>0</v>
      </c>
      <c r="E17" s="126">
        <v>310108.29000000004</v>
      </c>
      <c r="F17" s="49">
        <v>4143760</v>
      </c>
      <c r="H17" s="354"/>
      <c r="I17" s="354"/>
      <c r="J17" s="354"/>
      <c r="K17" s="354"/>
      <c r="L17" s="354"/>
      <c r="O17" s="354"/>
      <c r="P17" s="354"/>
    </row>
    <row r="18" spans="1:16">
      <c r="B18" s="291"/>
      <c r="C18" s="49"/>
      <c r="D18" s="49"/>
      <c r="E18" s="126"/>
      <c r="F18" s="49"/>
      <c r="H18" s="354"/>
      <c r="I18" s="354"/>
      <c r="J18" s="354"/>
      <c r="K18" s="354"/>
      <c r="L18" s="354"/>
      <c r="O18" s="354"/>
    </row>
    <row r="19" spans="1:16">
      <c r="A19" t="s">
        <v>6</v>
      </c>
      <c r="B19" s="291">
        <v>2108846</v>
      </c>
      <c r="C19" s="49">
        <v>13000</v>
      </c>
      <c r="D19" s="49">
        <v>0</v>
      </c>
      <c r="E19" s="126">
        <v>675249.86</v>
      </c>
      <c r="F19" s="49">
        <v>1019134.1600000001</v>
      </c>
      <c r="H19" s="354"/>
      <c r="I19" s="354"/>
      <c r="J19" s="354"/>
      <c r="K19" s="354"/>
      <c r="L19" s="354"/>
      <c r="O19" s="354"/>
      <c r="P19" s="354"/>
    </row>
    <row r="20" spans="1:16">
      <c r="A20" t="s">
        <v>7</v>
      </c>
      <c r="B20" s="291">
        <v>966338</v>
      </c>
      <c r="C20" s="49">
        <v>114330</v>
      </c>
      <c r="D20" s="49">
        <v>128460.64</v>
      </c>
      <c r="E20" s="126">
        <v>315678.36</v>
      </c>
      <c r="F20" s="49">
        <v>6255897.7599999998</v>
      </c>
      <c r="H20" s="354"/>
      <c r="I20" s="354"/>
      <c r="J20" s="354"/>
      <c r="K20" s="354"/>
      <c r="L20" s="354"/>
      <c r="O20" s="354"/>
      <c r="P20" s="354"/>
    </row>
    <row r="21" spans="1:16">
      <c r="A21" t="s">
        <v>8</v>
      </c>
      <c r="B21" s="291">
        <v>949027</v>
      </c>
      <c r="C21" s="49">
        <v>47400</v>
      </c>
      <c r="D21" s="49">
        <v>13215.54</v>
      </c>
      <c r="E21" s="126">
        <v>315657.93000000005</v>
      </c>
      <c r="F21" s="49">
        <v>2706028.96</v>
      </c>
      <c r="H21" s="354"/>
      <c r="I21" s="354"/>
      <c r="J21" s="354"/>
      <c r="K21" s="354"/>
      <c r="L21" s="354"/>
      <c r="O21" s="354"/>
      <c r="P21" s="354"/>
    </row>
    <row r="22" spans="1:16">
      <c r="A22" t="s">
        <v>9</v>
      </c>
      <c r="B22" s="291">
        <v>2159880</v>
      </c>
      <c r="C22" s="49">
        <v>37000</v>
      </c>
      <c r="D22" s="49">
        <v>0</v>
      </c>
      <c r="E22" s="126">
        <v>665200.57000000007</v>
      </c>
      <c r="F22" s="49">
        <v>8106519.9399999995</v>
      </c>
      <c r="H22" s="354"/>
      <c r="I22" s="354"/>
      <c r="J22" s="354"/>
      <c r="K22" s="354"/>
      <c r="L22" s="354"/>
      <c r="O22" s="354"/>
      <c r="P22" s="354"/>
    </row>
    <row r="23" spans="1:16">
      <c r="A23" t="s">
        <v>10</v>
      </c>
      <c r="B23" s="291">
        <v>700674</v>
      </c>
      <c r="C23" s="49">
        <v>0</v>
      </c>
      <c r="D23" s="49">
        <v>11205</v>
      </c>
      <c r="E23" s="126">
        <v>304246.02999999997</v>
      </c>
      <c r="F23" s="49">
        <v>1500872.4</v>
      </c>
      <c r="H23" s="354"/>
      <c r="I23" s="354"/>
      <c r="J23" s="354"/>
      <c r="K23" s="354"/>
      <c r="L23" s="354"/>
      <c r="O23" s="354"/>
      <c r="P23" s="354"/>
    </row>
    <row r="24" spans="1:16">
      <c r="B24" s="291"/>
      <c r="C24" s="49"/>
      <c r="D24" s="49"/>
      <c r="E24" s="126"/>
      <c r="F24" s="49"/>
      <c r="H24" s="354"/>
      <c r="I24" s="354"/>
      <c r="J24" s="354"/>
      <c r="K24" s="354"/>
      <c r="L24" s="354"/>
      <c r="O24" s="354"/>
    </row>
    <row r="25" spans="1:16">
      <c r="A25" t="s">
        <v>11</v>
      </c>
      <c r="B25" s="291">
        <v>8418970</v>
      </c>
      <c r="C25" s="49">
        <v>55800</v>
      </c>
      <c r="D25" s="49">
        <v>0</v>
      </c>
      <c r="E25" s="126">
        <v>342965.84999999992</v>
      </c>
      <c r="F25" s="49">
        <v>10398535.629999999</v>
      </c>
      <c r="H25" s="354"/>
      <c r="I25" s="354"/>
      <c r="J25" s="354"/>
      <c r="K25" s="354"/>
      <c r="L25" s="354"/>
      <c r="O25" s="354"/>
      <c r="P25" s="354"/>
    </row>
    <row r="26" spans="1:16">
      <c r="A26" t="s">
        <v>12</v>
      </c>
      <c r="B26" s="291">
        <v>11107</v>
      </c>
      <c r="C26" s="49">
        <v>9774.14</v>
      </c>
      <c r="D26" s="49">
        <v>0</v>
      </c>
      <c r="E26" s="126">
        <v>310438.66000000003</v>
      </c>
      <c r="F26" s="49">
        <v>1303365.81</v>
      </c>
      <c r="H26" s="354"/>
      <c r="I26" s="354"/>
      <c r="J26" s="354"/>
      <c r="K26" s="354"/>
      <c r="L26" s="354"/>
      <c r="O26" s="354"/>
      <c r="P26" s="354"/>
    </row>
    <row r="27" spans="1:16">
      <c r="A27" t="s">
        <v>13</v>
      </c>
      <c r="B27" s="291">
        <v>1757941</v>
      </c>
      <c r="C27" s="49">
        <v>0</v>
      </c>
      <c r="D27" s="49">
        <v>0</v>
      </c>
      <c r="E27" s="126">
        <v>0</v>
      </c>
      <c r="F27" s="49">
        <v>4337851.9399999995</v>
      </c>
      <c r="H27" s="354"/>
      <c r="I27" s="354"/>
      <c r="J27" s="354"/>
      <c r="K27" s="354"/>
      <c r="L27" s="354"/>
      <c r="O27" s="354"/>
      <c r="P27" s="354"/>
    </row>
    <row r="28" spans="1:16">
      <c r="A28" t="s">
        <v>14</v>
      </c>
      <c r="B28" s="291">
        <v>7877543</v>
      </c>
      <c r="C28" s="49">
        <v>168000</v>
      </c>
      <c r="D28" s="49">
        <v>17437.02</v>
      </c>
      <c r="E28" s="126">
        <v>323047.15999999997</v>
      </c>
      <c r="F28" s="49">
        <v>7046403.04</v>
      </c>
      <c r="H28" s="354"/>
      <c r="I28" s="354"/>
      <c r="J28" s="354"/>
      <c r="K28" s="354"/>
      <c r="L28" s="354"/>
      <c r="O28" s="354"/>
      <c r="P28" s="354"/>
    </row>
    <row r="29" spans="1:16">
      <c r="A29" t="s">
        <v>15</v>
      </c>
      <c r="B29" s="291">
        <v>130510</v>
      </c>
      <c r="C29" s="49">
        <v>2000</v>
      </c>
      <c r="D29" s="49">
        <v>243295.03</v>
      </c>
      <c r="E29" s="126">
        <v>36723.18</v>
      </c>
      <c r="F29" s="49">
        <v>422317.16000000003</v>
      </c>
      <c r="H29" s="354"/>
      <c r="I29" s="354"/>
      <c r="J29" s="354"/>
      <c r="K29" s="354"/>
      <c r="L29" s="354"/>
      <c r="O29" s="354"/>
      <c r="P29" s="354"/>
    </row>
    <row r="30" spans="1:16">
      <c r="B30" s="291"/>
      <c r="C30" s="49"/>
      <c r="D30" s="49"/>
      <c r="E30" s="126"/>
      <c r="F30" s="49"/>
      <c r="H30" s="354"/>
      <c r="I30" s="354"/>
      <c r="J30" s="354"/>
      <c r="K30" s="354"/>
      <c r="L30" s="354"/>
      <c r="O30" s="354"/>
    </row>
    <row r="31" spans="1:16">
      <c r="A31" t="s">
        <v>16</v>
      </c>
      <c r="B31" s="291">
        <v>64721654</v>
      </c>
      <c r="C31" s="49">
        <v>673940</v>
      </c>
      <c r="D31" s="49">
        <v>0</v>
      </c>
      <c r="E31" s="126">
        <v>737231.58000000007</v>
      </c>
      <c r="F31" s="49">
        <v>38346739.909999996</v>
      </c>
      <c r="H31" s="354"/>
      <c r="I31" s="354"/>
      <c r="J31" s="354"/>
      <c r="K31" s="354"/>
      <c r="L31" s="354"/>
      <c r="O31" s="354"/>
      <c r="P31" s="354"/>
    </row>
    <row r="32" spans="1:16">
      <c r="A32" t="s">
        <v>17</v>
      </c>
      <c r="B32" s="291">
        <v>94280507</v>
      </c>
      <c r="C32" s="49">
        <v>0</v>
      </c>
      <c r="D32" s="49">
        <v>822281.02</v>
      </c>
      <c r="E32" s="126">
        <v>117140.44</v>
      </c>
      <c r="F32" s="49">
        <v>66024245.439999945</v>
      </c>
      <c r="H32" s="354"/>
      <c r="I32" s="354"/>
      <c r="J32" s="354"/>
      <c r="K32" s="354"/>
      <c r="L32" s="354"/>
      <c r="O32" s="354"/>
      <c r="P32" s="354"/>
    </row>
    <row r="33" spans="1:16">
      <c r="A33" t="s">
        <v>18</v>
      </c>
      <c r="B33" s="291">
        <v>572407</v>
      </c>
      <c r="C33" s="49">
        <v>0</v>
      </c>
      <c r="D33" s="49">
        <v>0</v>
      </c>
      <c r="E33" s="126">
        <v>364870.40000000002</v>
      </c>
      <c r="F33" s="49">
        <v>1498685.49</v>
      </c>
      <c r="H33" s="354"/>
      <c r="I33" s="354"/>
      <c r="J33" s="354"/>
      <c r="K33" s="354"/>
      <c r="L33" s="354"/>
      <c r="O33" s="354"/>
      <c r="P33" s="354"/>
    </row>
    <row r="34" spans="1:16">
      <c r="A34" t="s">
        <v>19</v>
      </c>
      <c r="B34" s="291">
        <v>903269</v>
      </c>
      <c r="C34" s="49">
        <v>33000</v>
      </c>
      <c r="D34" s="49">
        <v>12704.48</v>
      </c>
      <c r="E34" s="126">
        <v>346503.93</v>
      </c>
      <c r="F34" s="49">
        <v>2044659.54</v>
      </c>
      <c r="H34" s="354"/>
      <c r="I34" s="354"/>
      <c r="J34" s="354"/>
      <c r="K34" s="354"/>
      <c r="L34" s="354"/>
      <c r="O34" s="354"/>
      <c r="P34" s="354"/>
    </row>
    <row r="35" spans="1:16">
      <c r="A35" t="s">
        <v>20</v>
      </c>
      <c r="B35" s="291">
        <v>635272</v>
      </c>
      <c r="C35" s="49">
        <v>0</v>
      </c>
      <c r="D35" s="49">
        <v>4627.17</v>
      </c>
      <c r="E35" s="126">
        <v>0</v>
      </c>
      <c r="F35" s="49">
        <v>1425635.23</v>
      </c>
      <c r="H35" s="354"/>
      <c r="I35" s="354"/>
      <c r="J35" s="354"/>
      <c r="K35" s="354"/>
      <c r="L35" s="354"/>
      <c r="O35" s="354"/>
      <c r="P35" s="354"/>
    </row>
    <row r="36" spans="1:16">
      <c r="B36" s="291"/>
      <c r="C36" s="49"/>
      <c r="D36" s="49"/>
      <c r="E36" s="126"/>
      <c r="F36" s="49"/>
      <c r="H36" s="354"/>
      <c r="I36" s="354"/>
      <c r="J36" s="354"/>
      <c r="K36" s="354"/>
      <c r="L36" s="354"/>
    </row>
    <row r="37" spans="1:16">
      <c r="A37" t="s">
        <v>21</v>
      </c>
      <c r="B37" s="291">
        <v>788611</v>
      </c>
      <c r="C37" s="49">
        <v>3000</v>
      </c>
      <c r="D37" s="49">
        <v>0</v>
      </c>
      <c r="E37" s="126">
        <v>326095.93</v>
      </c>
      <c r="F37" s="49">
        <v>104445.40000000002</v>
      </c>
      <c r="H37" s="354"/>
      <c r="I37" s="354"/>
      <c r="J37" s="354"/>
      <c r="K37" s="354"/>
      <c r="L37" s="354"/>
      <c r="O37" s="354"/>
      <c r="P37" s="354"/>
    </row>
    <row r="38" spans="1:16">
      <c r="A38" t="s">
        <v>22</v>
      </c>
      <c r="B38" s="291">
        <v>1934895</v>
      </c>
      <c r="C38" s="49">
        <v>36000</v>
      </c>
      <c r="D38" s="49">
        <v>298532.32</v>
      </c>
      <c r="E38" s="126">
        <v>0</v>
      </c>
      <c r="F38" s="49">
        <v>4141744.88</v>
      </c>
      <c r="H38" s="354"/>
      <c r="I38" s="354"/>
      <c r="J38" s="354"/>
      <c r="K38" s="354"/>
      <c r="L38" s="354"/>
      <c r="O38" s="354"/>
      <c r="P38" s="354"/>
    </row>
    <row r="39" spans="1:16">
      <c r="A39" t="s">
        <v>23</v>
      </c>
      <c r="B39" s="291">
        <v>4867270</v>
      </c>
      <c r="C39" s="49">
        <v>31000</v>
      </c>
      <c r="D39" s="49">
        <v>0</v>
      </c>
      <c r="E39" s="126">
        <v>509962.87</v>
      </c>
      <c r="F39" s="49">
        <v>2282741.3300000075</v>
      </c>
      <c r="H39" s="354"/>
      <c r="I39" s="354"/>
      <c r="J39" s="354"/>
      <c r="K39" s="354"/>
      <c r="L39" s="354"/>
      <c r="O39" s="354"/>
      <c r="P39" s="354"/>
    </row>
    <row r="40" spans="1:16">
      <c r="A40" s="12" t="s">
        <v>24</v>
      </c>
      <c r="B40" s="315">
        <v>347100</v>
      </c>
      <c r="C40" s="111">
        <v>0</v>
      </c>
      <c r="D40" s="111">
        <v>0</v>
      </c>
      <c r="E40" s="127">
        <v>0</v>
      </c>
      <c r="F40" s="111">
        <v>409567.63</v>
      </c>
      <c r="H40" s="354"/>
      <c r="I40" s="354"/>
      <c r="J40" s="354"/>
      <c r="K40" s="354"/>
      <c r="L40" s="354"/>
      <c r="O40" s="354"/>
      <c r="P40" s="354"/>
    </row>
    <row r="42" spans="1:16">
      <c r="A42" s="383"/>
    </row>
    <row r="43" spans="1:16">
      <c r="B43" s="195"/>
      <c r="C43" s="195"/>
      <c r="D43" s="195"/>
      <c r="E43" s="195"/>
      <c r="F43" s="358"/>
    </row>
    <row r="44" spans="1:16">
      <c r="A44" s="399"/>
      <c r="B44" s="195"/>
      <c r="C44" s="195"/>
      <c r="D44" s="195"/>
      <c r="E44" s="195"/>
      <c r="F44" s="358"/>
    </row>
    <row r="45" spans="1:16">
      <c r="A45" s="204"/>
      <c r="B45" s="195"/>
      <c r="C45" s="195"/>
      <c r="D45" s="195"/>
      <c r="E45" s="195"/>
      <c r="F45" s="358"/>
    </row>
    <row r="46" spans="1:16">
      <c r="A46" s="204"/>
      <c r="B46" s="195"/>
      <c r="C46" s="195"/>
      <c r="D46" s="195"/>
      <c r="E46" s="195"/>
      <c r="F46" s="358"/>
    </row>
    <row r="47" spans="1:16">
      <c r="A47" s="204"/>
      <c r="B47" s="195"/>
      <c r="C47" s="195"/>
      <c r="D47" s="195"/>
      <c r="E47" s="195"/>
      <c r="F47" s="358"/>
    </row>
    <row r="48" spans="1:16">
      <c r="A48" s="204"/>
      <c r="B48" s="195"/>
      <c r="C48" s="195"/>
      <c r="D48" s="195"/>
      <c r="E48" s="195"/>
      <c r="F48" s="358"/>
    </row>
    <row r="49" spans="1:6">
      <c r="A49" s="204"/>
      <c r="B49" s="195"/>
      <c r="C49" s="195"/>
      <c r="D49" s="195"/>
      <c r="E49" s="195"/>
      <c r="F49" s="358"/>
    </row>
    <row r="50" spans="1:6">
      <c r="A50" s="204"/>
      <c r="B50" s="195"/>
      <c r="C50" s="195"/>
      <c r="D50" s="195"/>
      <c r="E50" s="195"/>
      <c r="F50" s="358"/>
    </row>
    <row r="51" spans="1:6">
      <c r="A51" s="204"/>
      <c r="B51" s="195"/>
      <c r="C51" s="195"/>
      <c r="D51" s="195"/>
      <c r="E51" s="195"/>
      <c r="F51" s="358"/>
    </row>
    <row r="52" spans="1:6">
      <c r="A52" s="204"/>
      <c r="B52" s="195"/>
      <c r="C52" s="195"/>
      <c r="D52" s="195"/>
      <c r="E52" s="195"/>
      <c r="F52" s="358"/>
    </row>
    <row r="53" spans="1:6">
      <c r="A53" s="204"/>
      <c r="B53" s="195"/>
      <c r="C53" s="195"/>
      <c r="D53" s="195"/>
      <c r="E53" s="195"/>
      <c r="F53" s="358"/>
    </row>
    <row r="54" spans="1:6">
      <c r="A54" s="204"/>
      <c r="B54" s="195"/>
      <c r="C54" s="195"/>
      <c r="D54" s="195"/>
      <c r="E54" s="195"/>
      <c r="F54" s="358"/>
    </row>
    <row r="55" spans="1:6">
      <c r="A55" s="204"/>
      <c r="B55" s="195"/>
      <c r="C55" s="195"/>
      <c r="D55" s="195"/>
      <c r="E55" s="195"/>
      <c r="F55" s="358"/>
    </row>
    <row r="56" spans="1:6">
      <c r="A56" s="204"/>
      <c r="B56" s="195"/>
      <c r="C56" s="195"/>
      <c r="D56" s="195"/>
      <c r="E56" s="195"/>
      <c r="F56" s="358"/>
    </row>
    <row r="57" spans="1:6">
      <c r="A57" s="204"/>
      <c r="B57" s="195"/>
      <c r="C57" s="195"/>
      <c r="D57" s="195"/>
      <c r="E57" s="195"/>
      <c r="F57" s="358"/>
    </row>
    <row r="58" spans="1:6">
      <c r="A58" s="204"/>
      <c r="B58" s="195"/>
      <c r="C58" s="195"/>
      <c r="D58" s="195"/>
      <c r="E58" s="195"/>
      <c r="F58" s="358"/>
    </row>
    <row r="59" spans="1:6">
      <c r="A59" s="204"/>
      <c r="B59" s="195"/>
      <c r="C59" s="195"/>
      <c r="D59" s="195"/>
      <c r="E59" s="195"/>
      <c r="F59" s="358"/>
    </row>
    <row r="60" spans="1:6">
      <c r="A60" s="204"/>
      <c r="B60" s="195"/>
      <c r="C60" s="195"/>
      <c r="D60" s="195"/>
      <c r="E60" s="195"/>
      <c r="F60" s="358"/>
    </row>
    <row r="61" spans="1:6">
      <c r="A61" s="204"/>
      <c r="B61" s="195"/>
      <c r="C61" s="195"/>
      <c r="D61" s="195"/>
      <c r="E61" s="195"/>
      <c r="F61" s="358"/>
    </row>
    <row r="62" spans="1:6">
      <c r="A62" s="204"/>
      <c r="B62" s="195"/>
      <c r="C62" s="195"/>
      <c r="D62" s="195"/>
      <c r="E62" s="195"/>
      <c r="F62" s="358"/>
    </row>
    <row r="63" spans="1:6">
      <c r="A63" s="204"/>
      <c r="B63" s="195"/>
      <c r="C63" s="195"/>
      <c r="D63" s="195"/>
      <c r="E63" s="195"/>
      <c r="F63" s="358"/>
    </row>
    <row r="64" spans="1:6">
      <c r="A64" s="204"/>
      <c r="B64" s="195"/>
      <c r="C64" s="195"/>
      <c r="D64" s="195"/>
      <c r="E64" s="195"/>
      <c r="F64" s="358"/>
    </row>
    <row r="65" spans="1:6">
      <c r="A65" s="204"/>
      <c r="B65" s="195"/>
      <c r="C65" s="195"/>
      <c r="D65" s="195"/>
      <c r="E65" s="195"/>
      <c r="F65" s="358"/>
    </row>
    <row r="66" spans="1:6">
      <c r="A66" s="204"/>
      <c r="B66" s="195"/>
      <c r="C66" s="195"/>
      <c r="D66" s="195"/>
      <c r="E66" s="195"/>
      <c r="F66" s="358"/>
    </row>
    <row r="67" spans="1:6">
      <c r="A67" s="204"/>
      <c r="B67" s="195"/>
      <c r="C67" s="195"/>
      <c r="D67" s="195"/>
      <c r="E67" s="195"/>
      <c r="F67" s="358"/>
    </row>
    <row r="68" spans="1:6">
      <c r="A68" s="204"/>
      <c r="B68" s="195"/>
      <c r="C68" s="195"/>
      <c r="D68" s="195"/>
      <c r="E68" s="195"/>
      <c r="F68" s="358"/>
    </row>
    <row r="69" spans="1:6">
      <c r="A69" s="204"/>
      <c r="B69" s="195"/>
      <c r="C69" s="195"/>
      <c r="D69" s="195"/>
      <c r="E69" s="195"/>
      <c r="F69" s="358"/>
    </row>
    <row r="70" spans="1:6">
      <c r="A70" s="204"/>
      <c r="B70" s="195"/>
      <c r="C70" s="195"/>
      <c r="D70" s="195"/>
      <c r="E70" s="195"/>
      <c r="F70" s="358"/>
    </row>
    <row r="71" spans="1:6">
      <c r="A71" s="204"/>
      <c r="B71" s="195"/>
      <c r="C71" s="195"/>
      <c r="D71" s="195"/>
      <c r="E71" s="195"/>
      <c r="F71" s="358"/>
    </row>
    <row r="73" spans="1:6">
      <c r="B73" s="195"/>
      <c r="C73" s="195"/>
      <c r="D73" s="195"/>
      <c r="E73" s="195"/>
      <c r="F73" s="358"/>
    </row>
    <row r="74" spans="1:6">
      <c r="B74" s="195"/>
      <c r="C74" s="195"/>
      <c r="D74" s="195"/>
      <c r="E74" s="195"/>
      <c r="F74" s="358"/>
    </row>
    <row r="75" spans="1:6">
      <c r="B75" s="195"/>
      <c r="C75" s="195"/>
      <c r="D75" s="195"/>
      <c r="E75" s="195"/>
      <c r="F75" s="358"/>
    </row>
    <row r="77" spans="1:6">
      <c r="B77" s="195"/>
      <c r="C77" s="195"/>
      <c r="D77" s="195"/>
      <c r="E77" s="195"/>
      <c r="F77" s="358"/>
    </row>
  </sheetData>
  <mergeCells count="10">
    <mergeCell ref="A1:F1"/>
    <mergeCell ref="A7:A10"/>
    <mergeCell ref="C7:C10"/>
    <mergeCell ref="F7:F10"/>
    <mergeCell ref="A5:F5"/>
    <mergeCell ref="A6:F6"/>
    <mergeCell ref="B8:B10"/>
    <mergeCell ref="D9:D10"/>
    <mergeCell ref="E8:E10"/>
    <mergeCell ref="A3:F3"/>
  </mergeCells>
  <phoneticPr fontId="0" type="noConversion"/>
  <printOptions horizontalCentered="1"/>
  <pageMargins left="0.59" right="0.56000000000000005" top="0.83" bottom="1" header="0.67" footer="0.5"/>
  <pageSetup scale="76" orientation="landscape" r:id="rId1"/>
  <headerFooter alignWithMargins="0">
    <oddFooter>&amp;L&amp;"Arial,Italic"&amp;9MSDE - LFRO  02/2019&amp;C&amp;P&amp;R&amp;"Arial,Italic"&amp;9Selected Financial Data-Part 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74"/>
  <sheetViews>
    <sheetView zoomScaleNormal="100" workbookViewId="0">
      <selection activeCell="E49" sqref="E49"/>
    </sheetView>
  </sheetViews>
  <sheetFormatPr defaultRowHeight="12.75"/>
  <cols>
    <col min="1" max="1" width="21.85546875" customWidth="1"/>
    <col min="2" max="2" width="15.42578125" customWidth="1"/>
    <col min="3" max="3" width="5.42578125" customWidth="1"/>
    <col min="4" max="4" width="18.28515625" customWidth="1"/>
    <col min="5" max="5" width="5.140625" customWidth="1"/>
    <col min="6" max="6" width="18" customWidth="1"/>
    <col min="7" max="7" width="8.42578125" customWidth="1"/>
    <col min="8" max="8" width="11.28515625" customWidth="1"/>
    <col min="9" max="9" width="8" customWidth="1"/>
    <col min="10" max="10" width="11.28515625" bestFit="1" customWidth="1"/>
    <col min="12" max="12" width="10.28515625" bestFit="1" customWidth="1"/>
    <col min="13" max="13" width="11.28515625" bestFit="1" customWidth="1"/>
  </cols>
  <sheetData>
    <row r="1" spans="1:15">
      <c r="A1" s="442" t="s">
        <v>107</v>
      </c>
      <c r="B1" s="442"/>
      <c r="C1" s="442"/>
      <c r="D1" s="442"/>
      <c r="E1" s="442"/>
      <c r="F1" s="442"/>
      <c r="G1" s="442"/>
      <c r="H1" s="442"/>
      <c r="I1" s="442"/>
      <c r="J1" s="442"/>
    </row>
    <row r="3" spans="1:15">
      <c r="A3" s="434" t="s">
        <v>232</v>
      </c>
      <c r="B3" s="492"/>
      <c r="C3" s="492"/>
      <c r="D3" s="492"/>
      <c r="E3" s="492"/>
      <c r="F3" s="492"/>
      <c r="G3" s="492"/>
      <c r="H3" s="492"/>
      <c r="I3" s="492"/>
      <c r="J3" s="492"/>
    </row>
    <row r="4" spans="1:15" ht="13.5" thickBot="1">
      <c r="A4" s="11"/>
      <c r="B4" s="11"/>
      <c r="C4" s="11"/>
      <c r="D4" s="11"/>
      <c r="E4" s="11"/>
      <c r="F4" s="11"/>
      <c r="G4" s="11"/>
      <c r="H4" s="11"/>
      <c r="I4" s="11"/>
      <c r="J4" s="11"/>
    </row>
    <row r="5" spans="1:15" ht="15" customHeight="1" thickTop="1">
      <c r="A5" s="3"/>
      <c r="B5" s="42" t="s">
        <v>100</v>
      </c>
      <c r="C5" s="42"/>
      <c r="D5" s="493"/>
      <c r="E5" s="493"/>
      <c r="F5" s="493"/>
      <c r="G5" s="493"/>
      <c r="H5" s="493"/>
      <c r="I5" s="4"/>
      <c r="K5" s="3"/>
      <c r="L5" s="3"/>
      <c r="M5" s="3"/>
      <c r="N5" s="3"/>
      <c r="O5" s="3"/>
    </row>
    <row r="6" spans="1:15">
      <c r="A6" s="3" t="s">
        <v>67</v>
      </c>
      <c r="B6" s="493" t="s">
        <v>33</v>
      </c>
      <c r="C6" s="493"/>
      <c r="D6" s="493"/>
      <c r="E6" s="493"/>
      <c r="F6" s="4" t="s">
        <v>31</v>
      </c>
      <c r="G6" s="4"/>
      <c r="H6" s="4"/>
      <c r="I6" s="4"/>
      <c r="J6" s="4" t="s">
        <v>37</v>
      </c>
      <c r="K6" s="3"/>
      <c r="L6" s="3"/>
      <c r="M6" s="3"/>
      <c r="N6" s="3"/>
      <c r="O6" s="3"/>
    </row>
    <row r="7" spans="1:15">
      <c r="A7" s="3" t="s">
        <v>30</v>
      </c>
      <c r="B7" s="493" t="s">
        <v>34</v>
      </c>
      <c r="C7" s="493"/>
      <c r="D7" s="493"/>
      <c r="E7" s="493"/>
      <c r="F7" s="4" t="s">
        <v>65</v>
      </c>
      <c r="G7" s="4"/>
      <c r="H7" s="4"/>
      <c r="I7" s="4"/>
      <c r="J7" s="4" t="s">
        <v>34</v>
      </c>
      <c r="K7" s="3"/>
      <c r="L7" s="3"/>
      <c r="M7" s="3"/>
      <c r="N7" s="3"/>
      <c r="O7" s="3"/>
    </row>
    <row r="8" spans="1:15" ht="13.5" thickBot="1">
      <c r="A8" s="7" t="s">
        <v>121</v>
      </c>
      <c r="B8" s="494" t="s">
        <v>44</v>
      </c>
      <c r="C8" s="494"/>
      <c r="D8" s="494"/>
      <c r="E8" s="494"/>
      <c r="F8" s="8" t="s">
        <v>44</v>
      </c>
      <c r="G8" s="8"/>
      <c r="H8" s="8"/>
      <c r="I8" s="8"/>
      <c r="J8" s="8" t="s">
        <v>44</v>
      </c>
    </row>
    <row r="9" spans="1:15">
      <c r="A9" s="3" t="s">
        <v>0</v>
      </c>
      <c r="B9" s="375">
        <f>SUM(B11:B38)</f>
        <v>11163032.890000001</v>
      </c>
      <c r="C9" s="200"/>
      <c r="D9" s="203"/>
      <c r="E9" s="200"/>
      <c r="F9" s="375">
        <f>SUM(F11:F38)</f>
        <v>343983773.44999999</v>
      </c>
      <c r="G9" s="173"/>
      <c r="H9" s="173"/>
      <c r="I9" s="173"/>
      <c r="J9" s="173">
        <f>SUM(J11:J38)</f>
        <v>0</v>
      </c>
      <c r="L9" s="383"/>
    </row>
    <row r="10" spans="1:15">
      <c r="A10" s="3"/>
      <c r="B10" s="199"/>
      <c r="C10" s="199"/>
      <c r="D10" s="199"/>
      <c r="E10" s="199"/>
      <c r="F10" s="199"/>
      <c r="G10" s="125"/>
      <c r="H10" s="125"/>
      <c r="I10" s="125"/>
      <c r="J10" s="125"/>
    </row>
    <row r="11" spans="1:15">
      <c r="A11" t="s">
        <v>1</v>
      </c>
      <c r="B11" s="125">
        <v>148830.39999999999</v>
      </c>
      <c r="C11" s="303"/>
      <c r="D11" s="298"/>
      <c r="E11" s="298"/>
      <c r="F11" s="125">
        <v>17451115.899999999</v>
      </c>
      <c r="G11" s="125"/>
      <c r="H11" s="125"/>
      <c r="I11" s="125"/>
      <c r="J11" s="125">
        <v>0</v>
      </c>
      <c r="L11" s="354"/>
      <c r="M11" s="354"/>
    </row>
    <row r="12" spans="1:15">
      <c r="A12" t="s">
        <v>2</v>
      </c>
      <c r="B12" s="125">
        <v>1249554</v>
      </c>
      <c r="C12" s="298"/>
      <c r="D12" s="304"/>
      <c r="E12" s="298"/>
      <c r="F12" s="125">
        <v>29605945</v>
      </c>
      <c r="G12" s="125"/>
      <c r="H12" s="125"/>
      <c r="I12" s="125"/>
      <c r="J12" s="125">
        <v>0</v>
      </c>
      <c r="L12" s="354"/>
      <c r="M12" s="354"/>
    </row>
    <row r="13" spans="1:15">
      <c r="A13" t="s">
        <v>3</v>
      </c>
      <c r="B13" s="125">
        <v>807028.32</v>
      </c>
      <c r="C13" s="125"/>
      <c r="D13" s="316"/>
      <c r="E13" s="125"/>
      <c r="F13" s="125">
        <v>20903183.57</v>
      </c>
      <c r="G13" s="125"/>
      <c r="H13" s="125"/>
      <c r="I13" s="125"/>
      <c r="J13" s="125">
        <v>0</v>
      </c>
      <c r="L13" s="354"/>
      <c r="M13" s="354"/>
    </row>
    <row r="14" spans="1:15">
      <c r="A14" t="s">
        <v>4</v>
      </c>
      <c r="B14" s="125">
        <v>1295508</v>
      </c>
      <c r="C14" s="125"/>
      <c r="D14" s="316"/>
      <c r="E14" s="125"/>
      <c r="F14" s="125">
        <v>62332615</v>
      </c>
      <c r="G14" s="125"/>
      <c r="H14" s="125"/>
      <c r="I14" s="125"/>
      <c r="J14" s="125">
        <v>0</v>
      </c>
      <c r="L14" s="354"/>
      <c r="M14" s="354"/>
    </row>
    <row r="15" spans="1:15">
      <c r="A15" t="s">
        <v>5</v>
      </c>
      <c r="B15" s="125">
        <v>28979.88</v>
      </c>
      <c r="C15" s="125"/>
      <c r="D15" s="316"/>
      <c r="E15" s="125"/>
      <c r="F15" s="125">
        <v>14674000</v>
      </c>
      <c r="G15" s="125"/>
      <c r="H15" s="125"/>
      <c r="I15" s="125"/>
      <c r="J15" s="125">
        <v>0</v>
      </c>
      <c r="L15" s="354"/>
      <c r="M15" s="354"/>
    </row>
    <row r="16" spans="1:15">
      <c r="B16" s="125"/>
      <c r="C16" s="298"/>
      <c r="D16" s="298"/>
      <c r="E16" s="298"/>
      <c r="F16" s="125"/>
      <c r="G16" s="125"/>
      <c r="H16" s="125"/>
      <c r="I16" s="125"/>
      <c r="J16" s="125"/>
      <c r="L16" s="354"/>
      <c r="M16" s="354"/>
    </row>
    <row r="17" spans="1:13">
      <c r="A17" t="s">
        <v>6</v>
      </c>
      <c r="B17" s="125">
        <v>267255.21000000002</v>
      </c>
      <c r="C17" s="125"/>
      <c r="D17" s="316"/>
      <c r="E17" s="125"/>
      <c r="F17" s="125">
        <v>1614012.54</v>
      </c>
      <c r="G17" s="125"/>
      <c r="H17" s="125"/>
      <c r="I17" s="125"/>
      <c r="J17" s="125">
        <v>0</v>
      </c>
      <c r="L17" s="354"/>
      <c r="M17" s="354"/>
    </row>
    <row r="18" spans="1:13">
      <c r="A18" t="s">
        <v>7</v>
      </c>
      <c r="B18" s="125">
        <v>82541.039999999994</v>
      </c>
      <c r="C18" s="125"/>
      <c r="D18" s="316"/>
      <c r="E18" s="125"/>
      <c r="F18" s="125">
        <v>1645274</v>
      </c>
      <c r="G18" s="125"/>
      <c r="H18" s="125"/>
      <c r="I18" s="125"/>
      <c r="J18" s="125">
        <v>0</v>
      </c>
      <c r="L18" s="354"/>
      <c r="M18" s="354"/>
    </row>
    <row r="19" spans="1:13">
      <c r="A19" t="s">
        <v>8</v>
      </c>
      <c r="B19" s="125">
        <v>286620.84000000003</v>
      </c>
      <c r="C19" s="125"/>
      <c r="D19" s="316"/>
      <c r="E19" s="125"/>
      <c r="F19" s="125">
        <v>7298768.3499999996</v>
      </c>
      <c r="G19" s="125"/>
      <c r="H19" s="125"/>
      <c r="I19" s="125"/>
      <c r="J19" s="125">
        <v>0</v>
      </c>
      <c r="L19" s="354"/>
      <c r="M19" s="354"/>
    </row>
    <row r="20" spans="1:13">
      <c r="A20" t="s">
        <v>9</v>
      </c>
      <c r="B20" s="125">
        <v>376180.95</v>
      </c>
      <c r="C20" s="125"/>
      <c r="D20" s="316"/>
      <c r="E20" s="125"/>
      <c r="F20" s="125">
        <v>16545224.359999999</v>
      </c>
      <c r="G20" s="125"/>
      <c r="H20" s="125"/>
      <c r="I20" s="125"/>
      <c r="J20" s="125">
        <v>0</v>
      </c>
      <c r="L20" s="354"/>
      <c r="M20" s="354"/>
    </row>
    <row r="21" spans="1:13">
      <c r="A21" t="s">
        <v>10</v>
      </c>
      <c r="B21" s="125">
        <v>80083</v>
      </c>
      <c r="C21" s="125"/>
      <c r="D21" s="316"/>
      <c r="E21" s="125"/>
      <c r="F21" s="125">
        <v>12664981</v>
      </c>
      <c r="G21" s="125"/>
      <c r="H21" s="125"/>
      <c r="I21" s="125"/>
      <c r="J21" s="125">
        <v>0</v>
      </c>
      <c r="L21" s="354"/>
      <c r="M21" s="354"/>
    </row>
    <row r="22" spans="1:13">
      <c r="B22" s="125"/>
      <c r="C22" s="298"/>
      <c r="D22" s="298"/>
      <c r="E22" s="298"/>
      <c r="F22" s="125"/>
      <c r="G22" s="125"/>
      <c r="H22" s="125"/>
      <c r="I22" s="125"/>
      <c r="J22" s="125"/>
      <c r="L22" s="354"/>
      <c r="M22" s="354"/>
    </row>
    <row r="23" spans="1:13">
      <c r="A23" t="s">
        <v>11</v>
      </c>
      <c r="B23" s="125">
        <v>294813.08</v>
      </c>
      <c r="C23" s="125"/>
      <c r="D23" s="316"/>
      <c r="E23" s="125"/>
      <c r="F23" s="125">
        <v>22544153</v>
      </c>
      <c r="G23" s="125"/>
      <c r="H23" s="125"/>
      <c r="I23" s="125"/>
      <c r="J23" s="125">
        <v>0</v>
      </c>
      <c r="L23" s="354"/>
      <c r="M23" s="354"/>
    </row>
    <row r="24" spans="1:13">
      <c r="A24" t="s">
        <v>12</v>
      </c>
      <c r="B24" s="125">
        <v>124799.39</v>
      </c>
      <c r="C24" s="125"/>
      <c r="D24" s="316"/>
      <c r="E24" s="125"/>
      <c r="F24" s="125">
        <v>1333304.5900000001</v>
      </c>
      <c r="G24" s="125"/>
      <c r="H24" s="125"/>
      <c r="I24" s="125"/>
      <c r="J24" s="125">
        <v>0</v>
      </c>
      <c r="L24" s="354"/>
      <c r="M24" s="354"/>
    </row>
    <row r="25" spans="1:13">
      <c r="A25" t="s">
        <v>13</v>
      </c>
      <c r="B25" s="125">
        <v>358730.19</v>
      </c>
      <c r="C25" s="125"/>
      <c r="D25" s="316"/>
      <c r="E25" s="125"/>
      <c r="F25" s="125">
        <v>11416550</v>
      </c>
      <c r="G25" s="125"/>
      <c r="H25" s="125"/>
      <c r="I25" s="125"/>
      <c r="J25" s="125">
        <v>0</v>
      </c>
      <c r="L25" s="354"/>
      <c r="M25" s="354"/>
    </row>
    <row r="26" spans="1:13">
      <c r="A26" t="s">
        <v>14</v>
      </c>
      <c r="B26" s="125">
        <v>418715</v>
      </c>
      <c r="C26" s="125"/>
      <c r="D26" s="316"/>
      <c r="E26" s="125"/>
      <c r="F26" s="125">
        <v>6741198</v>
      </c>
      <c r="G26" s="125"/>
      <c r="H26" s="125"/>
      <c r="I26" s="125"/>
      <c r="J26" s="125">
        <v>0</v>
      </c>
      <c r="L26" s="354"/>
      <c r="M26" s="354"/>
    </row>
    <row r="27" spans="1:13">
      <c r="A27" t="s">
        <v>15</v>
      </c>
      <c r="B27" s="125">
        <v>76242</v>
      </c>
      <c r="C27" s="125"/>
      <c r="D27" s="316"/>
      <c r="E27" s="125"/>
      <c r="F27" s="125">
        <v>0</v>
      </c>
      <c r="G27" s="125"/>
      <c r="H27" s="125"/>
      <c r="I27" s="125"/>
      <c r="J27" s="125">
        <v>0</v>
      </c>
      <c r="L27" s="354"/>
      <c r="M27" s="354"/>
    </row>
    <row r="28" spans="1:13">
      <c r="B28" s="125"/>
      <c r="C28" s="298"/>
      <c r="D28" s="298"/>
      <c r="E28" s="298"/>
      <c r="F28" s="125"/>
      <c r="G28" s="125"/>
      <c r="H28" s="125"/>
      <c r="I28" s="125"/>
      <c r="J28" s="125"/>
      <c r="L28" s="354"/>
      <c r="M28" s="354"/>
    </row>
    <row r="29" spans="1:13">
      <c r="A29" t="s">
        <v>16</v>
      </c>
      <c r="B29" s="125">
        <v>2179972</v>
      </c>
      <c r="C29" s="125"/>
      <c r="D29" s="316"/>
      <c r="E29" s="125"/>
      <c r="F29" s="125">
        <v>60691473</v>
      </c>
      <c r="G29" s="125"/>
      <c r="H29" s="125"/>
      <c r="I29" s="125"/>
      <c r="J29" s="125">
        <v>0</v>
      </c>
      <c r="L29" s="354"/>
      <c r="M29" s="354"/>
    </row>
    <row r="30" spans="1:13">
      <c r="A30" t="s">
        <v>17</v>
      </c>
      <c r="B30" s="125">
        <v>1973235</v>
      </c>
      <c r="C30" s="125"/>
      <c r="D30" s="316"/>
      <c r="E30" s="125"/>
      <c r="F30" s="125">
        <v>22340859</v>
      </c>
      <c r="G30" s="125"/>
      <c r="H30" s="125"/>
      <c r="I30" s="125"/>
      <c r="J30" s="125">
        <v>0</v>
      </c>
      <c r="L30" s="354"/>
      <c r="M30" s="354"/>
    </row>
    <row r="31" spans="1:13">
      <c r="A31" t="s">
        <v>18</v>
      </c>
      <c r="B31" s="125">
        <v>53212</v>
      </c>
      <c r="C31" s="125"/>
      <c r="D31" s="316"/>
      <c r="E31" s="125"/>
      <c r="F31" s="125">
        <v>1031535.13</v>
      </c>
      <c r="G31" s="261"/>
      <c r="H31" s="125"/>
      <c r="I31" s="125"/>
      <c r="J31" s="125">
        <v>0</v>
      </c>
      <c r="L31" s="354"/>
      <c r="M31" s="354"/>
    </row>
    <row r="32" spans="1:13">
      <c r="A32" t="s">
        <v>19</v>
      </c>
      <c r="B32" s="125">
        <v>233345.69</v>
      </c>
      <c r="C32" s="125"/>
      <c r="D32" s="316"/>
      <c r="E32" s="125"/>
      <c r="F32" s="125">
        <v>439154.72</v>
      </c>
      <c r="G32" s="125"/>
      <c r="H32" s="125"/>
      <c r="I32" s="125"/>
      <c r="J32" s="125">
        <v>0</v>
      </c>
      <c r="L32" s="354"/>
      <c r="M32" s="354"/>
    </row>
    <row r="33" spans="1:13">
      <c r="A33" t="s">
        <v>20</v>
      </c>
      <c r="B33" s="125">
        <v>41212.9</v>
      </c>
      <c r="C33" s="125"/>
      <c r="D33" s="316"/>
      <c r="E33" s="125"/>
      <c r="F33" s="125">
        <v>9841050.9199999999</v>
      </c>
      <c r="G33" s="125"/>
      <c r="H33" s="125"/>
      <c r="I33" s="125"/>
      <c r="J33" s="125">
        <v>0</v>
      </c>
      <c r="L33" s="354"/>
      <c r="M33" s="354"/>
    </row>
    <row r="34" spans="1:13">
      <c r="B34" s="125"/>
      <c r="C34" s="298"/>
      <c r="D34" s="298"/>
      <c r="E34" s="298"/>
      <c r="F34" s="125"/>
      <c r="G34" s="125"/>
      <c r="H34" s="125"/>
      <c r="I34" s="125"/>
      <c r="J34" s="125"/>
    </row>
    <row r="35" spans="1:13">
      <c r="A35" t="s">
        <v>21</v>
      </c>
      <c r="B35" s="126">
        <v>120360</v>
      </c>
      <c r="C35" s="126"/>
      <c r="D35" s="415"/>
      <c r="E35" s="126"/>
      <c r="F35" s="126">
        <v>30400</v>
      </c>
      <c r="G35" s="126"/>
      <c r="H35" s="126"/>
      <c r="I35" s="125"/>
      <c r="J35" s="125">
        <v>0</v>
      </c>
      <c r="L35" s="354"/>
      <c r="M35" s="354"/>
    </row>
    <row r="36" spans="1:13">
      <c r="A36" t="s">
        <v>22</v>
      </c>
      <c r="B36" s="126">
        <v>372561.68</v>
      </c>
      <c r="C36" s="126"/>
      <c r="D36" s="415"/>
      <c r="E36" s="126"/>
      <c r="F36" s="126">
        <v>3021177.66</v>
      </c>
      <c r="G36" s="126"/>
      <c r="H36" s="126"/>
      <c r="I36" s="125"/>
      <c r="J36" s="125">
        <v>0</v>
      </c>
      <c r="L36" s="354"/>
      <c r="M36" s="354"/>
    </row>
    <row r="37" spans="1:13">
      <c r="A37" t="s">
        <v>23</v>
      </c>
      <c r="B37" s="126">
        <v>175032.16</v>
      </c>
      <c r="C37" s="32"/>
      <c r="D37" s="132"/>
      <c r="E37" s="126"/>
      <c r="F37" s="126">
        <v>19805441.960000001</v>
      </c>
      <c r="G37" s="126"/>
      <c r="H37" s="126"/>
      <c r="I37" s="125"/>
      <c r="J37" s="125">
        <v>0</v>
      </c>
      <c r="L37" s="354"/>
      <c r="M37" s="354"/>
    </row>
    <row r="38" spans="1:13">
      <c r="A38" s="12" t="s">
        <v>24</v>
      </c>
      <c r="B38" s="127">
        <v>118220.16</v>
      </c>
      <c r="C38" s="288"/>
      <c r="D38" s="288"/>
      <c r="E38" s="127"/>
      <c r="F38" s="127">
        <v>12355.75</v>
      </c>
      <c r="G38" s="127"/>
      <c r="H38" s="127"/>
      <c r="I38" s="127"/>
      <c r="J38" s="127">
        <v>0</v>
      </c>
      <c r="L38" s="354"/>
      <c r="M38" s="354"/>
    </row>
    <row r="39" spans="1:13">
      <c r="F39" s="5"/>
      <c r="G39" s="5"/>
    </row>
    <row r="40" spans="1:13">
      <c r="F40" s="5"/>
      <c r="G40" s="5"/>
    </row>
    <row r="41" spans="1:13">
      <c r="A41" s="399"/>
      <c r="B41" s="354"/>
      <c r="C41" s="354"/>
      <c r="D41" s="354"/>
      <c r="E41" s="354"/>
      <c r="F41" s="354"/>
      <c r="G41" s="5"/>
    </row>
    <row r="42" spans="1:13">
      <c r="A42" s="204"/>
      <c r="B42" s="354"/>
      <c r="C42" s="354"/>
      <c r="D42" s="354"/>
      <c r="E42" s="354"/>
      <c r="F42" s="354"/>
    </row>
    <row r="43" spans="1:13">
      <c r="A43" s="204"/>
      <c r="B43" s="354"/>
      <c r="C43" s="354"/>
      <c r="D43" s="354"/>
      <c r="E43" s="354"/>
      <c r="F43" s="354"/>
    </row>
    <row r="44" spans="1:13">
      <c r="A44" s="204"/>
      <c r="B44" s="354"/>
      <c r="C44" s="354"/>
      <c r="D44" s="354"/>
      <c r="E44" s="354"/>
      <c r="F44" s="354"/>
    </row>
    <row r="45" spans="1:13">
      <c r="A45" s="204"/>
      <c r="B45" s="354"/>
      <c r="C45" s="354"/>
      <c r="D45" s="354"/>
      <c r="E45" s="354"/>
      <c r="F45" s="354"/>
    </row>
    <row r="46" spans="1:13">
      <c r="A46" s="204"/>
      <c r="B46" s="354"/>
      <c r="C46" s="354"/>
      <c r="D46" s="354"/>
      <c r="E46" s="354"/>
      <c r="F46" s="354"/>
    </row>
    <row r="47" spans="1:13">
      <c r="A47" s="204"/>
      <c r="B47" s="354"/>
      <c r="C47" s="354"/>
      <c r="D47" s="354"/>
      <c r="E47" s="354"/>
      <c r="F47" s="354"/>
    </row>
    <row r="48" spans="1:13">
      <c r="A48" s="204"/>
      <c r="B48" s="354"/>
      <c r="C48" s="354"/>
      <c r="D48" s="354"/>
      <c r="E48" s="354"/>
      <c r="F48" s="354"/>
    </row>
    <row r="49" spans="1:6">
      <c r="A49" s="204"/>
      <c r="B49" s="354"/>
      <c r="C49" s="354"/>
      <c r="D49" s="354"/>
      <c r="E49" s="354"/>
      <c r="F49" s="354"/>
    </row>
    <row r="50" spans="1:6">
      <c r="A50" s="204"/>
      <c r="B50" s="354"/>
      <c r="C50" s="354"/>
      <c r="D50" s="354"/>
      <c r="E50" s="354"/>
      <c r="F50" s="354"/>
    </row>
    <row r="51" spans="1:6">
      <c r="A51" s="204"/>
      <c r="B51" s="354"/>
      <c r="C51" s="354"/>
      <c r="D51" s="354"/>
      <c r="E51" s="354"/>
      <c r="F51" s="354"/>
    </row>
    <row r="52" spans="1:6">
      <c r="A52" s="204"/>
      <c r="B52" s="354"/>
      <c r="C52" s="354"/>
      <c r="D52" s="354"/>
      <c r="E52" s="354"/>
      <c r="F52" s="354"/>
    </row>
    <row r="53" spans="1:6">
      <c r="A53" s="204"/>
      <c r="B53" s="354"/>
      <c r="C53" s="354"/>
      <c r="D53" s="354"/>
      <c r="E53" s="354"/>
      <c r="F53" s="354"/>
    </row>
    <row r="54" spans="1:6">
      <c r="A54" s="204"/>
      <c r="B54" s="354"/>
      <c r="C54" s="354"/>
      <c r="D54" s="354"/>
      <c r="E54" s="354"/>
      <c r="F54" s="354"/>
    </row>
    <row r="55" spans="1:6">
      <c r="A55" s="204"/>
      <c r="B55" s="354"/>
      <c r="C55" s="354"/>
      <c r="D55" s="354"/>
      <c r="E55" s="354"/>
      <c r="F55" s="354"/>
    </row>
    <row r="56" spans="1:6">
      <c r="A56" s="204"/>
      <c r="B56" s="354"/>
      <c r="C56" s="354"/>
      <c r="D56" s="354"/>
      <c r="E56" s="354"/>
      <c r="F56" s="354"/>
    </row>
    <row r="57" spans="1:6">
      <c r="A57" s="204"/>
      <c r="B57" s="354"/>
      <c r="C57" s="354"/>
      <c r="D57" s="354"/>
      <c r="E57" s="354"/>
      <c r="F57" s="354"/>
    </row>
    <row r="58" spans="1:6">
      <c r="A58" s="204"/>
      <c r="B58" s="354"/>
      <c r="C58" s="354"/>
      <c r="D58" s="354"/>
      <c r="E58" s="354"/>
      <c r="F58" s="354"/>
    </row>
    <row r="59" spans="1:6">
      <c r="A59" s="204"/>
      <c r="B59" s="354"/>
      <c r="C59" s="354"/>
      <c r="D59" s="354"/>
      <c r="E59" s="354"/>
      <c r="F59" s="354"/>
    </row>
    <row r="60" spans="1:6">
      <c r="A60" s="204"/>
      <c r="B60" s="354"/>
      <c r="C60" s="354"/>
      <c r="D60" s="354"/>
      <c r="E60" s="354"/>
      <c r="F60" s="354"/>
    </row>
    <row r="61" spans="1:6">
      <c r="A61" s="204"/>
      <c r="B61" s="354"/>
      <c r="C61" s="354"/>
      <c r="D61" s="354"/>
      <c r="E61" s="354"/>
      <c r="F61" s="354"/>
    </row>
    <row r="62" spans="1:6">
      <c r="A62" s="204"/>
      <c r="B62" s="354"/>
      <c r="C62" s="354"/>
      <c r="D62" s="354"/>
      <c r="E62" s="354"/>
      <c r="F62" s="354"/>
    </row>
    <row r="63" spans="1:6">
      <c r="A63" s="204"/>
      <c r="B63" s="354"/>
      <c r="C63" s="354"/>
      <c r="D63" s="354"/>
      <c r="E63" s="354"/>
      <c r="F63" s="354"/>
    </row>
    <row r="64" spans="1:6">
      <c r="A64" s="204"/>
      <c r="B64" s="354"/>
      <c r="C64" s="354"/>
      <c r="D64" s="354"/>
      <c r="E64" s="354"/>
      <c r="F64" s="354"/>
    </row>
    <row r="65" spans="1:6">
      <c r="A65" s="204"/>
      <c r="B65" s="354"/>
      <c r="C65" s="354"/>
      <c r="D65" s="354"/>
      <c r="E65" s="354"/>
      <c r="F65" s="354"/>
    </row>
    <row r="66" spans="1:6">
      <c r="A66" s="204"/>
      <c r="B66" s="354"/>
      <c r="C66" s="354"/>
      <c r="D66" s="354"/>
      <c r="E66" s="354"/>
      <c r="F66" s="354"/>
    </row>
    <row r="67" spans="1:6">
      <c r="A67" s="204"/>
      <c r="B67" s="354"/>
      <c r="C67" s="354"/>
      <c r="D67" s="354"/>
      <c r="E67" s="354"/>
      <c r="F67" s="354"/>
    </row>
    <row r="68" spans="1:6">
      <c r="A68" s="204"/>
      <c r="B68" s="354"/>
      <c r="C68" s="354"/>
      <c r="D68" s="354"/>
      <c r="E68" s="354"/>
      <c r="F68" s="354"/>
    </row>
    <row r="70" spans="1:6">
      <c r="B70" s="354"/>
      <c r="C70" s="354"/>
      <c r="D70" s="354"/>
      <c r="E70" s="354"/>
      <c r="F70" s="354"/>
    </row>
    <row r="71" spans="1:6">
      <c r="B71" s="354"/>
      <c r="C71" s="354"/>
      <c r="D71" s="354"/>
      <c r="E71" s="354"/>
      <c r="F71" s="354"/>
    </row>
    <row r="72" spans="1:6">
      <c r="B72" s="354"/>
      <c r="C72" s="354"/>
      <c r="D72" s="354"/>
      <c r="E72" s="354"/>
      <c r="F72" s="354"/>
    </row>
    <row r="73" spans="1:6">
      <c r="B73" s="354"/>
      <c r="C73" s="354"/>
      <c r="D73" s="354"/>
      <c r="E73" s="354"/>
      <c r="F73" s="354"/>
    </row>
    <row r="74" spans="1:6">
      <c r="B74" s="354"/>
    </row>
  </sheetData>
  <mergeCells count="9">
    <mergeCell ref="A1:J1"/>
    <mergeCell ref="A3:J3"/>
    <mergeCell ref="D5:H5"/>
    <mergeCell ref="B8:C8"/>
    <mergeCell ref="B7:C7"/>
    <mergeCell ref="B6:C6"/>
    <mergeCell ref="D8:E8"/>
    <mergeCell ref="D7:E7"/>
    <mergeCell ref="D6:E6"/>
  </mergeCells>
  <phoneticPr fontId="0" type="noConversion"/>
  <printOptions horizontalCentered="1"/>
  <pageMargins left="0.59" right="0.56000000000000005" top="0.83" bottom="1" header="0.67" footer="0.5"/>
  <pageSetup scale="76" orientation="landscape" r:id="rId1"/>
  <headerFooter alignWithMargins="0">
    <oddFooter>&amp;L&amp;"Arial,Italic"&amp;9MSDE - LFRO  02/2019&amp;C&amp;P&amp;R&amp;"Arial,Italic"&amp;9Selected Financial Data-Part 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96"/>
  <sheetViews>
    <sheetView zoomScaleNormal="100" workbookViewId="0">
      <selection activeCell="M20" sqref="M20"/>
    </sheetView>
  </sheetViews>
  <sheetFormatPr defaultRowHeight="12.75"/>
  <cols>
    <col min="1" max="1" width="17" style="3" customWidth="1"/>
    <col min="2" max="2" width="16" style="190" bestFit="1" customWidth="1"/>
    <col min="3" max="3" width="14.7109375" style="190" customWidth="1"/>
    <col min="4" max="4" width="13.85546875" style="190" bestFit="1" customWidth="1"/>
    <col min="5" max="6" width="14.7109375" style="193" customWidth="1"/>
    <col min="7" max="7" width="12.85546875" style="190" bestFit="1" customWidth="1"/>
    <col min="8" max="10" width="12.85546875" style="190" customWidth="1"/>
    <col min="11" max="11" width="19.140625" style="190" bestFit="1" customWidth="1"/>
    <col min="12" max="12" width="14.7109375" style="3" customWidth="1"/>
    <col min="13" max="13" width="13.42578125" style="3" bestFit="1" customWidth="1"/>
    <col min="14" max="14" width="14" style="3" customWidth="1"/>
    <col min="15" max="15" width="12" style="3" customWidth="1"/>
    <col min="16" max="16" width="9.140625" style="3"/>
    <col min="17" max="17" width="10.28515625" style="3" bestFit="1" customWidth="1"/>
    <col min="18" max="20" width="9.28515625" style="3" bestFit="1" customWidth="1"/>
    <col min="21" max="16384" width="9.140625" style="3"/>
  </cols>
  <sheetData>
    <row r="1" spans="1:34">
      <c r="A1" s="493" t="s">
        <v>108</v>
      </c>
      <c r="B1" s="493"/>
      <c r="C1" s="493"/>
      <c r="D1" s="493"/>
      <c r="E1" s="493"/>
      <c r="F1" s="493"/>
      <c r="G1" s="493"/>
      <c r="H1" s="493"/>
      <c r="I1" s="278"/>
      <c r="J1" s="278"/>
      <c r="K1" s="278"/>
    </row>
    <row r="2" spans="1:34">
      <c r="A2" s="493"/>
      <c r="B2" s="493"/>
      <c r="C2" s="493"/>
      <c r="D2" s="493"/>
      <c r="E2" s="493"/>
      <c r="F2" s="493"/>
      <c r="G2" s="493"/>
      <c r="H2" s="493"/>
      <c r="I2" s="493"/>
      <c r="J2" s="493"/>
      <c r="K2" s="493"/>
      <c r="M2" s="40"/>
      <c r="N2" s="40"/>
    </row>
    <row r="3" spans="1:34">
      <c r="A3" s="501" t="s">
        <v>233</v>
      </c>
      <c r="B3" s="501"/>
      <c r="C3" s="501"/>
      <c r="D3" s="501"/>
      <c r="E3" s="501"/>
      <c r="F3" s="501"/>
      <c r="G3" s="501"/>
      <c r="H3" s="501"/>
      <c r="I3" s="397"/>
      <c r="J3" s="397"/>
      <c r="K3" s="397"/>
      <c r="M3" s="32"/>
    </row>
    <row r="4" spans="1:34" ht="13.5" thickBot="1">
      <c r="F4" s="266"/>
    </row>
    <row r="5" spans="1:34" ht="15" customHeight="1" thickTop="1">
      <c r="A5" s="6"/>
      <c r="B5" s="191"/>
      <c r="C5" s="191"/>
      <c r="D5" s="210"/>
      <c r="E5" s="398"/>
      <c r="F5" s="398"/>
      <c r="G5" s="398"/>
      <c r="H5" s="398"/>
      <c r="I5" s="3"/>
      <c r="J5" s="40"/>
      <c r="K5" s="3"/>
    </row>
    <row r="6" spans="1:34">
      <c r="D6" s="207" t="s">
        <v>123</v>
      </c>
      <c r="E6" s="500" t="s">
        <v>202</v>
      </c>
      <c r="F6" s="500"/>
      <c r="G6" s="500"/>
      <c r="H6" s="500"/>
      <c r="I6" s="3"/>
      <c r="J6" s="40"/>
      <c r="K6" s="40"/>
      <c r="L6" s="40"/>
    </row>
    <row r="7" spans="1:34" ht="12.75" customHeight="1">
      <c r="A7" s="3" t="s">
        <v>67</v>
      </c>
      <c r="B7" s="206" t="s">
        <v>39</v>
      </c>
      <c r="C7" s="497" t="s">
        <v>193</v>
      </c>
      <c r="D7" s="495" t="s">
        <v>161</v>
      </c>
      <c r="E7" s="206"/>
      <c r="F7" s="206"/>
      <c r="G7" s="206"/>
      <c r="H7" s="206"/>
      <c r="I7" s="3"/>
      <c r="J7" s="40"/>
      <c r="K7" s="20"/>
      <c r="L7" s="20"/>
    </row>
    <row r="8" spans="1:34" ht="12.75" customHeight="1">
      <c r="A8" s="3" t="s">
        <v>30</v>
      </c>
      <c r="B8" s="206" t="s">
        <v>47</v>
      </c>
      <c r="C8" s="497"/>
      <c r="D8" s="495"/>
      <c r="E8" s="206" t="s">
        <v>59</v>
      </c>
      <c r="F8" s="206" t="s">
        <v>40</v>
      </c>
      <c r="G8" s="206" t="s">
        <v>204</v>
      </c>
      <c r="H8" s="499" t="s">
        <v>203</v>
      </c>
      <c r="I8" s="3"/>
      <c r="J8" s="3"/>
      <c r="K8" s="3"/>
    </row>
    <row r="9" spans="1:34" ht="13.5" thickBot="1">
      <c r="A9" s="7" t="s">
        <v>121</v>
      </c>
      <c r="B9" s="208" t="s">
        <v>41</v>
      </c>
      <c r="C9" s="498"/>
      <c r="D9" s="496"/>
      <c r="E9" s="208" t="s">
        <v>56</v>
      </c>
      <c r="F9" s="208" t="s">
        <v>54</v>
      </c>
      <c r="G9" s="208" t="s">
        <v>205</v>
      </c>
      <c r="H9" s="465"/>
      <c r="I9" s="3"/>
      <c r="J9" s="405"/>
      <c r="K9" s="3"/>
    </row>
    <row r="10" spans="1:34" s="265" customFormat="1">
      <c r="A10" s="264" t="s">
        <v>0</v>
      </c>
      <c r="B10" s="215">
        <f t="shared" ref="B10:H10" si="0">SUM(B12:B39)</f>
        <v>849834240.14000034</v>
      </c>
      <c r="C10" s="215">
        <f t="shared" si="0"/>
        <v>52415.13</v>
      </c>
      <c r="D10" s="215">
        <f t="shared" si="0"/>
        <v>9702365.4999999963</v>
      </c>
      <c r="E10" s="215">
        <f t="shared" si="0"/>
        <v>8134432.209999999</v>
      </c>
      <c r="F10" s="215">
        <f t="shared" si="0"/>
        <v>0</v>
      </c>
      <c r="G10" s="215">
        <f t="shared" si="0"/>
        <v>0</v>
      </c>
      <c r="H10" s="215">
        <f t="shared" si="0"/>
        <v>484070.25999999995</v>
      </c>
      <c r="J10" s="389"/>
      <c r="L10" s="284"/>
    </row>
    <row r="11" spans="1:34">
      <c r="B11" s="275"/>
      <c r="C11" s="275"/>
      <c r="D11" s="276"/>
      <c r="E11" s="216"/>
      <c r="F11" s="216"/>
      <c r="G11" s="216"/>
      <c r="H11" s="216"/>
      <c r="I11" s="3"/>
      <c r="J11" s="3"/>
      <c r="K11" s="3"/>
      <c r="L11" s="15"/>
      <c r="M11" s="405"/>
    </row>
    <row r="12" spans="1:34">
      <c r="A12" s="3" t="s">
        <v>1</v>
      </c>
      <c r="B12" s="237">
        <f>SUM(C12:H12)+SUM('Tbl8b - Fed'!B12:I12)+SUM('Tbl8c - Fed'!B12:G12)+SUM('Tbl8d - Fed'!B12:E12)+SUM('Tbl8e - Fed'!B12:H12)</f>
        <v>11518498.830000002</v>
      </c>
      <c r="C12" s="119">
        <v>0</v>
      </c>
      <c r="D12" s="126">
        <v>0</v>
      </c>
      <c r="E12" s="126">
        <v>125317</v>
      </c>
      <c r="F12" s="126">
        <v>0</v>
      </c>
      <c r="G12" s="126">
        <v>0</v>
      </c>
      <c r="H12" s="126">
        <v>9836</v>
      </c>
      <c r="I12" s="20"/>
      <c r="J12" s="357"/>
      <c r="K12" s="360"/>
      <c r="L12" s="192"/>
      <c r="M12" s="357"/>
      <c r="N12" s="357"/>
      <c r="O12" s="357"/>
      <c r="P12" s="357"/>
      <c r="Q12" s="357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</row>
    <row r="13" spans="1:34">
      <c r="A13" s="3" t="s">
        <v>2</v>
      </c>
      <c r="B13" s="237">
        <f>SUM(C13:H13)+SUM('Tbl8b - Fed'!B13:I13)+SUM('Tbl8c - Fed'!B13:G13)+SUM('Tbl8d - Fed'!B13:E13)+SUM('Tbl8e - Fed'!B13:H13)</f>
        <v>58761027.479999997</v>
      </c>
      <c r="C13" s="119">
        <v>0</v>
      </c>
      <c r="D13" s="126">
        <v>572104.95000000007</v>
      </c>
      <c r="E13" s="126">
        <v>542881.18000000005</v>
      </c>
      <c r="F13" s="126">
        <v>0</v>
      </c>
      <c r="G13" s="126">
        <v>0</v>
      </c>
      <c r="H13" s="126">
        <v>16810.47</v>
      </c>
      <c r="I13" s="20"/>
      <c r="J13" s="357"/>
      <c r="K13" s="360"/>
      <c r="L13" s="192"/>
      <c r="M13" s="357"/>
      <c r="N13" s="357"/>
      <c r="O13" s="357"/>
      <c r="P13" s="357"/>
      <c r="Q13" s="357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</row>
    <row r="14" spans="1:34">
      <c r="A14" s="3" t="s">
        <v>3</v>
      </c>
      <c r="B14" s="237">
        <f>SUM(C14:H14)+SUM('Tbl8b - Fed'!B14:I14)+SUM('Tbl8c - Fed'!B14:G14)+SUM('Tbl8d - Fed'!B14:E14)+SUM('Tbl8e - Fed'!B14:H14)</f>
        <v>154853511.96000001</v>
      </c>
      <c r="C14" s="119">
        <v>0</v>
      </c>
      <c r="D14" s="126">
        <v>562866.65999999992</v>
      </c>
      <c r="E14" s="126">
        <v>1589175.6300000001</v>
      </c>
      <c r="F14" s="126">
        <v>0</v>
      </c>
      <c r="G14" s="126">
        <v>0</v>
      </c>
      <c r="H14" s="126">
        <v>43449.439999999995</v>
      </c>
      <c r="I14" s="20"/>
      <c r="J14" s="357"/>
      <c r="K14" s="360"/>
      <c r="L14" s="192"/>
      <c r="M14" s="357"/>
      <c r="N14" s="357"/>
      <c r="O14" s="357"/>
      <c r="P14" s="357"/>
      <c r="Q14" s="357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</row>
    <row r="15" spans="1:34">
      <c r="A15" s="3" t="s">
        <v>4</v>
      </c>
      <c r="B15" s="237">
        <f>SUM(C15:H15)+SUM('Tbl8b - Fed'!B15:I15)+SUM('Tbl8c - Fed'!B15:G15)+SUM('Tbl8d - Fed'!B15:E15)+SUM('Tbl8e - Fed'!B15:H15)</f>
        <v>104485927.40999998</v>
      </c>
      <c r="C15" s="119">
        <v>0</v>
      </c>
      <c r="D15" s="126">
        <v>579275.9</v>
      </c>
      <c r="E15" s="126">
        <v>924981.75</v>
      </c>
      <c r="F15" s="126">
        <v>0</v>
      </c>
      <c r="G15" s="126">
        <v>0</v>
      </c>
      <c r="H15" s="126">
        <v>0</v>
      </c>
      <c r="I15" s="20"/>
      <c r="J15" s="357"/>
      <c r="K15" s="360"/>
      <c r="L15" s="192"/>
      <c r="M15" s="357"/>
      <c r="N15" s="357"/>
      <c r="O15" s="357"/>
      <c r="P15" s="357"/>
      <c r="Q15" s="357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</row>
    <row r="16" spans="1:34" ht="13.5" customHeight="1">
      <c r="A16" s="3" t="s">
        <v>5</v>
      </c>
      <c r="B16" s="237">
        <f>SUM(C16:H16)+SUM('Tbl8b - Fed'!B16:I16)+SUM('Tbl8c - Fed'!B16:G16)+SUM('Tbl8d - Fed'!B16:E16)+SUM('Tbl8e - Fed'!B16:H16)</f>
        <v>10412246.699999999</v>
      </c>
      <c r="C16" s="119">
        <v>0</v>
      </c>
      <c r="D16" s="126">
        <v>12814.130000000001</v>
      </c>
      <c r="E16" s="126">
        <v>96953.279999999999</v>
      </c>
      <c r="F16" s="126">
        <v>0</v>
      </c>
      <c r="G16" s="126">
        <v>0</v>
      </c>
      <c r="H16" s="126">
        <v>41365.75</v>
      </c>
      <c r="I16" s="20"/>
      <c r="J16" s="357"/>
      <c r="K16" s="115"/>
      <c r="L16" s="357"/>
      <c r="M16" s="357"/>
      <c r="N16" s="357"/>
      <c r="O16" s="357"/>
      <c r="P16" s="357"/>
      <c r="Q16" s="357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</row>
    <row r="17" spans="1:34" ht="13.5" customHeight="1">
      <c r="B17" s="237"/>
      <c r="C17" s="119"/>
      <c r="D17" s="126"/>
      <c r="E17" s="126"/>
      <c r="F17" s="126"/>
      <c r="G17" s="126"/>
      <c r="H17" s="126"/>
      <c r="I17" s="20"/>
      <c r="J17" s="357"/>
      <c r="K17" s="115"/>
      <c r="L17" s="357"/>
      <c r="M17" s="357"/>
      <c r="N17" s="357"/>
      <c r="O17" s="357"/>
      <c r="P17" s="357"/>
      <c r="Q17" s="357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</row>
    <row r="18" spans="1:34">
      <c r="A18" s="3" t="s">
        <v>6</v>
      </c>
      <c r="B18" s="237">
        <f>SUM(C18:H18)+SUM('Tbl8b - Fed'!B18:I18)+SUM('Tbl8c - Fed'!B18:G18)+SUM('Tbl8d - Fed'!B18:E18)+SUM('Tbl8e - Fed'!B18:H18)</f>
        <v>8216332.5099999998</v>
      </c>
      <c r="C18" s="119">
        <v>0</v>
      </c>
      <c r="D18" s="126">
        <v>62907.96</v>
      </c>
      <c r="E18" s="126">
        <v>68791.69</v>
      </c>
      <c r="F18" s="126">
        <v>0</v>
      </c>
      <c r="G18" s="126">
        <v>0</v>
      </c>
      <c r="H18" s="126">
        <v>10586.93</v>
      </c>
      <c r="I18" s="20"/>
      <c r="J18" s="357"/>
      <c r="K18" s="115"/>
      <c r="M18" s="357"/>
      <c r="N18" s="357"/>
      <c r="O18" s="357"/>
      <c r="P18" s="357"/>
      <c r="Q18" s="357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</row>
    <row r="19" spans="1:34">
      <c r="A19" s="3" t="s">
        <v>7</v>
      </c>
      <c r="B19" s="237">
        <f>SUM(C19:H19)+SUM('Tbl8b - Fed'!B19:I19)+SUM('Tbl8c - Fed'!B19:G19)+SUM('Tbl8d - Fed'!B19:E19)+SUM('Tbl8e - Fed'!B19:H19)</f>
        <v>13993242.220000001</v>
      </c>
      <c r="C19" s="119">
        <v>0</v>
      </c>
      <c r="D19" s="126">
        <v>61960.88</v>
      </c>
      <c r="E19" s="126">
        <v>158460</v>
      </c>
      <c r="F19" s="126">
        <v>0</v>
      </c>
      <c r="G19" s="126">
        <v>0</v>
      </c>
      <c r="H19" s="126">
        <v>47880</v>
      </c>
      <c r="I19" s="20"/>
      <c r="J19" s="357"/>
      <c r="K19" s="115"/>
      <c r="L19" s="357"/>
      <c r="M19" s="357"/>
      <c r="N19" s="357"/>
      <c r="O19" s="357"/>
      <c r="P19" s="357"/>
      <c r="Q19" s="357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</row>
    <row r="20" spans="1:34">
      <c r="A20" s="3" t="s">
        <v>8</v>
      </c>
      <c r="B20" s="237">
        <f>SUM(C20:H20)+SUM('Tbl8b - Fed'!B20:I20)+SUM('Tbl8c - Fed'!B20:G20)+SUM('Tbl8d - Fed'!B20:E20)+SUM('Tbl8e - Fed'!B20:H20)</f>
        <v>13733046.49</v>
      </c>
      <c r="C20" s="119">
        <v>0</v>
      </c>
      <c r="D20" s="126">
        <v>41097.07</v>
      </c>
      <c r="E20" s="126">
        <v>154021</v>
      </c>
      <c r="F20" s="126">
        <v>0</v>
      </c>
      <c r="G20" s="126">
        <v>0</v>
      </c>
      <c r="H20" s="126">
        <v>0</v>
      </c>
      <c r="I20" s="20"/>
      <c r="J20" s="357"/>
      <c r="K20" s="360"/>
      <c r="L20" s="357"/>
      <c r="M20" s="357"/>
      <c r="N20" s="357"/>
      <c r="O20" s="357"/>
      <c r="P20" s="357"/>
      <c r="Q20" s="357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</row>
    <row r="21" spans="1:34">
      <c r="A21" s="3" t="s">
        <v>9</v>
      </c>
      <c r="B21" s="237">
        <f>SUM(C21:H21)+SUM('Tbl8b - Fed'!B21:I21)+SUM('Tbl8c - Fed'!B21:G21)+SUM('Tbl8d - Fed'!B21:E21)+SUM('Tbl8e - Fed'!B21:H21)</f>
        <v>20186278.34</v>
      </c>
      <c r="C21" s="119">
        <v>0</v>
      </c>
      <c r="D21" s="126">
        <v>76808.66</v>
      </c>
      <c r="E21" s="126">
        <v>202515</v>
      </c>
      <c r="F21" s="126">
        <v>0</v>
      </c>
      <c r="G21" s="126">
        <v>0</v>
      </c>
      <c r="H21" s="126">
        <v>0</v>
      </c>
      <c r="I21" s="20"/>
      <c r="J21" s="357"/>
      <c r="K21" s="360"/>
      <c r="L21" s="357"/>
      <c r="M21" s="357"/>
      <c r="N21" s="357"/>
      <c r="O21" s="357"/>
      <c r="P21" s="357"/>
      <c r="Q21" s="357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</row>
    <row r="22" spans="1:34">
      <c r="A22" s="3" t="s">
        <v>10</v>
      </c>
      <c r="B22" s="237">
        <f>SUM(C22:H22)+SUM('Tbl8b - Fed'!B22:I22)+SUM('Tbl8c - Fed'!B22:G22)+SUM('Tbl8d - Fed'!B22:E22)+SUM('Tbl8e - Fed'!B22:H22)</f>
        <v>8845416.6900000013</v>
      </c>
      <c r="C22" s="119">
        <v>0</v>
      </c>
      <c r="D22" s="126">
        <v>18729.5</v>
      </c>
      <c r="E22" s="126">
        <v>79310</v>
      </c>
      <c r="F22" s="126">
        <v>0</v>
      </c>
      <c r="G22" s="126">
        <v>0</v>
      </c>
      <c r="H22" s="126">
        <v>23867</v>
      </c>
      <c r="I22" s="20"/>
      <c r="J22" s="357"/>
      <c r="K22" s="360"/>
      <c r="L22" s="357"/>
      <c r="M22" s="357"/>
      <c r="N22" s="357"/>
      <c r="O22" s="357"/>
      <c r="P22" s="357"/>
      <c r="Q22" s="357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</row>
    <row r="23" spans="1:34">
      <c r="B23" s="237"/>
      <c r="C23" s="119"/>
      <c r="D23" s="126"/>
      <c r="E23" s="126"/>
      <c r="F23" s="126"/>
      <c r="G23" s="126"/>
      <c r="H23" s="126"/>
      <c r="I23" s="20"/>
      <c r="J23" s="357"/>
      <c r="K23" s="360"/>
      <c r="L23" s="357"/>
      <c r="M23" s="357"/>
      <c r="N23" s="357"/>
      <c r="O23" s="357"/>
      <c r="P23" s="357"/>
      <c r="Q23" s="357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</row>
    <row r="24" spans="1:34">
      <c r="A24" s="3" t="s">
        <v>11</v>
      </c>
      <c r="B24" s="237">
        <f>SUM(C24:H24)+SUM('Tbl8b - Fed'!B24:I24)+SUM('Tbl8c - Fed'!B24:G24)+SUM('Tbl8d - Fed'!B24:E24)+SUM('Tbl8e - Fed'!B24:H24)</f>
        <v>23559412.220000003</v>
      </c>
      <c r="C24" s="119">
        <v>0</v>
      </c>
      <c r="D24" s="126">
        <v>156488.62</v>
      </c>
      <c r="E24" s="126">
        <v>281062</v>
      </c>
      <c r="F24" s="126">
        <v>0</v>
      </c>
      <c r="G24" s="126">
        <v>0</v>
      </c>
      <c r="H24" s="126">
        <v>21998</v>
      </c>
      <c r="I24" s="20"/>
      <c r="J24" s="357"/>
      <c r="K24" s="360"/>
      <c r="L24" s="357"/>
      <c r="M24" s="357"/>
      <c r="N24" s="357"/>
      <c r="O24" s="357"/>
      <c r="P24" s="357"/>
      <c r="Q24" s="357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</row>
    <row r="25" spans="1:34">
      <c r="A25" s="3" t="s">
        <v>12</v>
      </c>
      <c r="B25" s="237">
        <f>SUM(C25:H25)+SUM('Tbl8b - Fed'!B25:I25)+SUM('Tbl8c - Fed'!B25:G25)+SUM('Tbl8d - Fed'!B25:E25)+SUM('Tbl8e - Fed'!B25:H25)</f>
        <v>4680199.67</v>
      </c>
      <c r="C25" s="119">
        <v>0</v>
      </c>
      <c r="D25" s="126">
        <v>0</v>
      </c>
      <c r="E25" s="126">
        <v>46095</v>
      </c>
      <c r="F25" s="126">
        <v>0</v>
      </c>
      <c r="G25" s="126">
        <v>0</v>
      </c>
      <c r="H25" s="126">
        <v>0</v>
      </c>
      <c r="I25" s="20"/>
      <c r="J25" s="357"/>
      <c r="K25" s="360"/>
      <c r="L25" s="357"/>
      <c r="M25" s="357"/>
      <c r="N25" s="357"/>
      <c r="O25" s="357"/>
      <c r="P25" s="357"/>
      <c r="Q25" s="357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</row>
    <row r="26" spans="1:34">
      <c r="A26" s="3" t="s">
        <v>13</v>
      </c>
      <c r="B26" s="237">
        <f>SUM(C26:H26)+SUM('Tbl8b - Fed'!B26:I26)+SUM('Tbl8c - Fed'!B26:G26)+SUM('Tbl8d - Fed'!B26:E26)+SUM('Tbl8e - Fed'!B26:H26)</f>
        <v>30467316.32</v>
      </c>
      <c r="C26" s="119">
        <v>0</v>
      </c>
      <c r="D26" s="126">
        <v>69591</v>
      </c>
      <c r="E26" s="126">
        <v>292900</v>
      </c>
      <c r="F26" s="126">
        <v>0</v>
      </c>
      <c r="G26" s="126">
        <v>0</v>
      </c>
      <c r="H26" s="126">
        <v>42321</v>
      </c>
      <c r="I26" s="20"/>
      <c r="J26" s="357"/>
      <c r="K26" s="360"/>
      <c r="L26" s="357"/>
      <c r="M26" s="357"/>
      <c r="N26" s="357"/>
      <c r="O26" s="357"/>
      <c r="P26" s="357"/>
      <c r="Q26" s="357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</row>
    <row r="27" spans="1:34">
      <c r="A27" s="3" t="s">
        <v>14</v>
      </c>
      <c r="B27" s="237">
        <f>SUM(C27:H27)+SUM('Tbl8b - Fed'!B27:I27)+SUM('Tbl8c - Fed'!B27:G27)+SUM('Tbl8d - Fed'!B27:E27)+SUM('Tbl8e - Fed'!B27:H27)</f>
        <v>29142811.060000002</v>
      </c>
      <c r="C27" s="119">
        <v>0</v>
      </c>
      <c r="D27" s="126">
        <v>308185.13</v>
      </c>
      <c r="E27" s="126">
        <v>304152.92000000004</v>
      </c>
      <c r="F27" s="126">
        <v>0</v>
      </c>
      <c r="G27" s="126">
        <v>0</v>
      </c>
      <c r="H27" s="126">
        <v>41959</v>
      </c>
      <c r="I27" s="20"/>
      <c r="J27" s="357"/>
      <c r="K27" s="360"/>
      <c r="L27" s="357"/>
      <c r="M27" s="357"/>
      <c r="N27" s="357"/>
      <c r="O27" s="357"/>
      <c r="P27" s="357"/>
      <c r="Q27" s="357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</row>
    <row r="28" spans="1:34">
      <c r="A28" s="3" t="s">
        <v>15</v>
      </c>
      <c r="B28" s="237">
        <f>SUM(C28:H28)+SUM('Tbl8b - Fed'!B28:I28)+SUM('Tbl8c - Fed'!B28:G28)+SUM('Tbl8d - Fed'!B28:E28)+SUM('Tbl8e - Fed'!B28:H28)</f>
        <v>2610944.94</v>
      </c>
      <c r="C28" s="119">
        <v>0</v>
      </c>
      <c r="D28" s="126">
        <v>5820.97</v>
      </c>
      <c r="E28" s="126">
        <v>27169</v>
      </c>
      <c r="F28" s="126">
        <v>0</v>
      </c>
      <c r="G28" s="126">
        <v>0</v>
      </c>
      <c r="H28" s="126">
        <v>0</v>
      </c>
      <c r="I28" s="20"/>
      <c r="J28" s="357"/>
      <c r="K28" s="360"/>
      <c r="L28" s="357"/>
      <c r="M28" s="357"/>
      <c r="N28" s="357"/>
      <c r="O28" s="357"/>
      <c r="P28" s="357"/>
      <c r="Q28" s="357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</row>
    <row r="29" spans="1:34">
      <c r="B29" s="237"/>
      <c r="C29" s="119"/>
      <c r="D29" s="126"/>
      <c r="E29" s="126"/>
      <c r="F29" s="126"/>
      <c r="G29" s="126"/>
      <c r="H29" s="126"/>
      <c r="I29" s="20"/>
      <c r="J29" s="357"/>
      <c r="K29" s="360"/>
      <c r="L29" s="357"/>
      <c r="M29" s="357"/>
      <c r="N29" s="357"/>
      <c r="O29" s="357"/>
      <c r="P29" s="357"/>
      <c r="Q29" s="357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</row>
    <row r="30" spans="1:34">
      <c r="A30" s="3" t="s">
        <v>16</v>
      </c>
      <c r="B30" s="237">
        <f>SUM(C30:H30)+SUM('Tbl8b - Fed'!B30:I30)+SUM('Tbl8c - Fed'!B30:G30)+SUM('Tbl8d - Fed'!B30:E30)+SUM('Tbl8e - Fed'!B30:H30)</f>
        <v>120471516.58000001</v>
      </c>
      <c r="C30" s="119">
        <v>0</v>
      </c>
      <c r="D30" s="126">
        <v>3455400.52</v>
      </c>
      <c r="E30" s="126">
        <v>1236577</v>
      </c>
      <c r="F30" s="126">
        <v>0</v>
      </c>
      <c r="G30" s="126">
        <v>0</v>
      </c>
      <c r="H30" s="126">
        <v>14897</v>
      </c>
      <c r="I30" s="20"/>
      <c r="J30" s="357"/>
      <c r="K30" s="360"/>
      <c r="L30" s="357"/>
      <c r="M30" s="357"/>
      <c r="N30" s="357"/>
      <c r="O30" s="357"/>
      <c r="P30" s="357"/>
      <c r="Q30" s="357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</row>
    <row r="31" spans="1:34">
      <c r="A31" s="3" t="s">
        <v>17</v>
      </c>
      <c r="B31" s="237">
        <f>SUM(C31:H31)+SUM('Tbl8b - Fed'!B31:I31)+SUM('Tbl8c - Fed'!B31:G31)+SUM('Tbl8d - Fed'!B31:E31)+SUM('Tbl8e - Fed'!B31:H31)</f>
        <v>146063499.44</v>
      </c>
      <c r="C31" s="119">
        <v>0</v>
      </c>
      <c r="D31" s="126">
        <v>3353409.68</v>
      </c>
      <c r="E31" s="126">
        <v>1169064.17</v>
      </c>
      <c r="F31" s="126">
        <v>0</v>
      </c>
      <c r="G31" s="126">
        <v>0</v>
      </c>
      <c r="H31" s="126">
        <v>0</v>
      </c>
      <c r="I31" s="20"/>
      <c r="J31" s="357"/>
      <c r="K31" s="360"/>
      <c r="L31" s="357"/>
      <c r="M31" s="357"/>
      <c r="N31" s="357"/>
      <c r="O31" s="357"/>
      <c r="P31" s="357"/>
      <c r="Q31" s="357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</row>
    <row r="32" spans="1:34" s="53" customFormat="1">
      <c r="A32" s="53" t="s">
        <v>18</v>
      </c>
      <c r="B32" s="237">
        <f>SUM(C32:H32)+SUM('Tbl8b - Fed'!B32:I32)+SUM('Tbl8c - Fed'!B32:G32)+SUM('Tbl8d - Fed'!B32:E32)+SUM('Tbl8e - Fed'!B32:H32)</f>
        <v>5758608.6099999994</v>
      </c>
      <c r="C32" s="119">
        <v>0</v>
      </c>
      <c r="D32" s="126">
        <v>23491.85</v>
      </c>
      <c r="E32" s="126">
        <v>56789</v>
      </c>
      <c r="F32" s="126">
        <v>0</v>
      </c>
      <c r="G32" s="126">
        <v>0</v>
      </c>
      <c r="H32" s="126">
        <v>40020</v>
      </c>
      <c r="I32" s="64"/>
      <c r="J32" s="357"/>
      <c r="K32" s="360"/>
      <c r="L32" s="357"/>
      <c r="M32" s="357"/>
      <c r="N32" s="357"/>
      <c r="O32" s="357"/>
      <c r="P32" s="357"/>
      <c r="Q32" s="357"/>
      <c r="R32" s="284"/>
      <c r="S32" s="284"/>
      <c r="T32" s="284"/>
      <c r="U32" s="284"/>
      <c r="V32" s="284"/>
      <c r="W32" s="284"/>
      <c r="X32" s="284"/>
      <c r="Y32" s="284"/>
      <c r="Z32" s="284"/>
      <c r="AA32" s="284"/>
      <c r="AB32" s="284"/>
      <c r="AC32" s="284"/>
      <c r="AD32" s="284"/>
      <c r="AE32" s="284"/>
      <c r="AF32" s="284"/>
      <c r="AG32" s="284"/>
      <c r="AH32" s="284"/>
    </row>
    <row r="33" spans="1:38">
      <c r="A33" s="3" t="s">
        <v>19</v>
      </c>
      <c r="B33" s="237">
        <f>SUM(C33:H33)+SUM('Tbl8b - Fed'!B33:I33)+SUM('Tbl8c - Fed'!B33:G33)+SUM('Tbl8d - Fed'!B33:E33)+SUM('Tbl8e - Fed'!B33:H33)</f>
        <v>18318007.310000002</v>
      </c>
      <c r="C33" s="119">
        <v>0</v>
      </c>
      <c r="D33" s="126">
        <v>38221.590000000004</v>
      </c>
      <c r="E33" s="126">
        <v>164105</v>
      </c>
      <c r="F33" s="126">
        <v>0</v>
      </c>
      <c r="G33" s="126">
        <v>0</v>
      </c>
      <c r="H33" s="126">
        <v>40158.07</v>
      </c>
      <c r="I33" s="20"/>
      <c r="J33" s="357"/>
      <c r="K33" s="360"/>
      <c r="L33" s="357"/>
      <c r="M33" s="357"/>
      <c r="N33" s="357"/>
      <c r="O33" s="357"/>
      <c r="P33" s="357"/>
      <c r="Q33" s="357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</row>
    <row r="34" spans="1:38">
      <c r="A34" s="3" t="s">
        <v>20</v>
      </c>
      <c r="B34" s="237">
        <f>SUM(C34:H34)+SUM('Tbl8b - Fed'!B34:I34)+SUM('Tbl8c - Fed'!B34:G34)+SUM('Tbl8d - Fed'!B34:E34)+SUM('Tbl8e - Fed'!B34:H34)</f>
        <v>6585244.3499999996</v>
      </c>
      <c r="C34" s="119">
        <v>29184.129999999997</v>
      </c>
      <c r="D34" s="126">
        <v>16602.29</v>
      </c>
      <c r="E34" s="126">
        <v>55238</v>
      </c>
      <c r="F34" s="126">
        <v>0</v>
      </c>
      <c r="G34" s="126">
        <v>0</v>
      </c>
      <c r="H34" s="126">
        <v>0</v>
      </c>
      <c r="I34" s="20"/>
      <c r="J34" s="357"/>
      <c r="K34" s="360"/>
      <c r="L34" s="357"/>
      <c r="M34" s="357"/>
      <c r="N34" s="357"/>
      <c r="O34" s="357"/>
      <c r="P34" s="357"/>
      <c r="Q34" s="357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</row>
    <row r="35" spans="1:38">
      <c r="B35" s="237"/>
      <c r="C35" s="119"/>
      <c r="D35" s="126"/>
      <c r="E35" s="126"/>
      <c r="F35" s="126"/>
      <c r="G35" s="126"/>
      <c r="H35" s="126"/>
      <c r="I35" s="20"/>
      <c r="J35" s="357"/>
      <c r="K35" s="360"/>
      <c r="L35" s="357"/>
      <c r="M35" s="357"/>
      <c r="N35" s="357"/>
      <c r="O35" s="357"/>
      <c r="P35" s="357"/>
      <c r="Q35" s="357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</row>
    <row r="36" spans="1:38">
      <c r="A36" s="3" t="s">
        <v>21</v>
      </c>
      <c r="B36" s="237">
        <f>SUM(C36:H36)+SUM('Tbl8b - Fed'!B36:I36)+SUM('Tbl8c - Fed'!B36:G36)+SUM('Tbl8d - Fed'!B36:E36)+SUM('Tbl8e - Fed'!B36:H36)</f>
        <v>5403420.46</v>
      </c>
      <c r="C36" s="119">
        <v>0</v>
      </c>
      <c r="D36" s="126">
        <v>41630.6</v>
      </c>
      <c r="E36" s="126">
        <v>48033.760000000002</v>
      </c>
      <c r="F36" s="126">
        <v>0</v>
      </c>
      <c r="G36" s="126">
        <v>0</v>
      </c>
      <c r="H36" s="126">
        <v>25788.6</v>
      </c>
      <c r="I36" s="20"/>
      <c r="J36" s="357"/>
      <c r="K36" s="360"/>
      <c r="L36" s="357"/>
      <c r="M36" s="357"/>
      <c r="N36" s="357"/>
      <c r="O36" s="357"/>
      <c r="P36" s="357"/>
      <c r="Q36" s="357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</row>
    <row r="37" spans="1:38">
      <c r="A37" s="3" t="s">
        <v>22</v>
      </c>
      <c r="B37" s="237">
        <f>SUM(C37:H37)+SUM('Tbl8b - Fed'!B37:I37)+SUM('Tbl8c - Fed'!B37:G37)+SUM('Tbl8d - Fed'!B37:E37)+SUM('Tbl8e - Fed'!B37:H37)</f>
        <v>24138300.749999996</v>
      </c>
      <c r="C37" s="119">
        <v>0</v>
      </c>
      <c r="D37" s="126">
        <v>60726.600000000006</v>
      </c>
      <c r="E37" s="126">
        <v>240700</v>
      </c>
      <c r="F37" s="126">
        <v>0</v>
      </c>
      <c r="G37" s="126">
        <v>0</v>
      </c>
      <c r="H37" s="126">
        <v>30000</v>
      </c>
      <c r="I37" s="20"/>
      <c r="J37" s="357"/>
      <c r="K37" s="360"/>
      <c r="L37" s="357"/>
      <c r="M37" s="357"/>
      <c r="N37" s="357"/>
      <c r="O37" s="357"/>
      <c r="P37" s="357"/>
      <c r="Q37" s="357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</row>
    <row r="38" spans="1:38">
      <c r="A38" s="3" t="s">
        <v>23</v>
      </c>
      <c r="B38" s="237">
        <f>SUM(C38:H38)+SUM('Tbl8b - Fed'!B38:I38)+SUM('Tbl8c - Fed'!B38:G38)+SUM('Tbl8d - Fed'!B38:E38)+SUM('Tbl8e - Fed'!B38:H38)</f>
        <v>19195240.109999999</v>
      </c>
      <c r="C38" s="119">
        <v>0</v>
      </c>
      <c r="D38" s="126">
        <v>139359.03</v>
      </c>
      <c r="E38" s="126">
        <v>192004.83</v>
      </c>
      <c r="F38" s="126">
        <v>0</v>
      </c>
      <c r="G38" s="126">
        <v>0</v>
      </c>
      <c r="H38" s="126">
        <v>0</v>
      </c>
      <c r="I38" s="20"/>
      <c r="J38" s="357"/>
      <c r="K38" s="360"/>
      <c r="L38" s="357"/>
      <c r="M38" s="357"/>
      <c r="N38" s="357"/>
      <c r="O38" s="357"/>
      <c r="P38" s="357"/>
      <c r="Q38" s="357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</row>
    <row r="39" spans="1:38">
      <c r="A39" s="12" t="s">
        <v>24</v>
      </c>
      <c r="B39" s="277">
        <f>SUM(C39:H39)+SUM('Tbl8b - Fed'!B39:I39)+SUM('Tbl8c - Fed'!B39:G39)+SUM('Tbl8d - Fed'!B39:E39)+SUM('Tbl8e - Fed'!B39:H39)</f>
        <v>8434189.6899999976</v>
      </c>
      <c r="C39" s="319">
        <v>23231</v>
      </c>
      <c r="D39" s="127">
        <v>44871.909999999996</v>
      </c>
      <c r="E39" s="127">
        <v>78135</v>
      </c>
      <c r="F39" s="127">
        <v>0</v>
      </c>
      <c r="G39" s="127">
        <v>0</v>
      </c>
      <c r="H39" s="127">
        <v>33133</v>
      </c>
      <c r="I39" s="20"/>
      <c r="J39" s="357"/>
      <c r="K39" s="360"/>
      <c r="L39" s="357"/>
      <c r="M39" s="357"/>
      <c r="N39" s="357"/>
      <c r="O39" s="357"/>
      <c r="P39" s="357"/>
      <c r="Q39" s="357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</row>
    <row r="40" spans="1:38">
      <c r="B40" s="192"/>
      <c r="C40" s="192"/>
      <c r="D40" s="192"/>
      <c r="G40" s="187"/>
      <c r="H40" s="192"/>
      <c r="I40" s="192"/>
      <c r="J40" s="192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</row>
    <row r="41" spans="1:38">
      <c r="B41" s="193"/>
      <c r="C41" s="192"/>
      <c r="G41" s="192"/>
      <c r="H41" s="192"/>
      <c r="I41" s="192"/>
      <c r="J41" s="192"/>
      <c r="K41" s="360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</row>
    <row r="42" spans="1:38">
      <c r="A42" s="399"/>
      <c r="C42" s="360"/>
      <c r="D42" s="360"/>
      <c r="E42" s="357"/>
      <c r="F42" s="360"/>
      <c r="G42" s="360"/>
      <c r="H42" s="357"/>
      <c r="J42" s="360"/>
      <c r="K42" s="360"/>
      <c r="L42" s="192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</row>
    <row r="43" spans="1:38">
      <c r="A43" s="204"/>
      <c r="C43" s="360"/>
      <c r="D43" s="360"/>
      <c r="E43" s="357"/>
      <c r="F43" s="360"/>
      <c r="G43" s="360"/>
      <c r="H43" s="357"/>
      <c r="J43" s="360"/>
      <c r="K43" s="360"/>
      <c r="L43" s="192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</row>
    <row r="44" spans="1:38">
      <c r="A44" s="204"/>
      <c r="C44" s="360"/>
      <c r="D44" s="360"/>
      <c r="E44" s="357"/>
      <c r="F44" s="360"/>
      <c r="G44" s="360"/>
      <c r="H44" s="357"/>
      <c r="J44" s="360"/>
      <c r="K44" s="360"/>
      <c r="L44" s="192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</row>
    <row r="45" spans="1:38">
      <c r="A45" s="204"/>
      <c r="C45" s="360"/>
      <c r="D45" s="360"/>
      <c r="E45" s="357"/>
      <c r="F45" s="360"/>
      <c r="G45" s="360"/>
      <c r="H45" s="357"/>
      <c r="J45" s="360"/>
      <c r="K45" s="192"/>
      <c r="L45" s="192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</row>
    <row r="46" spans="1:38">
      <c r="A46" s="204"/>
      <c r="C46" s="360"/>
      <c r="D46" s="360"/>
      <c r="E46" s="357"/>
      <c r="F46" s="360"/>
      <c r="G46" s="360"/>
      <c r="H46" s="357"/>
      <c r="J46" s="360"/>
      <c r="K46" s="192"/>
      <c r="L46" s="192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</row>
    <row r="47" spans="1:38">
      <c r="A47" s="204"/>
      <c r="C47" s="360"/>
      <c r="D47" s="360"/>
      <c r="E47" s="357"/>
      <c r="F47" s="360"/>
      <c r="G47" s="360"/>
      <c r="H47" s="357"/>
      <c r="J47" s="360"/>
      <c r="K47" s="3"/>
      <c r="L47" s="192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</row>
    <row r="48" spans="1:38">
      <c r="A48" s="204"/>
      <c r="C48" s="360"/>
      <c r="D48" s="360"/>
      <c r="E48" s="357"/>
      <c r="F48" s="360"/>
      <c r="G48" s="360"/>
      <c r="H48" s="357"/>
      <c r="J48" s="360"/>
      <c r="K48" s="3"/>
      <c r="L48" s="192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</row>
    <row r="49" spans="1:38">
      <c r="A49" s="204"/>
      <c r="C49" s="360"/>
      <c r="D49" s="360"/>
      <c r="E49" s="357"/>
      <c r="F49" s="360"/>
      <c r="G49" s="360"/>
      <c r="H49" s="357"/>
      <c r="J49" s="360"/>
      <c r="K49" s="3"/>
      <c r="L49" s="192"/>
      <c r="M49" s="49" t="s">
        <v>222</v>
      </c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</row>
    <row r="50" spans="1:38">
      <c r="A50" s="204"/>
      <c r="C50" s="360"/>
      <c r="D50" s="360"/>
      <c r="E50" s="357"/>
      <c r="F50" s="360"/>
      <c r="G50" s="360"/>
      <c r="H50" s="357"/>
      <c r="J50" s="360"/>
      <c r="K50" s="3"/>
      <c r="L50" s="192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</row>
    <row r="51" spans="1:38">
      <c r="A51" s="204"/>
      <c r="C51" s="360"/>
      <c r="D51" s="360"/>
      <c r="E51" s="357"/>
      <c r="F51" s="360"/>
      <c r="G51" s="360"/>
      <c r="H51" s="357"/>
      <c r="J51" s="360"/>
      <c r="K51" s="3"/>
      <c r="L51" s="192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</row>
    <row r="52" spans="1:38">
      <c r="A52" s="204"/>
      <c r="C52" s="360"/>
      <c r="D52" s="360"/>
      <c r="E52" s="357"/>
      <c r="F52" s="360"/>
      <c r="G52" s="360"/>
      <c r="H52" s="357"/>
      <c r="J52" s="360"/>
      <c r="K52" s="3"/>
      <c r="L52" s="192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</row>
    <row r="53" spans="1:38">
      <c r="A53" s="204"/>
      <c r="C53" s="360"/>
      <c r="D53" s="360"/>
      <c r="E53" s="357"/>
      <c r="F53" s="360"/>
      <c r="G53" s="360"/>
      <c r="H53" s="357"/>
      <c r="J53" s="360"/>
      <c r="K53" s="3"/>
      <c r="L53" s="192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</row>
    <row r="54" spans="1:38">
      <c r="A54" s="204"/>
      <c r="C54" s="360"/>
      <c r="D54" s="360"/>
      <c r="E54" s="357"/>
      <c r="F54" s="360"/>
      <c r="G54" s="360"/>
      <c r="H54" s="357"/>
      <c r="J54" s="360"/>
      <c r="K54" s="3"/>
      <c r="L54" s="192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</row>
    <row r="55" spans="1:38">
      <c r="A55" s="204"/>
      <c r="C55" s="360"/>
      <c r="D55" s="360"/>
      <c r="E55" s="357"/>
      <c r="F55" s="360"/>
      <c r="G55" s="360"/>
      <c r="H55" s="357"/>
      <c r="J55" s="360"/>
      <c r="K55" s="3"/>
      <c r="L55" s="192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</row>
    <row r="56" spans="1:38">
      <c r="A56" s="204"/>
      <c r="C56" s="360"/>
      <c r="D56" s="360"/>
      <c r="E56" s="357"/>
      <c r="F56" s="360"/>
      <c r="G56" s="360"/>
      <c r="H56" s="357"/>
      <c r="J56" s="360"/>
      <c r="K56" s="3"/>
      <c r="L56" s="192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</row>
    <row r="57" spans="1:38">
      <c r="A57" s="204"/>
      <c r="C57" s="360"/>
      <c r="D57" s="360"/>
      <c r="E57" s="357"/>
      <c r="F57" s="360"/>
      <c r="G57" s="360"/>
      <c r="H57" s="357"/>
      <c r="J57" s="360"/>
      <c r="K57" s="3"/>
      <c r="L57" s="192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</row>
    <row r="58" spans="1:38">
      <c r="A58" s="204"/>
      <c r="C58" s="360"/>
      <c r="D58" s="360"/>
      <c r="E58" s="357"/>
      <c r="F58" s="360"/>
      <c r="G58" s="360"/>
      <c r="H58" s="357"/>
      <c r="J58" s="360"/>
      <c r="K58" s="3"/>
      <c r="L58" s="192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</row>
    <row r="59" spans="1:38">
      <c r="A59" s="204"/>
      <c r="C59" s="360"/>
      <c r="D59" s="360"/>
      <c r="E59" s="357"/>
      <c r="F59" s="360"/>
      <c r="G59" s="360"/>
      <c r="H59" s="357"/>
      <c r="J59" s="360"/>
      <c r="K59" s="3"/>
      <c r="L59" s="192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</row>
    <row r="60" spans="1:38">
      <c r="A60" s="204"/>
      <c r="C60" s="360"/>
      <c r="D60" s="360"/>
      <c r="E60" s="357"/>
      <c r="F60" s="360"/>
      <c r="G60" s="360"/>
      <c r="H60" s="357"/>
      <c r="J60" s="360"/>
      <c r="K60" s="3"/>
      <c r="L60" s="192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</row>
    <row r="61" spans="1:38">
      <c r="A61" s="204"/>
      <c r="C61" s="360"/>
      <c r="D61" s="360"/>
      <c r="E61" s="357"/>
      <c r="F61" s="360"/>
      <c r="G61" s="360"/>
      <c r="H61" s="357"/>
      <c r="J61" s="360"/>
      <c r="K61" s="3"/>
      <c r="L61" s="192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</row>
    <row r="62" spans="1:38">
      <c r="A62" s="204"/>
      <c r="C62" s="360"/>
      <c r="D62" s="360"/>
      <c r="E62" s="357"/>
      <c r="F62" s="360"/>
      <c r="G62" s="360"/>
      <c r="H62" s="357"/>
      <c r="J62" s="360"/>
      <c r="K62" s="3"/>
      <c r="L62" s="192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</row>
    <row r="63" spans="1:38">
      <c r="A63" s="204"/>
      <c r="C63" s="360"/>
      <c r="D63" s="360"/>
      <c r="E63" s="357"/>
      <c r="F63" s="360"/>
      <c r="G63" s="360"/>
      <c r="H63" s="357"/>
      <c r="J63" s="360"/>
      <c r="K63" s="3"/>
      <c r="L63" s="192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</row>
    <row r="64" spans="1:38">
      <c r="A64" s="204"/>
      <c r="C64" s="360"/>
      <c r="D64" s="360"/>
      <c r="E64" s="357"/>
      <c r="F64" s="360"/>
      <c r="G64" s="360"/>
      <c r="H64" s="357"/>
      <c r="J64" s="360"/>
      <c r="K64" s="3"/>
      <c r="L64" s="192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</row>
    <row r="65" spans="1:39">
      <c r="A65" s="204"/>
      <c r="C65" s="360"/>
      <c r="D65" s="360"/>
      <c r="E65" s="357"/>
      <c r="F65" s="360"/>
      <c r="G65" s="360"/>
      <c r="H65" s="357"/>
      <c r="J65" s="360"/>
      <c r="K65" s="3"/>
      <c r="L65" s="192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</row>
    <row r="66" spans="1:39">
      <c r="A66" s="204"/>
      <c r="C66" s="360"/>
      <c r="D66" s="360"/>
      <c r="E66" s="357"/>
      <c r="F66" s="360"/>
      <c r="G66" s="360"/>
      <c r="H66" s="357"/>
      <c r="J66" s="360"/>
      <c r="K66" s="3"/>
      <c r="L66" s="192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</row>
    <row r="67" spans="1:39">
      <c r="A67" s="204"/>
      <c r="C67" s="360"/>
      <c r="D67" s="360"/>
      <c r="E67" s="357"/>
      <c r="F67" s="360"/>
      <c r="G67" s="360"/>
      <c r="H67" s="357"/>
      <c r="J67" s="360"/>
      <c r="K67" s="3"/>
      <c r="L67" s="192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</row>
    <row r="68" spans="1:39">
      <c r="A68" s="204"/>
      <c r="C68" s="360"/>
      <c r="D68" s="360"/>
      <c r="E68" s="357"/>
      <c r="F68" s="360"/>
      <c r="G68" s="360"/>
      <c r="H68" s="357"/>
      <c r="J68" s="360"/>
      <c r="K68" s="3"/>
      <c r="L68" s="192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</row>
    <row r="69" spans="1:39">
      <c r="A69" s="204"/>
      <c r="C69" s="360"/>
      <c r="D69" s="360"/>
      <c r="E69" s="357"/>
      <c r="F69" s="360"/>
      <c r="G69" s="360"/>
      <c r="H69" s="357"/>
      <c r="J69" s="360"/>
      <c r="K69" s="3"/>
      <c r="L69" s="192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</row>
    <row r="70" spans="1:39">
      <c r="K70" s="3"/>
    </row>
    <row r="71" spans="1:39">
      <c r="C71" s="360"/>
      <c r="D71" s="360"/>
      <c r="E71" s="357"/>
      <c r="F71" s="357"/>
      <c r="G71" s="360"/>
      <c r="H71" s="360"/>
      <c r="I71" s="360"/>
      <c r="J71" s="360"/>
      <c r="K71" s="3"/>
      <c r="L71" s="192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</row>
    <row r="72" spans="1:39">
      <c r="C72" s="360"/>
      <c r="D72" s="360"/>
      <c r="E72" s="357"/>
      <c r="F72" s="357"/>
      <c r="G72" s="360"/>
      <c r="H72" s="360"/>
      <c r="I72" s="360"/>
      <c r="J72" s="360"/>
      <c r="K72" s="3"/>
      <c r="L72" s="192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</row>
    <row r="73" spans="1:39">
      <c r="C73" s="360"/>
      <c r="D73" s="360"/>
      <c r="E73" s="357"/>
      <c r="F73" s="357"/>
      <c r="G73" s="360"/>
      <c r="H73" s="360"/>
      <c r="I73" s="360"/>
      <c r="J73" s="360"/>
      <c r="K73" s="3"/>
      <c r="L73" s="192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</row>
    <row r="74" spans="1:39">
      <c r="C74" s="360"/>
      <c r="D74" s="360"/>
      <c r="E74" s="357"/>
      <c r="F74" s="357"/>
      <c r="G74" s="360"/>
      <c r="H74" s="360"/>
      <c r="I74" s="360"/>
      <c r="J74" s="360"/>
      <c r="K74" s="3"/>
      <c r="L74" s="192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</row>
    <row r="76" spans="1:39">
      <c r="K76" s="3"/>
      <c r="M76" s="192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</row>
    <row r="77" spans="1:39">
      <c r="K77" s="3"/>
      <c r="M77" s="192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</row>
    <row r="78" spans="1:39">
      <c r="K78" s="3"/>
      <c r="M78" s="192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</row>
    <row r="79" spans="1:39">
      <c r="K79" s="3"/>
      <c r="M79" s="192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</row>
    <row r="81" spans="4:37">
      <c r="D81" s="192"/>
      <c r="G81" s="192"/>
      <c r="H81" s="192"/>
      <c r="I81" s="192"/>
      <c r="J81" s="192"/>
      <c r="K81" s="192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</row>
    <row r="82" spans="4:37">
      <c r="D82" s="192"/>
      <c r="G82" s="192"/>
      <c r="H82" s="192"/>
      <c r="I82" s="192"/>
      <c r="J82" s="192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</row>
    <row r="83" spans="4:37">
      <c r="D83" s="192"/>
      <c r="G83" s="192"/>
      <c r="H83" s="192"/>
      <c r="I83" s="192"/>
      <c r="J83" s="192"/>
      <c r="K83" s="192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</row>
    <row r="84" spans="4:37">
      <c r="D84" s="192"/>
      <c r="G84" s="192"/>
      <c r="H84" s="192"/>
      <c r="I84" s="192"/>
      <c r="J84" s="192"/>
      <c r="K84" s="192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</row>
    <row r="85" spans="4:37">
      <c r="D85" s="192"/>
      <c r="G85" s="192"/>
      <c r="H85" s="192"/>
      <c r="I85" s="192"/>
      <c r="J85" s="192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</row>
    <row r="86" spans="4:37">
      <c r="D86" s="192"/>
      <c r="G86" s="192"/>
      <c r="H86" s="192"/>
      <c r="I86" s="192"/>
      <c r="J86" s="192"/>
      <c r="K86" s="192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</row>
    <row r="87" spans="4:37">
      <c r="D87" s="192"/>
      <c r="G87" s="192"/>
      <c r="H87" s="192"/>
      <c r="I87" s="192"/>
      <c r="J87" s="192"/>
      <c r="K87" s="192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</row>
    <row r="88" spans="4:37">
      <c r="D88" s="192"/>
      <c r="G88" s="192"/>
      <c r="H88" s="192"/>
      <c r="I88" s="192"/>
      <c r="J88" s="192"/>
      <c r="K88" s="192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</row>
    <row r="89" spans="4:37">
      <c r="D89" s="192"/>
      <c r="G89" s="192"/>
      <c r="H89" s="192"/>
      <c r="I89" s="192"/>
      <c r="J89" s="192"/>
      <c r="K89" s="192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</row>
    <row r="90" spans="4:37">
      <c r="D90" s="192"/>
      <c r="G90" s="192"/>
      <c r="H90" s="192"/>
      <c r="I90" s="192"/>
      <c r="J90" s="192"/>
      <c r="K90" s="192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</row>
    <row r="91" spans="4:37">
      <c r="D91" s="192"/>
      <c r="G91" s="192"/>
      <c r="H91" s="192"/>
      <c r="I91" s="192"/>
      <c r="J91" s="192"/>
      <c r="K91" s="192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</row>
    <row r="92" spans="4:37">
      <c r="D92" s="192"/>
      <c r="K92" s="192"/>
    </row>
    <row r="93" spans="4:37">
      <c r="K93" s="192"/>
    </row>
    <row r="94" spans="4:37">
      <c r="K94" s="192"/>
    </row>
    <row r="95" spans="4:37">
      <c r="K95" s="192"/>
    </row>
    <row r="96" spans="4:37">
      <c r="K96" s="192"/>
    </row>
  </sheetData>
  <mergeCells count="7">
    <mergeCell ref="A1:H1"/>
    <mergeCell ref="D7:D9"/>
    <mergeCell ref="A2:K2"/>
    <mergeCell ref="C7:C9"/>
    <mergeCell ref="H8:H9"/>
    <mergeCell ref="E6:H6"/>
    <mergeCell ref="A3:H3"/>
  </mergeCells>
  <phoneticPr fontId="0" type="noConversion"/>
  <printOptions horizontalCentered="1"/>
  <pageMargins left="0.59" right="0.56000000000000005" top="0.83" bottom="1" header="0.67" footer="0.5"/>
  <pageSetup scale="76" orientation="landscape" r:id="rId1"/>
  <headerFooter alignWithMargins="0">
    <oddFooter>&amp;L&amp;"Arial,Italic"&amp;9MSDE - LFRO  02/2019&amp;C&amp;P&amp;R&amp;"Arial,Italic"&amp;9Selected Financial Data-Part 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99"/>
  <sheetViews>
    <sheetView zoomScaleNormal="100" workbookViewId="0">
      <selection activeCell="E49" sqref="E49"/>
    </sheetView>
  </sheetViews>
  <sheetFormatPr defaultRowHeight="12.75"/>
  <cols>
    <col min="1" max="1" width="14.42578125" customWidth="1"/>
    <col min="2" max="2" width="15.28515625" customWidth="1"/>
    <col min="3" max="4" width="14.42578125" customWidth="1"/>
    <col min="5" max="5" width="12.28515625" customWidth="1"/>
    <col min="6" max="7" width="14.42578125" customWidth="1"/>
    <col min="8" max="8" width="14.42578125" style="212" customWidth="1"/>
    <col min="9" max="9" width="11.140625" style="212" customWidth="1"/>
    <col min="10" max="10" width="11.5703125" style="212" customWidth="1"/>
    <col min="11" max="11" width="14" style="212" customWidth="1"/>
    <col min="12" max="13" width="13.42578125" bestFit="1" customWidth="1"/>
  </cols>
  <sheetData>
    <row r="1" spans="1:17">
      <c r="A1" s="493" t="s">
        <v>109</v>
      </c>
      <c r="B1" s="493"/>
      <c r="C1" s="493"/>
      <c r="D1" s="493"/>
      <c r="E1" s="493"/>
      <c r="F1" s="493"/>
      <c r="G1" s="493"/>
      <c r="H1" s="493"/>
      <c r="I1" s="493"/>
      <c r="J1" s="278"/>
      <c r="K1" s="278"/>
      <c r="L1" s="278"/>
    </row>
    <row r="2" spans="1:17">
      <c r="A2" s="3"/>
      <c r="B2" s="3"/>
      <c r="C2" s="3"/>
      <c r="D2" s="3"/>
      <c r="E2" s="3"/>
      <c r="F2" s="3"/>
      <c r="G2" s="3"/>
      <c r="H2" s="190"/>
      <c r="I2" s="190"/>
    </row>
    <row r="3" spans="1:17">
      <c r="A3" s="501" t="s">
        <v>233</v>
      </c>
      <c r="B3" s="501"/>
      <c r="C3" s="501"/>
      <c r="D3" s="501"/>
      <c r="E3" s="501"/>
      <c r="F3" s="501"/>
      <c r="G3" s="501"/>
      <c r="H3" s="501"/>
      <c r="I3" s="501"/>
      <c r="J3" s="33"/>
      <c r="K3" s="33"/>
      <c r="L3" s="33"/>
    </row>
    <row r="4" spans="1:17" ht="13.5" thickBot="1">
      <c r="A4" s="3"/>
      <c r="B4" s="209"/>
      <c r="C4" s="209"/>
      <c r="D4" s="209"/>
      <c r="E4" s="266"/>
      <c r="F4" s="266"/>
      <c r="G4" s="209"/>
      <c r="H4" s="209"/>
      <c r="I4" s="209"/>
      <c r="J4" s="190"/>
      <c r="K4" s="190"/>
      <c r="L4" s="3"/>
    </row>
    <row r="5" spans="1:17" ht="15" customHeight="1" thickTop="1">
      <c r="A5" s="6"/>
      <c r="B5" s="500" t="s">
        <v>51</v>
      </c>
      <c r="C5" s="500"/>
      <c r="D5" s="500"/>
      <c r="E5" s="500"/>
      <c r="F5" s="500"/>
      <c r="G5" s="500"/>
      <c r="H5" s="500"/>
      <c r="I5" s="500"/>
      <c r="J5"/>
      <c r="K5"/>
    </row>
    <row r="6" spans="1:17" ht="12.75" customHeight="1">
      <c r="A6" s="3"/>
      <c r="B6" s="509" t="s">
        <v>207</v>
      </c>
      <c r="C6" s="509"/>
      <c r="D6" s="509"/>
      <c r="E6" s="509"/>
      <c r="F6" s="509"/>
      <c r="G6" s="509"/>
      <c r="H6"/>
      <c r="I6"/>
      <c r="J6"/>
      <c r="K6"/>
    </row>
    <row r="7" spans="1:17" ht="12.75" customHeight="1">
      <c r="A7" s="3" t="s">
        <v>67</v>
      </c>
      <c r="B7" s="206" t="s">
        <v>55</v>
      </c>
      <c r="C7" s="499" t="s">
        <v>194</v>
      </c>
      <c r="D7" s="507" t="s">
        <v>195</v>
      </c>
      <c r="E7" s="206"/>
      <c r="F7" s="206" t="s">
        <v>131</v>
      </c>
      <c r="G7" s="506" t="s">
        <v>200</v>
      </c>
      <c r="H7" s="394" t="s">
        <v>163</v>
      </c>
      <c r="I7" s="394" t="s">
        <v>124</v>
      </c>
      <c r="J7"/>
      <c r="K7"/>
    </row>
    <row r="8" spans="1:17" ht="12.75" customHeight="1">
      <c r="A8" s="3" t="s">
        <v>30</v>
      </c>
      <c r="B8" s="206" t="s">
        <v>52</v>
      </c>
      <c r="C8" s="464"/>
      <c r="D8" s="508"/>
      <c r="E8" s="206"/>
      <c r="F8" s="206" t="s">
        <v>29</v>
      </c>
      <c r="G8" s="507"/>
      <c r="H8" s="504" t="s">
        <v>164</v>
      </c>
      <c r="I8" s="502" t="s">
        <v>219</v>
      </c>
      <c r="J8"/>
      <c r="K8"/>
    </row>
    <row r="9" spans="1:17" ht="13.5" thickBot="1">
      <c r="A9" s="7" t="s">
        <v>121</v>
      </c>
      <c r="B9" s="208" t="s">
        <v>137</v>
      </c>
      <c r="C9" s="465"/>
      <c r="D9" s="490"/>
      <c r="E9" s="208" t="s">
        <v>49</v>
      </c>
      <c r="F9" s="208" t="s">
        <v>132</v>
      </c>
      <c r="G9" s="490"/>
      <c r="H9" s="505"/>
      <c r="I9" s="503"/>
      <c r="J9"/>
      <c r="K9"/>
    </row>
    <row r="10" spans="1:17" s="16" customFormat="1">
      <c r="A10" s="47" t="s">
        <v>0</v>
      </c>
      <c r="B10" s="215">
        <f t="shared" ref="B10:F10" si="0">SUM(B12:B39)</f>
        <v>197949290.41999999</v>
      </c>
      <c r="C10" s="215">
        <f t="shared" si="0"/>
        <v>7459930.040000001</v>
      </c>
      <c r="D10" s="215">
        <f t="shared" si="0"/>
        <v>2000</v>
      </c>
      <c r="E10" s="215">
        <f t="shared" si="0"/>
        <v>466702.51</v>
      </c>
      <c r="F10" s="215">
        <f t="shared" si="0"/>
        <v>513873.14</v>
      </c>
      <c r="G10" s="215">
        <f>SUM(G12:G39)</f>
        <v>4787666.2700000005</v>
      </c>
      <c r="H10" s="215">
        <f t="shared" ref="H10:I10" si="1">SUM(H12:H39)</f>
        <v>1009888.3499999999</v>
      </c>
      <c r="I10" s="215">
        <f t="shared" si="1"/>
        <v>10784</v>
      </c>
    </row>
    <row r="11" spans="1:17">
      <c r="A11" s="3"/>
      <c r="B11" s="218"/>
      <c r="C11" s="218"/>
      <c r="D11" s="218"/>
      <c r="E11" s="218"/>
      <c r="F11" s="218"/>
      <c r="G11" s="218"/>
      <c r="H11" s="40"/>
      <c r="I11" s="40"/>
      <c r="J11"/>
      <c r="K11"/>
      <c r="M11" s="355"/>
    </row>
    <row r="12" spans="1:17">
      <c r="A12" s="3" t="s">
        <v>1</v>
      </c>
      <c r="B12" s="126">
        <v>2821337.53</v>
      </c>
      <c r="C12" s="126">
        <v>0</v>
      </c>
      <c r="D12" s="313">
        <v>0</v>
      </c>
      <c r="E12" s="313">
        <v>0</v>
      </c>
      <c r="F12" s="126">
        <v>0</v>
      </c>
      <c r="G12" s="126">
        <v>0</v>
      </c>
      <c r="H12" s="374">
        <v>0</v>
      </c>
      <c r="I12" s="374">
        <v>0</v>
      </c>
      <c r="J12" s="40"/>
      <c r="K12" s="40"/>
      <c r="L12" s="40"/>
      <c r="M12" s="40"/>
      <c r="N12" s="360"/>
      <c r="O12" s="360"/>
      <c r="P12" s="357"/>
      <c r="Q12" s="357"/>
    </row>
    <row r="13" spans="1:17">
      <c r="A13" s="3" t="s">
        <v>2</v>
      </c>
      <c r="B13" s="126">
        <v>11849649.4</v>
      </c>
      <c r="C13" s="126">
        <v>161792.73000000001</v>
      </c>
      <c r="D13" s="313">
        <v>0</v>
      </c>
      <c r="E13" s="313">
        <v>0</v>
      </c>
      <c r="F13" s="126">
        <v>0</v>
      </c>
      <c r="G13" s="126">
        <v>0</v>
      </c>
      <c r="H13" s="374">
        <v>0</v>
      </c>
      <c r="I13" s="374">
        <v>0</v>
      </c>
      <c r="J13" s="40"/>
      <c r="K13" s="215"/>
      <c r="L13" s="40"/>
      <c r="M13" s="40"/>
      <c r="N13" s="360"/>
      <c r="O13" s="360"/>
      <c r="P13" s="357"/>
      <c r="Q13" s="357"/>
    </row>
    <row r="14" spans="1:17" s="23" customFormat="1">
      <c r="A14" s="32" t="s">
        <v>3</v>
      </c>
      <c r="B14" s="126">
        <v>49363506.730000004</v>
      </c>
      <c r="C14" s="126">
        <v>2428351.61</v>
      </c>
      <c r="D14" s="313">
        <v>0</v>
      </c>
      <c r="E14" s="313">
        <v>0</v>
      </c>
      <c r="F14" s="126">
        <v>203870.96999999997</v>
      </c>
      <c r="G14" s="126">
        <v>4756193.2700000005</v>
      </c>
      <c r="H14" s="374">
        <v>685530.37</v>
      </c>
      <c r="I14" s="374">
        <v>0</v>
      </c>
      <c r="J14" s="40"/>
      <c r="K14" s="40"/>
      <c r="L14" s="40"/>
      <c r="M14" s="40"/>
      <c r="N14" s="360"/>
      <c r="O14" s="360"/>
      <c r="P14" s="357"/>
      <c r="Q14" s="357"/>
    </row>
    <row r="15" spans="1:17">
      <c r="A15" s="3" t="s">
        <v>4</v>
      </c>
      <c r="B15" s="126">
        <v>25250317.32</v>
      </c>
      <c r="C15" s="126">
        <v>748760.1</v>
      </c>
      <c r="D15" s="313">
        <v>0</v>
      </c>
      <c r="E15" s="313">
        <v>0</v>
      </c>
      <c r="F15" s="126">
        <v>35033.199999999997</v>
      </c>
      <c r="G15" s="126">
        <v>0</v>
      </c>
      <c r="H15" s="40">
        <v>0</v>
      </c>
      <c r="I15" s="40">
        <v>0</v>
      </c>
      <c r="J15" s="40"/>
      <c r="K15" s="40"/>
      <c r="L15" s="40"/>
      <c r="M15" s="40"/>
      <c r="N15" s="360"/>
      <c r="O15" s="360"/>
      <c r="P15" s="357"/>
      <c r="Q15" s="357"/>
    </row>
    <row r="16" spans="1:17">
      <c r="A16" s="3" t="s">
        <v>5</v>
      </c>
      <c r="B16" s="126">
        <v>1267463.3999999999</v>
      </c>
      <c r="C16" s="126">
        <v>107537.91</v>
      </c>
      <c r="D16" s="313">
        <v>0</v>
      </c>
      <c r="E16" s="313">
        <v>0</v>
      </c>
      <c r="F16" s="126">
        <v>0</v>
      </c>
      <c r="G16" s="126">
        <v>0</v>
      </c>
      <c r="H16" s="40">
        <v>0</v>
      </c>
      <c r="I16" s="40">
        <v>0</v>
      </c>
      <c r="J16" s="40"/>
      <c r="K16" s="40"/>
      <c r="L16" s="40"/>
      <c r="M16" s="40"/>
      <c r="N16" s="360"/>
      <c r="O16" s="360"/>
      <c r="P16" s="358"/>
      <c r="Q16" s="358"/>
    </row>
    <row r="17" spans="1:17">
      <c r="A17" s="3"/>
      <c r="B17" s="126"/>
      <c r="C17" s="126"/>
      <c r="D17" s="313"/>
      <c r="E17" s="313"/>
      <c r="F17" s="126"/>
      <c r="G17" s="126"/>
      <c r="H17" s="40"/>
      <c r="I17" s="40"/>
      <c r="J17" s="40"/>
      <c r="K17" s="40"/>
      <c r="L17" s="40"/>
      <c r="M17" s="40"/>
      <c r="N17" s="360"/>
      <c r="O17" s="360"/>
      <c r="P17" s="358"/>
      <c r="Q17" s="358"/>
    </row>
    <row r="18" spans="1:17">
      <c r="A18" s="3" t="s">
        <v>6</v>
      </c>
      <c r="B18" s="126">
        <v>1825818.02</v>
      </c>
      <c r="C18" s="126">
        <v>93369.88</v>
      </c>
      <c r="D18" s="313">
        <v>0</v>
      </c>
      <c r="E18" s="313">
        <v>0</v>
      </c>
      <c r="F18" s="126">
        <v>0</v>
      </c>
      <c r="G18" s="126">
        <v>0</v>
      </c>
      <c r="H18" s="40">
        <v>0</v>
      </c>
      <c r="I18" s="40">
        <v>0</v>
      </c>
      <c r="J18" s="40"/>
      <c r="K18" s="40"/>
      <c r="L18" s="40"/>
      <c r="M18" s="40"/>
      <c r="N18" s="360"/>
      <c r="O18" s="360"/>
      <c r="P18" s="357"/>
      <c r="Q18" s="357"/>
    </row>
    <row r="19" spans="1:17">
      <c r="A19" s="3" t="s">
        <v>7</v>
      </c>
      <c r="B19" s="126">
        <v>2387005.0399999996</v>
      </c>
      <c r="C19" s="126">
        <v>0</v>
      </c>
      <c r="D19" s="313">
        <v>0</v>
      </c>
      <c r="E19" s="313">
        <v>0</v>
      </c>
      <c r="F19" s="126">
        <v>0</v>
      </c>
      <c r="G19" s="126">
        <v>0</v>
      </c>
      <c r="H19" s="40">
        <v>0</v>
      </c>
      <c r="I19" s="40">
        <v>0</v>
      </c>
      <c r="J19" s="40"/>
      <c r="K19" s="40"/>
      <c r="L19" s="40"/>
      <c r="M19" s="40"/>
      <c r="N19" s="360"/>
      <c r="O19" s="360"/>
      <c r="P19" s="357"/>
      <c r="Q19" s="357"/>
    </row>
    <row r="20" spans="1:17">
      <c r="A20" s="3" t="s">
        <v>8</v>
      </c>
      <c r="B20" s="126">
        <v>2828189.0300000003</v>
      </c>
      <c r="C20" s="126">
        <v>0</v>
      </c>
      <c r="D20" s="313">
        <v>0</v>
      </c>
      <c r="E20" s="313">
        <v>0</v>
      </c>
      <c r="F20" s="126">
        <v>0</v>
      </c>
      <c r="G20" s="126">
        <v>0</v>
      </c>
      <c r="H20" s="40">
        <v>0</v>
      </c>
      <c r="I20" s="40">
        <v>0</v>
      </c>
      <c r="J20" s="40"/>
      <c r="K20" s="40"/>
      <c r="L20" s="40"/>
      <c r="M20" s="40"/>
      <c r="N20" s="360"/>
      <c r="O20" s="360"/>
      <c r="P20" s="357"/>
      <c r="Q20" s="357"/>
    </row>
    <row r="21" spans="1:17">
      <c r="A21" s="3" t="s">
        <v>9</v>
      </c>
      <c r="B21" s="126">
        <v>3801805.7399999998</v>
      </c>
      <c r="C21" s="126">
        <v>402863.9</v>
      </c>
      <c r="D21" s="313">
        <v>0</v>
      </c>
      <c r="E21" s="313">
        <v>0</v>
      </c>
      <c r="F21" s="126">
        <v>0</v>
      </c>
      <c r="G21" s="126">
        <v>0</v>
      </c>
      <c r="H21" s="40">
        <v>0</v>
      </c>
      <c r="I21" s="40">
        <v>10784</v>
      </c>
      <c r="J21" s="40"/>
      <c r="K21" s="40"/>
      <c r="L21" s="40"/>
      <c r="M21" s="40"/>
      <c r="N21" s="360"/>
      <c r="O21" s="360"/>
      <c r="P21" s="357"/>
      <c r="Q21" s="357"/>
    </row>
    <row r="22" spans="1:17">
      <c r="A22" s="3" t="s">
        <v>10</v>
      </c>
      <c r="B22" s="126">
        <v>1985506.93</v>
      </c>
      <c r="C22" s="126">
        <v>0</v>
      </c>
      <c r="D22" s="313">
        <v>0</v>
      </c>
      <c r="E22" s="313">
        <v>78409.739999999991</v>
      </c>
      <c r="F22" s="126">
        <v>0</v>
      </c>
      <c r="G22" s="126">
        <v>0</v>
      </c>
      <c r="H22" s="40">
        <v>0</v>
      </c>
      <c r="I22" s="40">
        <v>0</v>
      </c>
      <c r="J22" s="40"/>
      <c r="K22" s="40"/>
      <c r="L22" s="40"/>
      <c r="M22" s="40"/>
      <c r="N22" s="360"/>
      <c r="O22" s="360"/>
      <c r="P22" s="357"/>
      <c r="Q22" s="357"/>
    </row>
    <row r="23" spans="1:17">
      <c r="A23" s="3"/>
      <c r="B23" s="126"/>
      <c r="C23" s="126"/>
      <c r="D23" s="313"/>
      <c r="E23" s="313"/>
      <c r="F23" s="126"/>
      <c r="G23" s="126"/>
      <c r="H23" s="40"/>
      <c r="I23" s="40"/>
      <c r="J23" s="40"/>
      <c r="K23" s="40"/>
      <c r="L23" s="40"/>
      <c r="M23" s="40"/>
      <c r="N23" s="360"/>
      <c r="O23" s="360"/>
      <c r="P23" s="357"/>
      <c r="Q23" s="357"/>
    </row>
    <row r="24" spans="1:17">
      <c r="A24" s="3" t="s">
        <v>11</v>
      </c>
      <c r="B24" s="126">
        <v>4639465.58</v>
      </c>
      <c r="C24" s="126">
        <v>599182.44999999995</v>
      </c>
      <c r="D24" s="313">
        <v>0</v>
      </c>
      <c r="E24" s="313">
        <v>0</v>
      </c>
      <c r="F24" s="126">
        <v>0</v>
      </c>
      <c r="G24" s="126">
        <v>0</v>
      </c>
      <c r="H24" s="40">
        <v>0</v>
      </c>
      <c r="I24" s="40">
        <v>0</v>
      </c>
      <c r="J24" s="40"/>
      <c r="K24" s="40"/>
      <c r="L24" s="40"/>
      <c r="M24" s="40"/>
      <c r="N24" s="360"/>
      <c r="O24" s="360"/>
      <c r="P24" s="357"/>
      <c r="Q24" s="357"/>
    </row>
    <row r="25" spans="1:17">
      <c r="A25" s="3" t="s">
        <v>12</v>
      </c>
      <c r="B25" s="126">
        <v>880084.67999999993</v>
      </c>
      <c r="C25" s="126">
        <v>0</v>
      </c>
      <c r="D25" s="313">
        <v>0</v>
      </c>
      <c r="E25" s="313">
        <v>0</v>
      </c>
      <c r="F25" s="126">
        <v>0</v>
      </c>
      <c r="G25" s="126">
        <v>0</v>
      </c>
      <c r="H25" s="40">
        <v>100355.32999999999</v>
      </c>
      <c r="I25" s="40">
        <v>0</v>
      </c>
      <c r="J25" s="40"/>
      <c r="K25" s="40"/>
      <c r="L25" s="40"/>
      <c r="M25" s="40"/>
      <c r="N25" s="360"/>
      <c r="O25" s="360"/>
      <c r="P25" s="357"/>
      <c r="Q25" s="357"/>
    </row>
    <row r="26" spans="1:17">
      <c r="A26" s="3" t="s">
        <v>13</v>
      </c>
      <c r="B26" s="126">
        <v>5302147.99</v>
      </c>
      <c r="C26" s="126">
        <v>192948.59</v>
      </c>
      <c r="D26" s="313">
        <v>0</v>
      </c>
      <c r="E26" s="313">
        <v>0</v>
      </c>
      <c r="F26" s="126">
        <v>0</v>
      </c>
      <c r="G26" s="126">
        <v>0</v>
      </c>
      <c r="H26" s="40">
        <v>0</v>
      </c>
      <c r="I26" s="40">
        <v>0</v>
      </c>
      <c r="J26" s="40"/>
      <c r="K26" s="40"/>
      <c r="L26" s="40"/>
      <c r="M26" s="40"/>
      <c r="N26" s="360"/>
      <c r="O26" s="360"/>
      <c r="P26" s="357"/>
      <c r="Q26" s="357"/>
    </row>
    <row r="27" spans="1:17">
      <c r="A27" s="3" t="s">
        <v>14</v>
      </c>
      <c r="B27" s="126">
        <v>3126797.8</v>
      </c>
      <c r="C27" s="126">
        <v>1127931.23</v>
      </c>
      <c r="D27" s="313">
        <v>0</v>
      </c>
      <c r="E27" s="313">
        <v>0</v>
      </c>
      <c r="F27" s="126">
        <v>0</v>
      </c>
      <c r="G27" s="126">
        <v>0</v>
      </c>
      <c r="H27" s="40">
        <v>0</v>
      </c>
      <c r="I27" s="40">
        <v>0</v>
      </c>
      <c r="J27" s="40"/>
      <c r="K27" s="40"/>
      <c r="L27" s="40"/>
      <c r="M27" s="40"/>
      <c r="N27" s="360"/>
      <c r="O27" s="360"/>
      <c r="P27" s="357"/>
      <c r="Q27" s="357"/>
    </row>
    <row r="28" spans="1:17">
      <c r="A28" s="3" t="s">
        <v>15</v>
      </c>
      <c r="B28" s="126">
        <v>567772.52</v>
      </c>
      <c r="C28" s="126">
        <v>0</v>
      </c>
      <c r="D28" s="313">
        <v>0</v>
      </c>
      <c r="E28" s="313">
        <v>0</v>
      </c>
      <c r="F28" s="126">
        <v>0</v>
      </c>
      <c r="G28" s="126">
        <v>0</v>
      </c>
      <c r="H28" s="40">
        <v>0</v>
      </c>
      <c r="I28" s="40">
        <v>0</v>
      </c>
      <c r="J28" s="40"/>
      <c r="K28" s="40"/>
      <c r="L28" s="40"/>
      <c r="M28" s="40"/>
      <c r="N28" s="360"/>
      <c r="O28" s="360"/>
      <c r="P28" s="357"/>
      <c r="Q28" s="357"/>
    </row>
    <row r="29" spans="1:17">
      <c r="A29" s="3"/>
      <c r="B29" s="126"/>
      <c r="C29" s="126"/>
      <c r="D29" s="313"/>
      <c r="E29" s="313"/>
      <c r="F29" s="126"/>
      <c r="G29" s="126"/>
      <c r="H29" s="40"/>
      <c r="I29" s="40"/>
      <c r="J29" s="40"/>
      <c r="K29" s="40"/>
      <c r="L29" s="40"/>
      <c r="M29" s="40"/>
      <c r="N29" s="360"/>
      <c r="O29" s="360"/>
      <c r="P29" s="357"/>
      <c r="Q29" s="357"/>
    </row>
    <row r="30" spans="1:17">
      <c r="A30" s="3" t="s">
        <v>16</v>
      </c>
      <c r="B30" s="126">
        <v>25010077.57</v>
      </c>
      <c r="C30" s="126">
        <v>605401.9</v>
      </c>
      <c r="D30" s="313">
        <v>0</v>
      </c>
      <c r="E30" s="313">
        <v>0</v>
      </c>
      <c r="F30" s="126">
        <v>120821.85</v>
      </c>
      <c r="G30" s="126">
        <v>0</v>
      </c>
      <c r="H30" s="40">
        <v>0</v>
      </c>
      <c r="I30" s="40">
        <v>0</v>
      </c>
      <c r="J30" s="40"/>
      <c r="K30" s="40"/>
      <c r="L30" s="40"/>
      <c r="M30" s="40"/>
      <c r="N30" s="360"/>
      <c r="O30" s="360"/>
      <c r="P30" s="357"/>
      <c r="Q30" s="357"/>
    </row>
    <row r="31" spans="1:17">
      <c r="A31" s="3" t="s">
        <v>17</v>
      </c>
      <c r="B31" s="126">
        <v>34475326.079999998</v>
      </c>
      <c r="C31" s="126">
        <v>641374.15</v>
      </c>
      <c r="D31" s="313">
        <v>0</v>
      </c>
      <c r="E31" s="313">
        <v>0</v>
      </c>
      <c r="F31" s="126">
        <v>0</v>
      </c>
      <c r="G31" s="126">
        <v>31473</v>
      </c>
      <c r="H31" s="40">
        <v>0</v>
      </c>
      <c r="I31" s="40">
        <v>0</v>
      </c>
      <c r="J31" s="40"/>
      <c r="K31" s="40"/>
      <c r="L31" s="40"/>
      <c r="M31" s="40"/>
      <c r="N31" s="360"/>
      <c r="O31" s="360"/>
      <c r="P31" s="357"/>
      <c r="Q31" s="357"/>
    </row>
    <row r="32" spans="1:17" s="54" customFormat="1">
      <c r="A32" s="53" t="s">
        <v>18</v>
      </c>
      <c r="B32" s="126">
        <v>793505.4</v>
      </c>
      <c r="C32" s="126">
        <v>123090.63</v>
      </c>
      <c r="D32" s="313">
        <v>0</v>
      </c>
      <c r="E32" s="313">
        <v>174727.45</v>
      </c>
      <c r="F32" s="126">
        <v>0</v>
      </c>
      <c r="G32" s="126">
        <v>0</v>
      </c>
      <c r="H32" s="40">
        <v>183348.2</v>
      </c>
      <c r="I32" s="40">
        <v>0</v>
      </c>
      <c r="J32" s="40"/>
      <c r="K32" s="40"/>
      <c r="L32" s="40"/>
      <c r="M32" s="40"/>
      <c r="N32" s="360"/>
      <c r="O32" s="360"/>
      <c r="P32" s="357"/>
      <c r="Q32" s="357"/>
    </row>
    <row r="33" spans="1:17">
      <c r="A33" s="3" t="s">
        <v>19</v>
      </c>
      <c r="B33" s="126">
        <v>3148801.23</v>
      </c>
      <c r="C33" s="126">
        <v>122524.96</v>
      </c>
      <c r="D33" s="313">
        <v>0</v>
      </c>
      <c r="E33" s="313">
        <v>0</v>
      </c>
      <c r="F33" s="126">
        <v>0</v>
      </c>
      <c r="G33" s="126">
        <v>0</v>
      </c>
      <c r="H33" s="40">
        <v>0</v>
      </c>
      <c r="I33" s="40">
        <v>0</v>
      </c>
      <c r="J33" s="40"/>
      <c r="K33" s="40"/>
      <c r="L33" s="40"/>
      <c r="M33" s="40"/>
      <c r="N33" s="360"/>
      <c r="O33" s="360"/>
      <c r="P33" s="357"/>
      <c r="Q33" s="357"/>
    </row>
    <row r="34" spans="1:17">
      <c r="A34" s="3" t="s">
        <v>20</v>
      </c>
      <c r="B34" s="126">
        <v>1534350.1</v>
      </c>
      <c r="C34" s="126">
        <v>0</v>
      </c>
      <c r="D34" s="313"/>
      <c r="E34" s="313">
        <v>213565.31999999998</v>
      </c>
      <c r="F34" s="126">
        <v>0</v>
      </c>
      <c r="G34" s="126">
        <v>0</v>
      </c>
      <c r="H34" s="40">
        <v>0</v>
      </c>
      <c r="I34" s="40">
        <v>0</v>
      </c>
      <c r="J34" s="40"/>
      <c r="K34" s="40"/>
      <c r="L34" s="40"/>
      <c r="M34" s="40"/>
      <c r="N34" s="360"/>
      <c r="O34" s="360"/>
      <c r="P34" s="357"/>
      <c r="Q34" s="357"/>
    </row>
    <row r="35" spans="1:17">
      <c r="A35" s="3"/>
      <c r="B35" s="126"/>
      <c r="C35" s="126"/>
      <c r="D35" s="313"/>
      <c r="E35" s="313"/>
      <c r="F35" s="126"/>
      <c r="G35" s="126"/>
      <c r="H35" s="40"/>
      <c r="I35" s="40"/>
      <c r="J35" s="40"/>
      <c r="K35" s="40"/>
      <c r="L35" s="40"/>
      <c r="M35" s="40"/>
      <c r="N35" s="360"/>
      <c r="O35" s="360"/>
      <c r="P35" s="357"/>
      <c r="Q35" s="357"/>
    </row>
    <row r="36" spans="1:17">
      <c r="A36" s="3" t="s">
        <v>21</v>
      </c>
      <c r="B36" s="126">
        <v>1197287.54</v>
      </c>
      <c r="C36" s="126">
        <v>104800</v>
      </c>
      <c r="D36" s="313">
        <v>0</v>
      </c>
      <c r="E36" s="313">
        <v>0</v>
      </c>
      <c r="F36" s="126">
        <v>0</v>
      </c>
      <c r="G36" s="126">
        <v>0</v>
      </c>
      <c r="H36" s="40">
        <v>0</v>
      </c>
      <c r="I36" s="40">
        <v>0</v>
      </c>
      <c r="J36" s="40"/>
      <c r="K36" s="40"/>
      <c r="L36" s="40"/>
      <c r="M36" s="40"/>
      <c r="N36" s="360"/>
      <c r="O36" s="360"/>
      <c r="P36" s="357"/>
      <c r="Q36" s="357"/>
    </row>
    <row r="37" spans="1:17">
      <c r="A37" s="3" t="s">
        <v>22</v>
      </c>
      <c r="B37" s="126">
        <v>6467739.0500000007</v>
      </c>
      <c r="C37" s="126">
        <v>0</v>
      </c>
      <c r="D37" s="313">
        <v>0</v>
      </c>
      <c r="E37" s="313">
        <v>0</v>
      </c>
      <c r="F37" s="126">
        <v>154147.12</v>
      </c>
      <c r="G37" s="126">
        <v>0</v>
      </c>
      <c r="H37" s="40">
        <v>0</v>
      </c>
      <c r="I37" s="40">
        <v>0</v>
      </c>
      <c r="J37" s="40"/>
      <c r="K37" s="40"/>
      <c r="L37" s="40"/>
      <c r="M37" s="40"/>
      <c r="N37" s="360"/>
      <c r="O37" s="360"/>
      <c r="P37" s="357"/>
      <c r="Q37" s="357"/>
    </row>
    <row r="38" spans="1:17">
      <c r="A38" s="3" t="s">
        <v>23</v>
      </c>
      <c r="B38" s="126">
        <v>5497486.4500000002</v>
      </c>
      <c r="C38" s="126">
        <v>0</v>
      </c>
      <c r="D38" s="313">
        <v>0</v>
      </c>
      <c r="E38" s="313">
        <v>0</v>
      </c>
      <c r="F38" s="126">
        <v>0</v>
      </c>
      <c r="G38" s="126">
        <v>0</v>
      </c>
      <c r="H38" s="40">
        <v>40654.449999999997</v>
      </c>
      <c r="I38" s="40">
        <v>0</v>
      </c>
      <c r="J38" s="40"/>
      <c r="K38" s="40"/>
      <c r="L38" s="40"/>
      <c r="M38" s="40"/>
      <c r="N38" s="360"/>
      <c r="O38" s="360"/>
      <c r="P38" s="357"/>
      <c r="Q38" s="357"/>
    </row>
    <row r="39" spans="1:17">
      <c r="A39" s="12" t="s">
        <v>24</v>
      </c>
      <c r="B39" s="127">
        <v>1927849.2899999998</v>
      </c>
      <c r="C39" s="127">
        <v>0</v>
      </c>
      <c r="D39" s="320">
        <v>2000</v>
      </c>
      <c r="E39" s="320">
        <v>0</v>
      </c>
      <c r="F39" s="127">
        <v>0</v>
      </c>
      <c r="G39" s="127">
        <v>0</v>
      </c>
      <c r="H39" s="41">
        <v>0</v>
      </c>
      <c r="I39" s="400">
        <v>0</v>
      </c>
      <c r="J39" s="41"/>
      <c r="K39" s="40"/>
      <c r="L39" s="40"/>
      <c r="M39" s="40"/>
      <c r="N39" s="360"/>
      <c r="O39" s="360"/>
      <c r="P39" s="357"/>
      <c r="Q39" s="357"/>
    </row>
    <row r="40" spans="1:17">
      <c r="A40" s="3"/>
      <c r="B40" s="32"/>
      <c r="C40" s="32"/>
      <c r="D40" s="32"/>
      <c r="E40" s="32"/>
      <c r="F40" s="32"/>
      <c r="G40" s="32"/>
      <c r="J40" s="49"/>
      <c r="K40" s="49"/>
      <c r="L40" s="15"/>
    </row>
    <row r="41" spans="1:17">
      <c r="A41" s="3"/>
      <c r="H41" s="358"/>
      <c r="I41" s="358"/>
      <c r="L41" s="15"/>
    </row>
    <row r="42" spans="1:17">
      <c r="A42" s="399"/>
      <c r="B42" s="354"/>
      <c r="C42" s="354"/>
      <c r="D42" s="354"/>
      <c r="E42" s="354"/>
      <c r="F42" s="354"/>
      <c r="G42" s="354"/>
      <c r="H42" s="358"/>
      <c r="I42" s="358"/>
      <c r="J42" s="358"/>
      <c r="K42" s="358"/>
      <c r="L42" s="15"/>
    </row>
    <row r="43" spans="1:17">
      <c r="A43" s="204"/>
      <c r="B43" s="354"/>
      <c r="C43" s="354"/>
      <c r="D43" s="354"/>
      <c r="E43" s="354"/>
      <c r="F43" s="354"/>
      <c r="G43" s="354"/>
      <c r="H43" s="358"/>
      <c r="I43" s="358"/>
      <c r="J43" s="358"/>
      <c r="K43" s="358"/>
      <c r="L43" s="15"/>
    </row>
    <row r="44" spans="1:17">
      <c r="A44" s="204"/>
      <c r="B44" s="354"/>
      <c r="C44" s="354"/>
      <c r="D44" s="354"/>
      <c r="E44" s="354"/>
      <c r="F44" s="354"/>
      <c r="G44" s="354"/>
      <c r="H44" s="358"/>
      <c r="I44" s="358"/>
      <c r="J44" s="358"/>
      <c r="K44" s="358"/>
      <c r="L44" s="15"/>
    </row>
    <row r="45" spans="1:17">
      <c r="A45" s="204"/>
      <c r="B45" s="354"/>
      <c r="C45" s="354"/>
      <c r="D45" s="354"/>
      <c r="E45" s="354"/>
      <c r="F45" s="354"/>
      <c r="G45" s="354"/>
      <c r="H45" s="358"/>
      <c r="I45" s="358"/>
      <c r="J45" s="358"/>
      <c r="K45" s="358"/>
      <c r="L45" s="15"/>
    </row>
    <row r="46" spans="1:17">
      <c r="A46" s="204"/>
      <c r="B46" s="354"/>
      <c r="C46" s="354"/>
      <c r="D46" s="354"/>
      <c r="E46" s="354"/>
      <c r="F46" s="354"/>
      <c r="G46" s="354"/>
      <c r="H46" s="358"/>
      <c r="I46" s="358"/>
      <c r="J46" s="358"/>
      <c r="K46" s="358"/>
      <c r="L46" s="15"/>
    </row>
    <row r="47" spans="1:17">
      <c r="A47" s="204"/>
      <c r="B47" s="354"/>
      <c r="C47" s="354"/>
      <c r="D47" s="354"/>
      <c r="E47" s="354"/>
      <c r="F47" s="354"/>
      <c r="G47" s="354"/>
      <c r="H47" s="358"/>
      <c r="I47" s="358"/>
      <c r="J47" s="358"/>
      <c r="K47" s="358"/>
      <c r="L47" s="15"/>
    </row>
    <row r="48" spans="1:17">
      <c r="A48" s="204"/>
      <c r="B48" s="354"/>
      <c r="C48" s="354"/>
      <c r="D48" s="354"/>
      <c r="E48" s="354"/>
      <c r="F48" s="354"/>
      <c r="G48" s="354"/>
      <c r="H48" s="358"/>
      <c r="I48" s="358"/>
      <c r="J48" s="358"/>
      <c r="K48" s="358"/>
      <c r="L48" s="15"/>
    </row>
    <row r="49" spans="1:12">
      <c r="A49" s="204"/>
      <c r="B49" s="354"/>
      <c r="C49" s="354"/>
      <c r="D49" s="354"/>
      <c r="E49" s="354"/>
      <c r="F49" s="354"/>
      <c r="G49" s="354"/>
      <c r="H49" s="358"/>
      <c r="I49" s="358"/>
      <c r="J49" s="358"/>
      <c r="K49" s="358"/>
      <c r="L49" s="15"/>
    </row>
    <row r="50" spans="1:12">
      <c r="A50" s="204"/>
      <c r="B50" s="354"/>
      <c r="C50" s="354"/>
      <c r="D50" s="354"/>
      <c r="E50" s="354"/>
      <c r="F50" s="354"/>
      <c r="G50" s="354"/>
      <c r="H50" s="358"/>
      <c r="I50" s="358"/>
      <c r="J50" s="358"/>
      <c r="K50" s="358"/>
      <c r="L50" s="15"/>
    </row>
    <row r="51" spans="1:12">
      <c r="A51" s="204"/>
      <c r="B51" s="354"/>
      <c r="C51" s="354"/>
      <c r="D51" s="354"/>
      <c r="E51" s="354"/>
      <c r="F51" s="354"/>
      <c r="G51" s="354"/>
      <c r="H51" s="358"/>
      <c r="I51" s="358"/>
      <c r="J51" s="358"/>
      <c r="K51" s="358"/>
      <c r="L51" s="15"/>
    </row>
    <row r="52" spans="1:12">
      <c r="A52" s="204"/>
      <c r="B52" s="354"/>
      <c r="C52" s="354"/>
      <c r="D52" s="354"/>
      <c r="E52" s="354"/>
      <c r="F52" s="354"/>
      <c r="G52" s="354"/>
      <c r="H52" s="358"/>
      <c r="I52" s="358"/>
      <c r="J52" s="358"/>
      <c r="K52" s="358"/>
      <c r="L52" s="15"/>
    </row>
    <row r="53" spans="1:12">
      <c r="A53" s="204"/>
      <c r="B53" s="354"/>
      <c r="C53" s="354"/>
      <c r="D53" s="354"/>
      <c r="E53" s="354"/>
      <c r="F53" s="354"/>
      <c r="G53" s="354"/>
      <c r="H53" s="358"/>
      <c r="I53" s="358"/>
      <c r="J53" s="358"/>
      <c r="K53" s="358"/>
      <c r="L53" s="15"/>
    </row>
    <row r="54" spans="1:12">
      <c r="A54" s="204"/>
      <c r="B54" s="354"/>
      <c r="C54" s="354"/>
      <c r="D54" s="354"/>
      <c r="E54" s="354"/>
      <c r="F54" s="354"/>
      <c r="G54" s="354"/>
      <c r="H54" s="358"/>
      <c r="I54" s="358"/>
      <c r="J54" s="358"/>
      <c r="K54" s="358"/>
      <c r="L54" s="15"/>
    </row>
    <row r="55" spans="1:12">
      <c r="A55" s="204"/>
      <c r="B55" s="354"/>
      <c r="C55" s="354"/>
      <c r="D55" s="354"/>
      <c r="E55" s="354"/>
      <c r="F55" s="354"/>
      <c r="G55" s="354"/>
      <c r="H55" s="358"/>
      <c r="I55" s="358"/>
      <c r="J55" s="358"/>
      <c r="K55" s="358"/>
      <c r="L55" s="15"/>
    </row>
    <row r="56" spans="1:12">
      <c r="A56" s="204"/>
      <c r="B56" s="354"/>
      <c r="C56" s="354"/>
      <c r="D56" s="354"/>
      <c r="E56" s="354"/>
      <c r="F56" s="354"/>
      <c r="G56" s="354"/>
      <c r="H56" s="358"/>
      <c r="I56" s="358"/>
      <c r="J56" s="358"/>
      <c r="K56" s="358"/>
      <c r="L56" s="15"/>
    </row>
    <row r="57" spans="1:12">
      <c r="A57" s="204"/>
      <c r="B57" s="354"/>
      <c r="C57" s="354"/>
      <c r="D57" s="354"/>
      <c r="E57" s="354"/>
      <c r="F57" s="354"/>
      <c r="G57" s="354"/>
      <c r="H57" s="358"/>
      <c r="I57" s="358"/>
      <c r="J57" s="358"/>
      <c r="K57" s="358"/>
      <c r="L57" s="15"/>
    </row>
    <row r="58" spans="1:12">
      <c r="A58" s="204"/>
      <c r="B58" s="354"/>
      <c r="C58" s="354"/>
      <c r="D58" s="354"/>
      <c r="E58" s="354"/>
      <c r="F58" s="354"/>
      <c r="G58" s="354"/>
      <c r="H58" s="358"/>
      <c r="I58" s="358"/>
      <c r="J58" s="358"/>
      <c r="K58" s="358"/>
      <c r="L58" s="15"/>
    </row>
    <row r="59" spans="1:12">
      <c r="A59" s="204"/>
      <c r="B59" s="354"/>
      <c r="C59" s="354"/>
      <c r="D59" s="354"/>
      <c r="E59" s="354"/>
      <c r="F59" s="354"/>
      <c r="G59" s="354"/>
      <c r="H59" s="358"/>
      <c r="I59" s="358"/>
      <c r="J59" s="358"/>
      <c r="K59" s="358"/>
      <c r="L59" s="15"/>
    </row>
    <row r="60" spans="1:12">
      <c r="A60" s="204"/>
      <c r="B60" s="354"/>
      <c r="C60" s="354"/>
      <c r="D60" s="354"/>
      <c r="E60" s="354"/>
      <c r="F60" s="354"/>
      <c r="G60" s="354"/>
      <c r="H60" s="358"/>
      <c r="I60" s="358"/>
      <c r="J60" s="358"/>
      <c r="K60" s="358"/>
      <c r="L60" s="15"/>
    </row>
    <row r="61" spans="1:12">
      <c r="A61" s="204"/>
      <c r="B61" s="354"/>
      <c r="C61" s="354"/>
      <c r="D61" s="354"/>
      <c r="E61" s="354"/>
      <c r="F61" s="354"/>
      <c r="G61" s="354"/>
      <c r="H61" s="358"/>
      <c r="I61" s="358"/>
      <c r="J61" s="358"/>
      <c r="K61" s="358"/>
      <c r="L61" s="15"/>
    </row>
    <row r="62" spans="1:12">
      <c r="A62" s="204"/>
      <c r="B62" s="354"/>
      <c r="C62" s="354"/>
      <c r="D62" s="354"/>
      <c r="E62" s="354"/>
      <c r="F62" s="354"/>
      <c r="G62" s="354"/>
      <c r="H62" s="358"/>
      <c r="I62" s="358"/>
      <c r="J62" s="358"/>
      <c r="K62" s="358"/>
      <c r="L62" s="15"/>
    </row>
    <row r="63" spans="1:12">
      <c r="A63" s="204"/>
      <c r="B63" s="354"/>
      <c r="C63" s="354"/>
      <c r="D63" s="354"/>
      <c r="E63" s="354"/>
      <c r="F63" s="354"/>
      <c r="G63" s="354"/>
      <c r="H63" s="358"/>
      <c r="I63" s="358"/>
      <c r="J63" s="358"/>
      <c r="K63" s="358"/>
      <c r="L63" s="15"/>
    </row>
    <row r="64" spans="1:12">
      <c r="A64" s="204"/>
      <c r="B64" s="354"/>
      <c r="C64" s="354"/>
      <c r="D64" s="354"/>
      <c r="E64" s="354"/>
      <c r="F64" s="354"/>
      <c r="G64" s="354"/>
      <c r="H64" s="358"/>
      <c r="I64" s="358"/>
      <c r="J64" s="358"/>
      <c r="K64" s="358"/>
      <c r="L64" s="15"/>
    </row>
    <row r="65" spans="1:12">
      <c r="A65" s="204"/>
      <c r="B65" s="354"/>
      <c r="C65" s="354"/>
      <c r="D65" s="354"/>
      <c r="E65" s="354"/>
      <c r="F65" s="354"/>
      <c r="G65" s="354"/>
      <c r="H65" s="358"/>
      <c r="I65" s="358"/>
      <c r="J65" s="358"/>
      <c r="K65" s="358"/>
      <c r="L65" s="15"/>
    </row>
    <row r="66" spans="1:12">
      <c r="A66" s="204"/>
      <c r="B66" s="354"/>
      <c r="C66" s="354"/>
      <c r="D66" s="354"/>
      <c r="E66" s="354"/>
      <c r="F66" s="354"/>
      <c r="G66" s="354"/>
      <c r="H66" s="358"/>
      <c r="I66" s="358"/>
      <c r="J66" s="358"/>
      <c r="K66" s="358"/>
      <c r="L66" s="15"/>
    </row>
    <row r="67" spans="1:12">
      <c r="A67" s="204"/>
      <c r="B67" s="354"/>
      <c r="C67" s="354"/>
      <c r="D67" s="354"/>
      <c r="E67" s="354"/>
      <c r="F67" s="354"/>
      <c r="G67" s="354"/>
      <c r="H67" s="358"/>
      <c r="I67" s="358"/>
      <c r="J67" s="358"/>
      <c r="K67" s="358"/>
      <c r="L67" s="15"/>
    </row>
    <row r="68" spans="1:12">
      <c r="A68" s="204"/>
      <c r="B68" s="354"/>
      <c r="C68" s="354"/>
      <c r="D68" s="354"/>
      <c r="E68" s="354"/>
      <c r="F68" s="354"/>
      <c r="G68" s="354"/>
      <c r="H68" s="358"/>
      <c r="I68" s="358"/>
      <c r="J68" s="358"/>
      <c r="K68" s="358"/>
      <c r="L68" s="15"/>
    </row>
    <row r="69" spans="1:12">
      <c r="A69" s="204"/>
      <c r="B69" s="354"/>
      <c r="C69" s="354"/>
      <c r="D69" s="354"/>
      <c r="E69" s="354"/>
      <c r="F69" s="354"/>
      <c r="G69" s="354"/>
      <c r="H69" s="358"/>
      <c r="I69" s="358"/>
      <c r="J69" s="358"/>
      <c r="K69" s="358"/>
      <c r="L69" s="15"/>
    </row>
    <row r="71" spans="1:12">
      <c r="A71" s="3"/>
      <c r="B71" s="354"/>
      <c r="C71" s="354"/>
      <c r="D71" s="354"/>
      <c r="E71" s="354"/>
      <c r="F71" s="354"/>
      <c r="G71" s="354"/>
      <c r="H71" s="358"/>
      <c r="I71" s="358"/>
      <c r="J71" s="358"/>
      <c r="K71" s="358"/>
      <c r="L71" s="15"/>
    </row>
    <row r="72" spans="1:12">
      <c r="A72" s="3"/>
      <c r="B72" s="354"/>
      <c r="C72" s="354"/>
      <c r="D72" s="354"/>
      <c r="E72" s="354"/>
      <c r="F72" s="354"/>
      <c r="G72" s="354"/>
      <c r="H72" s="358"/>
      <c r="I72" s="358"/>
      <c r="J72" s="358"/>
      <c r="K72" s="358"/>
      <c r="L72" s="15"/>
    </row>
    <row r="73" spans="1:12">
      <c r="A73" s="3"/>
      <c r="B73" s="354"/>
      <c r="C73" s="354"/>
      <c r="D73" s="354"/>
      <c r="E73" s="354"/>
      <c r="F73" s="354"/>
      <c r="G73" s="354"/>
      <c r="H73" s="358"/>
      <c r="I73" s="358"/>
      <c r="J73" s="358"/>
      <c r="K73" s="358"/>
      <c r="L73" s="15"/>
    </row>
    <row r="74" spans="1:12">
      <c r="A74" s="3"/>
      <c r="B74" s="354"/>
      <c r="C74" s="354"/>
      <c r="D74" s="354"/>
      <c r="E74" s="354"/>
      <c r="F74" s="354"/>
      <c r="G74" s="354"/>
      <c r="J74" s="358"/>
      <c r="K74" s="358"/>
      <c r="L74" s="15"/>
    </row>
    <row r="76" spans="1:12">
      <c r="A76" s="3"/>
      <c r="L76" s="15"/>
    </row>
    <row r="77" spans="1:12">
      <c r="A77" s="3"/>
      <c r="L77" s="15"/>
    </row>
    <row r="78" spans="1:12">
      <c r="A78" s="3"/>
      <c r="L78" s="15"/>
    </row>
    <row r="79" spans="1:12">
      <c r="H79" s="360"/>
      <c r="I79" s="360"/>
    </row>
    <row r="80" spans="1:12">
      <c r="A80" s="3"/>
      <c r="B80" s="40"/>
      <c r="C80" s="40"/>
      <c r="D80" s="40"/>
      <c r="E80" s="40"/>
      <c r="F80" s="40"/>
      <c r="G80" s="40"/>
      <c r="H80" s="360"/>
      <c r="I80" s="360"/>
      <c r="J80" s="192"/>
      <c r="K80" s="192"/>
      <c r="L80" s="15"/>
    </row>
    <row r="81" spans="1:12">
      <c r="A81" s="3"/>
      <c r="B81" s="40"/>
      <c r="C81" s="40"/>
      <c r="D81" s="40"/>
      <c r="E81" s="40"/>
      <c r="F81" s="40"/>
      <c r="G81" s="40"/>
      <c r="H81" s="360"/>
      <c r="I81" s="360"/>
      <c r="L81" s="15"/>
    </row>
    <row r="82" spans="1:12">
      <c r="A82" s="3"/>
      <c r="B82" s="40"/>
      <c r="C82" s="40"/>
      <c r="D82" s="40"/>
      <c r="E82" s="40"/>
      <c r="F82" s="40"/>
      <c r="G82" s="40"/>
      <c r="H82" s="360"/>
      <c r="I82" s="360"/>
      <c r="L82" s="15"/>
    </row>
    <row r="83" spans="1:12">
      <c r="A83" s="3"/>
      <c r="B83" s="40"/>
      <c r="C83" s="40"/>
      <c r="D83" s="40"/>
      <c r="E83" s="40"/>
      <c r="F83" s="40"/>
      <c r="G83" s="40"/>
      <c r="H83" s="360"/>
      <c r="I83" s="360"/>
      <c r="L83" s="15"/>
    </row>
    <row r="84" spans="1:12">
      <c r="A84" s="3"/>
      <c r="B84" s="40"/>
      <c r="C84" s="40"/>
      <c r="D84" s="40"/>
      <c r="E84" s="40"/>
      <c r="F84" s="40"/>
      <c r="G84" s="40"/>
      <c r="L84" s="15"/>
    </row>
    <row r="85" spans="1:12">
      <c r="H85" s="190"/>
      <c r="I85" s="190"/>
    </row>
    <row r="86" spans="1:12">
      <c r="A86" s="3"/>
      <c r="B86" s="3"/>
      <c r="C86" s="3"/>
      <c r="D86" s="3"/>
      <c r="E86" s="3"/>
      <c r="F86" s="3"/>
      <c r="G86" s="3"/>
      <c r="H86" s="190"/>
      <c r="I86" s="190"/>
    </row>
    <row r="87" spans="1:12">
      <c r="A87" s="3"/>
      <c r="B87" s="3"/>
      <c r="C87" s="3"/>
      <c r="D87" s="3"/>
      <c r="E87" s="3"/>
      <c r="F87" s="3"/>
      <c r="G87" s="3"/>
      <c r="H87" s="190"/>
      <c r="I87" s="190"/>
    </row>
    <row r="88" spans="1:12">
      <c r="A88" s="3"/>
      <c r="B88" s="3"/>
      <c r="C88" s="3"/>
      <c r="D88" s="3"/>
      <c r="E88" s="3"/>
      <c r="F88" s="3"/>
      <c r="G88" s="3"/>
      <c r="H88" s="190"/>
      <c r="I88" s="190"/>
    </row>
    <row r="89" spans="1:12">
      <c r="A89" s="3"/>
      <c r="B89" s="3"/>
      <c r="C89" s="3"/>
      <c r="D89" s="3"/>
      <c r="E89" s="3"/>
      <c r="F89" s="3"/>
      <c r="G89" s="3"/>
      <c r="H89" s="190"/>
      <c r="I89" s="190"/>
    </row>
    <row r="90" spans="1:12">
      <c r="A90" s="3"/>
      <c r="B90" s="3"/>
      <c r="C90" s="3"/>
      <c r="D90" s="3"/>
      <c r="E90" s="3"/>
      <c r="F90" s="3"/>
      <c r="G90" s="3"/>
      <c r="H90" s="190"/>
      <c r="I90" s="190"/>
    </row>
    <row r="91" spans="1:12">
      <c r="A91" s="3"/>
      <c r="B91" s="3"/>
      <c r="C91" s="3"/>
      <c r="D91" s="3"/>
      <c r="E91" s="3"/>
      <c r="F91" s="3"/>
      <c r="G91" s="3"/>
      <c r="H91" s="190"/>
      <c r="I91" s="190"/>
    </row>
    <row r="92" spans="1:12">
      <c r="A92" s="3"/>
      <c r="B92" s="3"/>
      <c r="C92" s="3"/>
      <c r="D92" s="3"/>
      <c r="E92" s="3"/>
      <c r="F92" s="3"/>
      <c r="G92" s="3"/>
      <c r="H92" s="190"/>
      <c r="I92" s="190"/>
    </row>
    <row r="93" spans="1:12">
      <c r="A93" s="3"/>
      <c r="B93" s="3"/>
      <c r="C93" s="3"/>
      <c r="D93" s="3"/>
      <c r="E93" s="3"/>
      <c r="F93" s="3"/>
      <c r="G93" s="3"/>
      <c r="H93" s="190"/>
      <c r="I93" s="190"/>
    </row>
    <row r="94" spans="1:12">
      <c r="A94" s="3"/>
      <c r="B94" s="3"/>
      <c r="C94" s="3"/>
      <c r="D94" s="3"/>
      <c r="E94" s="3"/>
      <c r="F94" s="3"/>
      <c r="G94" s="3"/>
      <c r="H94" s="190"/>
      <c r="I94" s="190"/>
    </row>
    <row r="95" spans="1:12">
      <c r="A95" s="3"/>
      <c r="B95" s="3"/>
      <c r="C95" s="3"/>
      <c r="D95" s="3"/>
      <c r="E95" s="3"/>
      <c r="F95" s="3"/>
      <c r="G95" s="3"/>
      <c r="H95" s="190"/>
      <c r="I95" s="190"/>
    </row>
    <row r="96" spans="1:12">
      <c r="A96" s="3"/>
      <c r="B96" s="3"/>
      <c r="C96" s="3"/>
      <c r="D96" s="3"/>
      <c r="E96" s="3"/>
      <c r="F96" s="3"/>
      <c r="G96" s="3"/>
      <c r="H96" s="190"/>
      <c r="I96" s="190"/>
    </row>
    <row r="97" spans="1:9">
      <c r="A97" s="3"/>
      <c r="B97" s="3"/>
      <c r="C97" s="3"/>
      <c r="D97" s="3"/>
      <c r="E97" s="3"/>
      <c r="F97" s="3"/>
      <c r="G97" s="3"/>
      <c r="H97" s="190"/>
      <c r="I97" s="190"/>
    </row>
    <row r="98" spans="1:9">
      <c r="A98" s="3"/>
      <c r="B98" s="3"/>
      <c r="C98" s="3"/>
      <c r="D98" s="3"/>
      <c r="E98" s="3"/>
      <c r="F98" s="3"/>
      <c r="G98" s="3"/>
      <c r="H98" s="190"/>
      <c r="I98" s="190"/>
    </row>
    <row r="99" spans="1:9">
      <c r="A99" s="3"/>
      <c r="B99" s="3"/>
      <c r="C99" s="3"/>
      <c r="D99" s="3"/>
      <c r="E99" s="3"/>
      <c r="F99" s="3"/>
      <c r="G99" s="3"/>
    </row>
  </sheetData>
  <mergeCells count="9">
    <mergeCell ref="I8:I9"/>
    <mergeCell ref="B5:I5"/>
    <mergeCell ref="A1:I1"/>
    <mergeCell ref="A3:I3"/>
    <mergeCell ref="H8:H9"/>
    <mergeCell ref="G7:G9"/>
    <mergeCell ref="C7:C9"/>
    <mergeCell ref="D7:D9"/>
    <mergeCell ref="B6:G6"/>
  </mergeCells>
  <phoneticPr fontId="0" type="noConversion"/>
  <printOptions horizontalCentered="1"/>
  <pageMargins left="0.59" right="0.56000000000000005" top="0.83" bottom="1" header="0.67" footer="0.5"/>
  <pageSetup scale="76" orientation="landscape" r:id="rId1"/>
  <headerFooter alignWithMargins="0">
    <oddFooter>&amp;L&amp;"Arial,Italic"&amp;9MSDE - LFRO  02/2019&amp;C&amp;P&amp;R&amp;"Arial,Italic"&amp;9Selected Financial Data-Part 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14"/>
  <sheetViews>
    <sheetView zoomScaleNormal="100" workbookViewId="0">
      <selection activeCell="E49" sqref="E49"/>
    </sheetView>
  </sheetViews>
  <sheetFormatPr defaultRowHeight="12.75"/>
  <cols>
    <col min="1" max="3" width="14.42578125" customWidth="1"/>
    <col min="4" max="5" width="17" style="212" customWidth="1"/>
    <col min="6" max="6" width="14.85546875" style="212" bestFit="1" customWidth="1"/>
    <col min="7" max="7" width="13.85546875" style="212" bestFit="1" customWidth="1"/>
    <col min="8" max="9" width="13.85546875" style="212" customWidth="1"/>
    <col min="10" max="10" width="15" style="212" customWidth="1"/>
    <col min="11" max="11" width="16.28515625" customWidth="1"/>
    <col min="12" max="12" width="13.42578125" bestFit="1" customWidth="1"/>
    <col min="13" max="13" width="10.28515625" bestFit="1" customWidth="1"/>
    <col min="16" max="16" width="11.28515625" bestFit="1" customWidth="1"/>
    <col min="18" max="18" width="10.28515625" bestFit="1" customWidth="1"/>
    <col min="20" max="20" width="10.28515625" bestFit="1" customWidth="1"/>
  </cols>
  <sheetData>
    <row r="1" spans="1:14">
      <c r="A1" s="493" t="s">
        <v>109</v>
      </c>
      <c r="B1" s="493"/>
      <c r="C1" s="493"/>
      <c r="D1" s="493"/>
      <c r="E1" s="493"/>
      <c r="F1" s="493"/>
      <c r="G1" s="493"/>
      <c r="H1" s="278"/>
      <c r="I1" s="278"/>
      <c r="J1" s="278"/>
      <c r="K1" s="355"/>
    </row>
    <row r="2" spans="1:14">
      <c r="A2" s="3"/>
      <c r="B2" s="3"/>
      <c r="C2" s="3"/>
      <c r="D2" s="190"/>
      <c r="E2" s="190"/>
    </row>
    <row r="3" spans="1:14">
      <c r="A3" s="501" t="s">
        <v>233</v>
      </c>
      <c r="B3" s="501"/>
      <c r="C3" s="501"/>
      <c r="D3" s="501"/>
      <c r="E3" s="501"/>
      <c r="F3" s="501"/>
      <c r="G3" s="501"/>
      <c r="H3" s="396"/>
      <c r="I3" s="397"/>
      <c r="J3" s="397"/>
      <c r="K3" s="397"/>
    </row>
    <row r="4" spans="1:14" ht="13.5" thickBot="1">
      <c r="A4" s="3"/>
      <c r="B4" s="11"/>
      <c r="C4" s="11"/>
      <c r="D4" s="209"/>
      <c r="E4" s="209"/>
      <c r="F4" s="209"/>
      <c r="G4" s="209"/>
      <c r="H4" s="190"/>
      <c r="I4" s="190"/>
      <c r="J4" s="190"/>
    </row>
    <row r="5" spans="1:14" ht="15" customHeight="1" thickTop="1">
      <c r="A5" s="6"/>
      <c r="B5" s="516" t="s">
        <v>64</v>
      </c>
      <c r="C5" s="517"/>
      <c r="D5" s="518"/>
      <c r="E5" s="513" t="s">
        <v>162</v>
      </c>
      <c r="F5" s="190"/>
      <c r="G5" s="190"/>
      <c r="H5"/>
      <c r="I5"/>
      <c r="J5"/>
    </row>
    <row r="6" spans="1:14" ht="12.75" customHeight="1">
      <c r="A6" s="3"/>
      <c r="B6" s="267" t="s">
        <v>61</v>
      </c>
      <c r="C6" s="511" t="s">
        <v>206</v>
      </c>
      <c r="D6" s="270"/>
      <c r="E6" s="514"/>
      <c r="F6" s="502" t="s">
        <v>220</v>
      </c>
      <c r="G6" s="504" t="s">
        <v>209</v>
      </c>
      <c r="H6"/>
      <c r="I6"/>
      <c r="J6"/>
    </row>
    <row r="7" spans="1:14" ht="12.75" customHeight="1">
      <c r="A7" s="3" t="s">
        <v>67</v>
      </c>
      <c r="B7" s="268" t="s">
        <v>31</v>
      </c>
      <c r="C7" s="476"/>
      <c r="D7" s="271" t="s">
        <v>62</v>
      </c>
      <c r="E7" s="514"/>
      <c r="F7" s="504"/>
      <c r="G7" s="504"/>
      <c r="H7"/>
      <c r="I7"/>
      <c r="J7"/>
    </row>
    <row r="8" spans="1:14" ht="12.75" customHeight="1">
      <c r="A8" s="3" t="s">
        <v>30</v>
      </c>
      <c r="B8" s="268" t="s">
        <v>66</v>
      </c>
      <c r="C8" s="476"/>
      <c r="D8" s="271" t="s">
        <v>129</v>
      </c>
      <c r="E8" s="514"/>
      <c r="F8" s="504"/>
      <c r="G8" s="504"/>
      <c r="H8"/>
      <c r="I8"/>
      <c r="J8"/>
    </row>
    <row r="9" spans="1:14" ht="13.5" thickBot="1">
      <c r="A9" s="7" t="s">
        <v>121</v>
      </c>
      <c r="B9" s="269" t="s">
        <v>60</v>
      </c>
      <c r="C9" s="512"/>
      <c r="D9" s="272" t="s">
        <v>63</v>
      </c>
      <c r="E9" s="515"/>
      <c r="F9" s="510"/>
      <c r="G9" s="510"/>
      <c r="H9"/>
      <c r="I9"/>
      <c r="J9"/>
    </row>
    <row r="10" spans="1:14" s="273" customFormat="1">
      <c r="A10" s="264" t="s">
        <v>0</v>
      </c>
      <c r="B10" s="215">
        <f t="shared" ref="B10:G10" si="0">SUM(B12:B39)</f>
        <v>268271815.30000001</v>
      </c>
      <c r="C10" s="215">
        <f t="shared" si="0"/>
        <v>230469.02</v>
      </c>
      <c r="D10" s="215">
        <f t="shared" si="0"/>
        <v>21867079.370000001</v>
      </c>
      <c r="E10" s="411">
        <f t="shared" si="0"/>
        <v>31498327.109999996</v>
      </c>
      <c r="F10" s="411">
        <f t="shared" si="0"/>
        <v>5277345.4900000012</v>
      </c>
      <c r="G10" s="411">
        <f t="shared" si="0"/>
        <v>671330.52</v>
      </c>
    </row>
    <row r="11" spans="1:14" ht="15">
      <c r="A11" s="3"/>
      <c r="B11" s="216"/>
      <c r="C11" s="346"/>
      <c r="D11" s="216"/>
      <c r="E11" s="216"/>
      <c r="F11" s="273"/>
      <c r="G11" s="273"/>
      <c r="H11"/>
      <c r="I11"/>
      <c r="J11"/>
    </row>
    <row r="12" spans="1:14">
      <c r="A12" s="3" t="s">
        <v>1</v>
      </c>
      <c r="B12" s="285">
        <v>2884459.64</v>
      </c>
      <c r="C12" s="291">
        <v>0</v>
      </c>
      <c r="D12" s="285">
        <v>307293.32</v>
      </c>
      <c r="E12" s="291">
        <v>398413.14</v>
      </c>
      <c r="F12" s="374">
        <v>225551.38</v>
      </c>
      <c r="G12" s="374">
        <v>0</v>
      </c>
      <c r="H12" s="196"/>
      <c r="I12" s="196"/>
      <c r="J12" s="196"/>
      <c r="K12" s="361"/>
      <c r="L12" s="361"/>
      <c r="M12" s="361"/>
      <c r="N12" s="195"/>
    </row>
    <row r="13" spans="1:14">
      <c r="A13" s="3" t="s">
        <v>2</v>
      </c>
      <c r="B13" s="285">
        <v>17172552</v>
      </c>
      <c r="C13" s="291">
        <v>0</v>
      </c>
      <c r="D13" s="285">
        <v>1806347</v>
      </c>
      <c r="E13" s="291">
        <v>1703938.68</v>
      </c>
      <c r="F13" s="374">
        <v>0</v>
      </c>
      <c r="G13" s="374">
        <v>0</v>
      </c>
      <c r="H13" s="196"/>
      <c r="I13" s="196"/>
      <c r="J13" s="196"/>
      <c r="K13" s="361"/>
      <c r="L13" s="195"/>
      <c r="M13" s="195"/>
      <c r="N13" s="362"/>
    </row>
    <row r="14" spans="1:14" s="23" customFormat="1">
      <c r="A14" s="32" t="s">
        <v>3</v>
      </c>
      <c r="B14" s="285">
        <v>51988106.460000001</v>
      </c>
      <c r="C14" s="291">
        <v>0</v>
      </c>
      <c r="D14" s="285">
        <v>0</v>
      </c>
      <c r="E14" s="291">
        <v>9688120.0900000017</v>
      </c>
      <c r="F14" s="374">
        <v>0</v>
      </c>
      <c r="G14" s="374">
        <v>281040.90999999997</v>
      </c>
      <c r="H14" s="196"/>
      <c r="I14" s="196"/>
      <c r="J14" s="196"/>
      <c r="K14" s="358"/>
      <c r="L14" s="358"/>
      <c r="M14" s="358"/>
      <c r="N14" s="354"/>
    </row>
    <row r="15" spans="1:14">
      <c r="A15" s="3" t="s">
        <v>4</v>
      </c>
      <c r="B15" s="285">
        <v>31709988</v>
      </c>
      <c r="C15" s="291">
        <v>0</v>
      </c>
      <c r="D15" s="285">
        <v>3031684</v>
      </c>
      <c r="E15" s="291">
        <v>3369718.33</v>
      </c>
      <c r="F15" s="374">
        <v>0</v>
      </c>
      <c r="G15" s="374">
        <v>0</v>
      </c>
      <c r="H15" s="196"/>
      <c r="I15" s="196"/>
      <c r="J15" s="196"/>
      <c r="K15" s="358"/>
      <c r="L15" s="195"/>
      <c r="M15" s="195"/>
      <c r="N15" s="362"/>
    </row>
    <row r="16" spans="1:14">
      <c r="A16" s="3" t="s">
        <v>5</v>
      </c>
      <c r="B16" s="285">
        <v>1451400.86</v>
      </c>
      <c r="C16" s="291">
        <v>0</v>
      </c>
      <c r="D16" s="285">
        <v>283550</v>
      </c>
      <c r="E16" s="291">
        <v>172019.86000000002</v>
      </c>
      <c r="F16" s="374">
        <v>0</v>
      </c>
      <c r="G16" s="374">
        <v>0</v>
      </c>
      <c r="H16" s="196"/>
      <c r="I16" s="196"/>
      <c r="J16" s="196"/>
      <c r="K16" s="361"/>
      <c r="L16" s="358"/>
      <c r="M16" s="358"/>
      <c r="N16" s="354"/>
    </row>
    <row r="17" spans="1:14">
      <c r="A17" s="3"/>
      <c r="B17" s="285"/>
      <c r="C17" s="291"/>
      <c r="D17" s="285"/>
      <c r="E17" s="291"/>
      <c r="F17" s="374"/>
      <c r="G17" s="374"/>
      <c r="H17" s="196"/>
      <c r="I17" s="196"/>
      <c r="J17" s="196"/>
      <c r="K17" s="361"/>
      <c r="L17" s="358"/>
      <c r="M17" s="358"/>
      <c r="N17" s="354"/>
    </row>
    <row r="18" spans="1:14">
      <c r="A18" s="3" t="s">
        <v>6</v>
      </c>
      <c r="B18" s="285">
        <v>2588900.35</v>
      </c>
      <c r="C18" s="291">
        <v>0</v>
      </c>
      <c r="D18" s="285">
        <v>0</v>
      </c>
      <c r="E18" s="291">
        <v>225265.19</v>
      </c>
      <c r="F18" s="40">
        <v>374501.74</v>
      </c>
      <c r="G18" s="40">
        <v>0</v>
      </c>
      <c r="H18" s="196"/>
      <c r="I18" s="196"/>
      <c r="J18" s="196"/>
      <c r="K18" s="358"/>
      <c r="L18" s="358"/>
      <c r="M18" s="195"/>
      <c r="N18" s="362"/>
    </row>
    <row r="19" spans="1:14">
      <c r="A19" s="3" t="s">
        <v>7</v>
      </c>
      <c r="B19" s="285">
        <v>2738488.08</v>
      </c>
      <c r="C19" s="291">
        <v>0</v>
      </c>
      <c r="D19" s="285">
        <v>424715.71</v>
      </c>
      <c r="E19" s="291">
        <v>479272.38</v>
      </c>
      <c r="F19" s="40">
        <v>0</v>
      </c>
      <c r="G19" s="40">
        <v>0</v>
      </c>
      <c r="H19" s="196"/>
      <c r="I19" s="196"/>
      <c r="J19" s="196"/>
      <c r="K19" s="358"/>
      <c r="L19" s="195"/>
      <c r="M19" s="195"/>
      <c r="N19" s="362"/>
    </row>
    <row r="20" spans="1:14">
      <c r="A20" s="3" t="s">
        <v>8</v>
      </c>
      <c r="B20" s="285">
        <v>4417214.1000000006</v>
      </c>
      <c r="C20" s="291">
        <v>0</v>
      </c>
      <c r="D20" s="285">
        <v>421699.41</v>
      </c>
      <c r="E20" s="291">
        <v>487855.01</v>
      </c>
      <c r="F20" s="40">
        <v>0</v>
      </c>
      <c r="G20" s="40">
        <v>0</v>
      </c>
      <c r="H20" s="196"/>
      <c r="I20" s="196"/>
      <c r="J20" s="196"/>
      <c r="K20" s="358"/>
      <c r="L20" s="195"/>
      <c r="M20" s="195"/>
      <c r="N20" s="362"/>
    </row>
    <row r="21" spans="1:14">
      <c r="A21" s="3" t="s">
        <v>9</v>
      </c>
      <c r="B21" s="285">
        <v>6968335.6799999997</v>
      </c>
      <c r="C21" s="291">
        <v>0</v>
      </c>
      <c r="D21" s="285">
        <v>890184.65</v>
      </c>
      <c r="E21" s="291">
        <v>615262.71</v>
      </c>
      <c r="F21" s="40">
        <v>0</v>
      </c>
      <c r="G21" s="40">
        <v>0</v>
      </c>
      <c r="H21" s="196"/>
      <c r="I21" s="196"/>
      <c r="J21" s="196"/>
      <c r="K21" s="361"/>
      <c r="L21" s="195"/>
      <c r="M21" s="195"/>
      <c r="N21" s="362"/>
    </row>
    <row r="22" spans="1:14">
      <c r="A22" s="3" t="s">
        <v>10</v>
      </c>
      <c r="B22" s="285">
        <v>2762462</v>
      </c>
      <c r="C22" s="291">
        <v>0</v>
      </c>
      <c r="D22" s="285">
        <v>206319</v>
      </c>
      <c r="E22" s="291">
        <v>241868.87999999998</v>
      </c>
      <c r="F22" s="40">
        <v>281951.98</v>
      </c>
      <c r="G22" s="40">
        <v>110951.87</v>
      </c>
      <c r="H22" s="196"/>
      <c r="I22" s="196"/>
      <c r="J22" s="196"/>
      <c r="K22" s="361"/>
      <c r="L22" s="195"/>
      <c r="M22" s="358"/>
      <c r="N22" s="362"/>
    </row>
    <row r="23" spans="1:14">
      <c r="A23" s="3"/>
      <c r="B23" s="285"/>
      <c r="C23" s="291"/>
      <c r="D23" s="285"/>
      <c r="E23" s="291"/>
      <c r="F23" s="40"/>
      <c r="G23" s="40"/>
      <c r="H23" s="196"/>
      <c r="I23" s="196"/>
      <c r="J23" s="196"/>
      <c r="K23" s="361"/>
      <c r="L23" s="195"/>
      <c r="M23" s="358"/>
      <c r="N23" s="362"/>
    </row>
    <row r="24" spans="1:14">
      <c r="A24" s="3" t="s">
        <v>11</v>
      </c>
      <c r="B24" s="285">
        <v>6288438</v>
      </c>
      <c r="C24" s="291">
        <v>0</v>
      </c>
      <c r="D24" s="285">
        <v>782475</v>
      </c>
      <c r="E24" s="291">
        <v>412809.95</v>
      </c>
      <c r="F24" s="40">
        <v>674462.54</v>
      </c>
      <c r="G24" s="40">
        <v>0</v>
      </c>
      <c r="H24" s="196"/>
      <c r="I24" s="196"/>
      <c r="J24" s="196"/>
      <c r="K24" s="361"/>
      <c r="L24" s="195"/>
      <c r="M24" s="358"/>
      <c r="N24" s="354"/>
    </row>
    <row r="25" spans="1:14">
      <c r="A25" s="3" t="s">
        <v>12</v>
      </c>
      <c r="B25" s="285">
        <v>1419214.27</v>
      </c>
      <c r="C25" s="291">
        <v>0</v>
      </c>
      <c r="D25" s="285">
        <v>134641.10999999999</v>
      </c>
      <c r="E25" s="291">
        <v>192664.47999999998</v>
      </c>
      <c r="F25" s="40">
        <v>0</v>
      </c>
      <c r="G25" s="40">
        <v>0</v>
      </c>
      <c r="H25" s="196"/>
      <c r="I25" s="196"/>
      <c r="J25" s="196"/>
      <c r="K25" s="361"/>
      <c r="L25" s="358"/>
      <c r="M25" s="358"/>
      <c r="N25" s="354"/>
    </row>
    <row r="26" spans="1:14">
      <c r="A26" s="3" t="s">
        <v>13</v>
      </c>
      <c r="B26" s="285">
        <v>8143163.4500000002</v>
      </c>
      <c r="C26" s="291">
        <v>0</v>
      </c>
      <c r="D26" s="285">
        <v>1077003.58</v>
      </c>
      <c r="E26" s="291">
        <v>857265.15</v>
      </c>
      <c r="F26" s="40">
        <v>204789.08000000002</v>
      </c>
      <c r="G26" s="40">
        <v>0</v>
      </c>
      <c r="H26" s="196"/>
      <c r="I26" s="196"/>
      <c r="J26" s="196"/>
      <c r="K26" s="361"/>
      <c r="L26" s="358"/>
      <c r="M26" s="358"/>
      <c r="N26" s="354"/>
    </row>
    <row r="27" spans="1:14">
      <c r="A27" s="3" t="s">
        <v>14</v>
      </c>
      <c r="B27" s="285">
        <v>7801044</v>
      </c>
      <c r="C27" s="291">
        <v>0</v>
      </c>
      <c r="D27" s="285">
        <v>989449</v>
      </c>
      <c r="E27" s="291">
        <v>784083.71</v>
      </c>
      <c r="F27" s="40">
        <v>798203.83</v>
      </c>
      <c r="G27" s="40">
        <v>0</v>
      </c>
      <c r="H27" s="196"/>
      <c r="I27" s="196"/>
      <c r="J27" s="196"/>
      <c r="K27" s="361"/>
      <c r="L27" s="358"/>
      <c r="M27" s="358"/>
      <c r="N27" s="354"/>
    </row>
    <row r="28" spans="1:14">
      <c r="A28" s="3" t="s">
        <v>15</v>
      </c>
      <c r="B28" s="285">
        <v>0</v>
      </c>
      <c r="C28" s="291">
        <v>0</v>
      </c>
      <c r="D28" s="285">
        <v>862144</v>
      </c>
      <c r="E28" s="291">
        <v>92810.97</v>
      </c>
      <c r="F28" s="40">
        <v>110140.76000000001</v>
      </c>
      <c r="G28" s="40">
        <v>0</v>
      </c>
      <c r="H28" s="196"/>
      <c r="I28" s="196"/>
      <c r="J28" s="196"/>
      <c r="K28" s="357"/>
      <c r="L28" s="358"/>
      <c r="M28" s="358"/>
      <c r="N28" s="354"/>
    </row>
    <row r="29" spans="1:14">
      <c r="A29" s="3"/>
      <c r="B29" s="285"/>
      <c r="C29" s="291"/>
      <c r="D29" s="285"/>
      <c r="E29" s="291"/>
      <c r="F29" s="40"/>
      <c r="G29" s="40"/>
      <c r="H29" s="196"/>
      <c r="I29" s="196"/>
      <c r="J29" s="196"/>
      <c r="K29" s="357"/>
      <c r="L29" s="358"/>
      <c r="M29" s="358"/>
      <c r="N29" s="354"/>
    </row>
    <row r="30" spans="1:14">
      <c r="A30" s="3" t="s">
        <v>16</v>
      </c>
      <c r="B30" s="285">
        <v>38285416</v>
      </c>
      <c r="C30" s="291">
        <v>0</v>
      </c>
      <c r="D30" s="285">
        <v>3587255</v>
      </c>
      <c r="E30" s="291">
        <v>3848632.85</v>
      </c>
      <c r="F30" s="40">
        <v>269128.43</v>
      </c>
      <c r="G30" s="40">
        <v>0</v>
      </c>
      <c r="H30" s="196"/>
      <c r="I30" s="196"/>
      <c r="J30" s="196"/>
      <c r="K30" s="357"/>
      <c r="L30" s="358"/>
      <c r="M30" s="358"/>
      <c r="N30" s="354"/>
    </row>
    <row r="31" spans="1:14">
      <c r="A31" s="3" t="s">
        <v>17</v>
      </c>
      <c r="B31" s="285">
        <v>57786967</v>
      </c>
      <c r="C31" s="291">
        <v>0</v>
      </c>
      <c r="D31" s="285">
        <v>5222800</v>
      </c>
      <c r="E31" s="291">
        <v>4984746.87</v>
      </c>
      <c r="F31" s="40">
        <v>0</v>
      </c>
      <c r="G31" s="40">
        <v>0</v>
      </c>
      <c r="H31" s="196"/>
      <c r="I31" s="196"/>
      <c r="J31" s="196"/>
      <c r="K31" s="357"/>
      <c r="L31" s="358"/>
      <c r="M31" s="358"/>
      <c r="N31" s="354"/>
    </row>
    <row r="32" spans="1:14" s="54" customFormat="1">
      <c r="A32" s="53" t="s">
        <v>18</v>
      </c>
      <c r="B32" s="285">
        <v>1122290.5</v>
      </c>
      <c r="C32" s="291">
        <v>0</v>
      </c>
      <c r="D32" s="285"/>
      <c r="E32" s="291">
        <v>176032.56</v>
      </c>
      <c r="F32" s="40">
        <v>493896.32999999996</v>
      </c>
      <c r="G32" s="40">
        <v>0</v>
      </c>
      <c r="H32" s="196"/>
      <c r="I32" s="196"/>
      <c r="J32" s="196"/>
      <c r="K32" s="357"/>
      <c r="L32" s="358"/>
      <c r="M32" s="358"/>
      <c r="N32" s="354"/>
    </row>
    <row r="33" spans="1:14">
      <c r="A33" s="3" t="s">
        <v>19</v>
      </c>
      <c r="B33" s="285">
        <v>3619083.27</v>
      </c>
      <c r="C33" s="291">
        <v>66712</v>
      </c>
      <c r="D33" s="285">
        <v>456346.51</v>
      </c>
      <c r="E33" s="291">
        <v>503863.42000000004</v>
      </c>
      <c r="F33" s="40">
        <v>398077.83</v>
      </c>
      <c r="G33" s="40">
        <v>0</v>
      </c>
      <c r="H33" s="196"/>
      <c r="I33" s="196"/>
      <c r="J33" s="196"/>
      <c r="K33" s="357"/>
      <c r="L33" s="358"/>
      <c r="M33" s="358"/>
      <c r="N33" s="354"/>
    </row>
    <row r="34" spans="1:14">
      <c r="A34" s="3" t="s">
        <v>20</v>
      </c>
      <c r="B34" s="285">
        <v>1966094.21</v>
      </c>
      <c r="C34" s="291">
        <v>0</v>
      </c>
      <c r="D34" s="285">
        <v>111511.69</v>
      </c>
      <c r="E34" s="291">
        <v>208220.15</v>
      </c>
      <c r="F34" s="40">
        <v>43003.25</v>
      </c>
      <c r="G34" s="40">
        <v>0</v>
      </c>
      <c r="H34" s="196"/>
      <c r="I34" s="196"/>
      <c r="J34" s="196"/>
      <c r="K34" s="357"/>
      <c r="L34" s="358"/>
      <c r="M34" s="358"/>
      <c r="N34" s="354"/>
    </row>
    <row r="35" spans="1:14">
      <c r="A35" s="3"/>
      <c r="B35" s="285"/>
      <c r="C35" s="291"/>
      <c r="D35" s="285"/>
      <c r="E35" s="291"/>
      <c r="F35" s="40"/>
      <c r="G35" s="40"/>
      <c r="H35" s="196"/>
      <c r="I35" s="196"/>
      <c r="J35" s="196"/>
      <c r="K35" s="357"/>
      <c r="L35" s="358"/>
      <c r="M35" s="358"/>
      <c r="N35" s="354"/>
    </row>
    <row r="36" spans="1:14">
      <c r="A36" s="3" t="s">
        <v>21</v>
      </c>
      <c r="B36" s="285">
        <v>1332393</v>
      </c>
      <c r="C36" s="291">
        <v>0</v>
      </c>
      <c r="D36" s="285">
        <v>101411</v>
      </c>
      <c r="E36" s="291">
        <v>218467.27000000002</v>
      </c>
      <c r="F36" s="40">
        <v>120483</v>
      </c>
      <c r="G36" s="40">
        <v>0</v>
      </c>
      <c r="H36" s="196"/>
      <c r="I36" s="196"/>
      <c r="J36" s="196"/>
      <c r="K36" s="357"/>
      <c r="L36" s="358"/>
      <c r="M36" s="358"/>
      <c r="N36" s="354"/>
    </row>
    <row r="37" spans="1:14">
      <c r="A37" s="3" t="s">
        <v>22</v>
      </c>
      <c r="B37" s="285">
        <v>8235614.6900000004</v>
      </c>
      <c r="C37" s="291">
        <v>0</v>
      </c>
      <c r="D37" s="285">
        <v>716963.56</v>
      </c>
      <c r="E37" s="291">
        <v>825603.7</v>
      </c>
      <c r="F37" s="40">
        <v>0</v>
      </c>
      <c r="G37" s="40">
        <v>0</v>
      </c>
      <c r="H37" s="196"/>
      <c r="I37" s="196"/>
      <c r="J37" s="196"/>
      <c r="K37" s="357"/>
      <c r="L37" s="358"/>
      <c r="M37" s="358"/>
      <c r="N37" s="354"/>
    </row>
    <row r="38" spans="1:14">
      <c r="A38" s="3" t="s">
        <v>23</v>
      </c>
      <c r="B38" s="285">
        <v>5832686.8600000003</v>
      </c>
      <c r="C38" s="291">
        <v>0</v>
      </c>
      <c r="D38" s="285">
        <v>453285.83</v>
      </c>
      <c r="E38" s="291">
        <v>438721.31</v>
      </c>
      <c r="F38" s="40">
        <v>525472.42000000004</v>
      </c>
      <c r="G38" s="40">
        <v>279337.74</v>
      </c>
      <c r="H38" s="196"/>
      <c r="I38" s="196"/>
      <c r="J38" s="196"/>
      <c r="K38" s="358"/>
      <c r="L38" s="358"/>
      <c r="M38" s="358"/>
      <c r="N38" s="354"/>
    </row>
    <row r="39" spans="1:14">
      <c r="A39" s="12" t="s">
        <v>24</v>
      </c>
      <c r="B39" s="287">
        <v>1757502.88</v>
      </c>
      <c r="C39" s="315">
        <v>163757.01999999999</v>
      </c>
      <c r="D39" s="287">
        <v>0</v>
      </c>
      <c r="E39" s="315">
        <v>572670.44999999995</v>
      </c>
      <c r="F39" s="41">
        <v>757682.91999999993</v>
      </c>
      <c r="G39" s="41">
        <v>0</v>
      </c>
      <c r="H39" s="196"/>
      <c r="I39" s="196"/>
      <c r="J39" s="196"/>
      <c r="K39" s="358"/>
      <c r="L39" s="358"/>
      <c r="M39" s="358"/>
      <c r="N39" s="354"/>
    </row>
    <row r="40" spans="1:14">
      <c r="A40" s="3"/>
      <c r="B40" s="3"/>
      <c r="C40" s="3"/>
      <c r="D40" s="218"/>
      <c r="E40" s="218"/>
      <c r="F40" s="34"/>
      <c r="G40" s="40"/>
      <c r="H40" s="40"/>
      <c r="I40" s="187"/>
      <c r="J40" s="217"/>
      <c r="K40" s="34"/>
    </row>
    <row r="41" spans="1:14">
      <c r="A41" s="3"/>
      <c r="F41" s="187"/>
      <c r="G41" s="187"/>
      <c r="H41" s="187"/>
      <c r="K41" s="354"/>
    </row>
    <row r="42" spans="1:14">
      <c r="A42" s="399"/>
      <c r="B42" s="354"/>
      <c r="C42" s="354"/>
      <c r="D42" s="358"/>
      <c r="E42" s="358"/>
      <c r="I42" s="358"/>
      <c r="J42" s="358"/>
      <c r="K42" s="354"/>
    </row>
    <row r="43" spans="1:14">
      <c r="A43" s="417"/>
      <c r="B43" s="359"/>
      <c r="C43" s="354"/>
      <c r="D43" s="358"/>
      <c r="E43" s="358"/>
      <c r="I43" s="358"/>
      <c r="J43" s="358"/>
      <c r="K43" s="354"/>
    </row>
    <row r="44" spans="1:14">
      <c r="A44" s="204"/>
      <c r="B44" s="354"/>
      <c r="C44" s="354"/>
      <c r="D44" s="358"/>
      <c r="E44" s="358"/>
      <c r="F44" s="358"/>
      <c r="G44" s="358"/>
      <c r="H44" s="358"/>
      <c r="I44" s="358"/>
      <c r="J44" s="358"/>
      <c r="K44" s="354"/>
    </row>
    <row r="45" spans="1:14">
      <c r="A45" s="204"/>
      <c r="B45" s="354"/>
      <c r="C45" s="354"/>
      <c r="D45" s="358"/>
      <c r="E45" s="358"/>
      <c r="F45" s="358"/>
      <c r="G45" s="358"/>
      <c r="H45" s="358"/>
      <c r="I45" s="358"/>
      <c r="J45" s="358"/>
      <c r="K45" s="354"/>
    </row>
    <row r="46" spans="1:14">
      <c r="A46" s="204"/>
      <c r="B46" s="354"/>
      <c r="C46" s="354"/>
      <c r="D46" s="358"/>
      <c r="E46" s="358"/>
      <c r="F46" s="358"/>
      <c r="G46" s="358"/>
      <c r="H46" s="358"/>
      <c r="I46" s="358"/>
      <c r="J46" s="358"/>
      <c r="K46" s="354"/>
    </row>
    <row r="47" spans="1:14">
      <c r="A47" s="204"/>
      <c r="B47" s="354"/>
      <c r="C47" s="354"/>
      <c r="D47" s="358"/>
      <c r="E47" s="358"/>
      <c r="F47" s="358"/>
      <c r="G47" s="358"/>
      <c r="H47" s="358"/>
      <c r="I47" s="358"/>
      <c r="J47" s="358"/>
      <c r="K47" s="354"/>
    </row>
    <row r="48" spans="1:14">
      <c r="A48" s="204"/>
      <c r="B48" s="354"/>
      <c r="C48" s="354"/>
      <c r="D48" s="358"/>
      <c r="E48" s="358"/>
      <c r="F48" s="358"/>
      <c r="G48" s="358"/>
      <c r="H48" s="358"/>
      <c r="I48" s="358"/>
      <c r="J48" s="358"/>
      <c r="K48" s="354"/>
    </row>
    <row r="49" spans="1:11">
      <c r="A49" s="204"/>
      <c r="B49" s="354"/>
      <c r="C49" s="354"/>
      <c r="D49" s="358"/>
      <c r="E49" s="358"/>
      <c r="F49" s="358"/>
      <c r="G49" s="358"/>
      <c r="H49" s="358"/>
      <c r="I49" s="358"/>
      <c r="J49" s="358"/>
      <c r="K49" s="354"/>
    </row>
    <row r="50" spans="1:11">
      <c r="A50" s="204"/>
      <c r="B50" s="354"/>
      <c r="C50" s="354"/>
      <c r="D50" s="358"/>
      <c r="E50" s="358"/>
      <c r="F50" s="358"/>
      <c r="G50" s="358"/>
      <c r="H50" s="358"/>
      <c r="I50" s="358"/>
      <c r="J50" s="358"/>
      <c r="K50" s="354"/>
    </row>
    <row r="51" spans="1:11">
      <c r="A51" s="204"/>
      <c r="B51" s="354"/>
      <c r="C51" s="354"/>
      <c r="D51" s="358"/>
      <c r="E51" s="358"/>
      <c r="F51" s="358"/>
      <c r="G51" s="358"/>
      <c r="H51" s="358"/>
      <c r="I51" s="358"/>
      <c r="J51" s="358"/>
      <c r="K51" s="354"/>
    </row>
    <row r="52" spans="1:11">
      <c r="A52" s="204"/>
      <c r="B52" s="354"/>
      <c r="C52" s="354"/>
      <c r="D52" s="358"/>
      <c r="E52" s="358"/>
      <c r="F52" s="358"/>
      <c r="G52" s="358"/>
      <c r="H52" s="358"/>
      <c r="I52" s="358"/>
      <c r="J52" s="358"/>
      <c r="K52" s="354"/>
    </row>
    <row r="53" spans="1:11">
      <c r="A53" s="204"/>
      <c r="B53" s="354"/>
      <c r="C53" s="354"/>
      <c r="D53" s="358"/>
      <c r="E53" s="358"/>
      <c r="F53" s="358"/>
      <c r="G53" s="358"/>
      <c r="H53" s="358"/>
      <c r="I53" s="358"/>
      <c r="J53" s="358"/>
      <c r="K53" s="354"/>
    </row>
    <row r="54" spans="1:11">
      <c r="A54" s="204"/>
      <c r="B54" s="354"/>
      <c r="C54" s="354"/>
      <c r="D54" s="358"/>
      <c r="E54" s="358"/>
      <c r="F54" s="358"/>
      <c r="G54" s="358"/>
      <c r="H54" s="358"/>
      <c r="I54" s="358"/>
      <c r="J54" s="358"/>
      <c r="K54" s="354"/>
    </row>
    <row r="55" spans="1:11">
      <c r="A55" s="204"/>
      <c r="B55" s="354"/>
      <c r="C55" s="354"/>
      <c r="D55" s="358"/>
      <c r="E55" s="358"/>
      <c r="F55" s="358"/>
      <c r="G55" s="358"/>
      <c r="H55" s="358"/>
      <c r="I55" s="358"/>
      <c r="J55" s="358"/>
      <c r="K55" s="354"/>
    </row>
    <row r="56" spans="1:11">
      <c r="A56" s="204"/>
      <c r="B56" s="354"/>
      <c r="C56" s="354"/>
      <c r="D56" s="358"/>
      <c r="E56" s="358"/>
      <c r="F56" s="358"/>
      <c r="G56" s="358"/>
      <c r="H56" s="358"/>
      <c r="I56" s="358"/>
      <c r="J56" s="358"/>
      <c r="K56" s="354"/>
    </row>
    <row r="57" spans="1:11">
      <c r="A57" s="204"/>
      <c r="B57" s="354"/>
      <c r="C57" s="354"/>
      <c r="D57" s="358"/>
      <c r="E57" s="358"/>
      <c r="F57" s="358"/>
      <c r="G57" s="358"/>
      <c r="H57" s="358"/>
      <c r="I57" s="358"/>
      <c r="J57" s="358"/>
      <c r="K57" s="354"/>
    </row>
    <row r="58" spans="1:11">
      <c r="A58" s="204"/>
      <c r="B58" s="354"/>
      <c r="C58" s="354"/>
      <c r="D58" s="358"/>
      <c r="E58" s="358"/>
      <c r="F58" s="358"/>
      <c r="G58" s="358"/>
      <c r="H58" s="358"/>
      <c r="I58" s="358"/>
      <c r="J58" s="358"/>
      <c r="K58" s="354"/>
    </row>
    <row r="59" spans="1:11">
      <c r="A59" s="204"/>
      <c r="B59" s="354"/>
      <c r="C59" s="354"/>
      <c r="D59" s="358"/>
      <c r="E59" s="358"/>
      <c r="F59" s="358"/>
      <c r="G59" s="358"/>
      <c r="H59" s="358"/>
      <c r="I59" s="358"/>
      <c r="J59" s="358"/>
      <c r="K59" s="354"/>
    </row>
    <row r="60" spans="1:11">
      <c r="A60" s="204"/>
      <c r="B60" s="354"/>
      <c r="C60" s="354"/>
      <c r="D60" s="358"/>
      <c r="E60" s="358"/>
      <c r="F60" s="358"/>
      <c r="G60" s="358"/>
      <c r="H60" s="358"/>
      <c r="I60" s="358"/>
      <c r="J60" s="358"/>
      <c r="K60" s="354"/>
    </row>
    <row r="61" spans="1:11">
      <c r="A61" s="204"/>
      <c r="B61" s="354"/>
      <c r="C61" s="354"/>
      <c r="D61" s="358"/>
      <c r="E61" s="358"/>
      <c r="F61" s="358"/>
      <c r="G61" s="358"/>
      <c r="H61" s="358"/>
      <c r="I61" s="358"/>
      <c r="J61" s="358"/>
      <c r="K61" s="354"/>
    </row>
    <row r="62" spans="1:11">
      <c r="A62" s="204"/>
      <c r="B62" s="354"/>
      <c r="C62" s="354"/>
      <c r="D62" s="358"/>
      <c r="E62" s="358"/>
      <c r="F62" s="358"/>
      <c r="G62" s="358"/>
      <c r="H62" s="358"/>
      <c r="I62" s="358"/>
      <c r="J62" s="358"/>
      <c r="K62" s="354"/>
    </row>
    <row r="63" spans="1:11">
      <c r="A63" s="204"/>
      <c r="B63" s="354"/>
      <c r="C63" s="354"/>
      <c r="D63" s="358"/>
      <c r="E63" s="358"/>
      <c r="F63" s="358"/>
      <c r="G63" s="358"/>
      <c r="H63" s="358"/>
      <c r="I63" s="358"/>
      <c r="J63" s="358"/>
      <c r="K63" s="354"/>
    </row>
    <row r="64" spans="1:11">
      <c r="A64" s="204"/>
      <c r="B64" s="354"/>
      <c r="C64" s="354"/>
      <c r="D64" s="358"/>
      <c r="E64" s="358"/>
      <c r="F64" s="358"/>
      <c r="G64" s="358"/>
      <c r="H64" s="358"/>
      <c r="I64" s="358"/>
      <c r="J64" s="358"/>
      <c r="K64" s="354"/>
    </row>
    <row r="65" spans="1:11">
      <c r="A65" s="204"/>
      <c r="B65" s="354"/>
      <c r="C65" s="354"/>
      <c r="D65" s="358"/>
      <c r="E65" s="358"/>
      <c r="F65" s="358"/>
      <c r="G65" s="358"/>
      <c r="H65" s="358"/>
      <c r="I65" s="358"/>
      <c r="J65" s="358"/>
      <c r="K65" s="354"/>
    </row>
    <row r="66" spans="1:11">
      <c r="A66" s="204"/>
      <c r="B66" s="354"/>
      <c r="C66" s="354"/>
      <c r="D66" s="358"/>
      <c r="E66" s="358"/>
      <c r="F66" s="358"/>
      <c r="G66" s="358"/>
      <c r="H66" s="358"/>
      <c r="I66" s="358"/>
      <c r="J66" s="358"/>
      <c r="K66" s="354"/>
    </row>
    <row r="67" spans="1:11">
      <c r="A67" s="204"/>
      <c r="B67" s="354"/>
      <c r="C67" s="354"/>
      <c r="D67" s="358"/>
      <c r="E67" s="358"/>
      <c r="F67" s="358"/>
      <c r="G67" s="358"/>
      <c r="H67" s="358"/>
      <c r="I67" s="358"/>
      <c r="J67" s="358"/>
      <c r="K67" s="354"/>
    </row>
    <row r="68" spans="1:11">
      <c r="A68" s="204"/>
      <c r="B68" s="354"/>
      <c r="C68" s="354"/>
      <c r="D68" s="358"/>
      <c r="E68" s="358"/>
      <c r="F68" s="358"/>
      <c r="G68" s="358"/>
      <c r="H68" s="358"/>
      <c r="I68" s="358"/>
      <c r="J68" s="358"/>
      <c r="K68" s="354"/>
    </row>
    <row r="69" spans="1:11">
      <c r="A69" s="204"/>
      <c r="B69" s="354"/>
      <c r="C69" s="354"/>
      <c r="D69" s="358"/>
      <c r="E69" s="358"/>
      <c r="F69" s="358"/>
      <c r="G69" s="358"/>
      <c r="H69" s="358"/>
      <c r="I69" s="358"/>
      <c r="J69" s="358"/>
      <c r="K69" s="354"/>
    </row>
    <row r="70" spans="1:11">
      <c r="A70" s="204"/>
      <c r="B70" s="354"/>
      <c r="C70" s="354"/>
      <c r="D70" s="358"/>
      <c r="E70" s="358"/>
      <c r="F70" s="358"/>
      <c r="G70" s="358"/>
      <c r="H70" s="358"/>
      <c r="I70" s="358"/>
      <c r="J70" s="358"/>
      <c r="K70" s="354"/>
    </row>
    <row r="71" spans="1:11">
      <c r="A71" s="204"/>
      <c r="B71" s="354"/>
      <c r="C71" s="354"/>
      <c r="D71" s="358"/>
      <c r="E71" s="358"/>
      <c r="F71" s="358"/>
      <c r="G71" s="358"/>
      <c r="H71" s="358"/>
      <c r="I71" s="358"/>
      <c r="J71" s="358"/>
      <c r="K71" s="354"/>
    </row>
    <row r="72" spans="1:11">
      <c r="A72" s="204"/>
      <c r="B72" s="354"/>
      <c r="C72" s="354"/>
      <c r="D72" s="358"/>
      <c r="E72" s="358"/>
      <c r="F72" s="358"/>
      <c r="G72" s="358"/>
      <c r="H72" s="358"/>
      <c r="I72" s="358"/>
      <c r="J72" s="358"/>
      <c r="K72" s="354"/>
    </row>
    <row r="73" spans="1:11">
      <c r="A73" s="204"/>
      <c r="B73" s="354"/>
      <c r="C73" s="354"/>
      <c r="D73" s="358"/>
      <c r="E73" s="358"/>
      <c r="F73" s="358"/>
      <c r="G73" s="358"/>
      <c r="H73" s="358"/>
      <c r="I73" s="358"/>
      <c r="J73" s="358"/>
      <c r="K73" s="354"/>
    </row>
    <row r="74" spans="1:11">
      <c r="A74" s="204"/>
      <c r="B74" s="354"/>
      <c r="C74" s="354"/>
      <c r="D74" s="358"/>
      <c r="E74" s="358"/>
      <c r="F74" s="358"/>
      <c r="G74" s="358"/>
      <c r="H74" s="358"/>
      <c r="I74" s="358"/>
      <c r="J74" s="358"/>
      <c r="K74" s="354"/>
    </row>
    <row r="76" spans="1:11">
      <c r="A76" s="3"/>
      <c r="B76" s="354"/>
      <c r="C76" s="354"/>
      <c r="D76" s="358"/>
      <c r="E76" s="358"/>
      <c r="F76" s="358"/>
      <c r="G76" s="358"/>
      <c r="H76" s="358"/>
      <c r="I76" s="358"/>
      <c r="J76" s="358"/>
      <c r="K76" s="354"/>
    </row>
    <row r="77" spans="1:11">
      <c r="A77" s="3"/>
      <c r="B77" s="354"/>
      <c r="C77" s="354"/>
      <c r="D77" s="358"/>
      <c r="E77" s="358"/>
      <c r="F77" s="358"/>
      <c r="G77" s="358"/>
      <c r="H77" s="358"/>
      <c r="I77" s="358"/>
      <c r="J77" s="358"/>
      <c r="K77" s="354"/>
    </row>
    <row r="78" spans="1:11">
      <c r="A78" s="3"/>
      <c r="B78" s="354"/>
      <c r="C78" s="354"/>
      <c r="D78" s="358"/>
      <c r="E78" s="358"/>
      <c r="F78" s="358"/>
      <c r="G78" s="358"/>
      <c r="H78" s="358"/>
      <c r="I78" s="358"/>
      <c r="J78" s="358"/>
      <c r="K78" s="354"/>
    </row>
    <row r="79" spans="1:11">
      <c r="A79" s="3"/>
      <c r="B79" s="354"/>
      <c r="C79" s="354"/>
      <c r="D79" s="358"/>
      <c r="E79" s="358"/>
      <c r="F79" s="358"/>
      <c r="G79" s="358"/>
      <c r="H79" s="358"/>
      <c r="I79" s="358"/>
      <c r="J79" s="358"/>
      <c r="K79" s="354"/>
    </row>
    <row r="80" spans="1:11">
      <c r="F80" s="358"/>
      <c r="G80" s="358"/>
      <c r="H80" s="358"/>
    </row>
    <row r="81" spans="1:11">
      <c r="A81" s="3"/>
      <c r="K81" s="354"/>
    </row>
    <row r="82" spans="1:11">
      <c r="A82" s="3"/>
      <c r="K82" s="354"/>
    </row>
    <row r="83" spans="1:11">
      <c r="A83" s="3"/>
      <c r="K83" s="354"/>
    </row>
    <row r="84" spans="1:11">
      <c r="K84" s="354"/>
    </row>
    <row r="85" spans="1:11">
      <c r="A85" s="3"/>
      <c r="B85" s="40"/>
      <c r="C85" s="40"/>
      <c r="D85" s="196"/>
      <c r="E85" s="196"/>
      <c r="I85" s="358"/>
      <c r="J85" s="354"/>
    </row>
    <row r="86" spans="1:11">
      <c r="A86" s="3"/>
      <c r="B86" s="40"/>
      <c r="C86" s="40"/>
      <c r="D86" s="196"/>
      <c r="E86" s="196"/>
      <c r="F86" s="357"/>
      <c r="G86" s="357"/>
      <c r="H86" s="358"/>
      <c r="I86" s="358"/>
      <c r="J86" s="354"/>
      <c r="K86" s="354"/>
    </row>
    <row r="87" spans="1:11">
      <c r="A87" s="3"/>
      <c r="B87" s="40"/>
      <c r="C87" s="40"/>
      <c r="D87" s="196"/>
      <c r="E87" s="196"/>
      <c r="F87" s="357"/>
      <c r="G87" s="357"/>
      <c r="H87" s="358"/>
      <c r="I87" s="358"/>
      <c r="J87" s="354"/>
      <c r="K87" s="354"/>
    </row>
    <row r="88" spans="1:11">
      <c r="A88" s="3"/>
      <c r="B88" s="40"/>
      <c r="C88" s="40"/>
      <c r="D88" s="196"/>
      <c r="E88" s="196"/>
      <c r="F88" s="358"/>
      <c r="G88" s="358"/>
      <c r="H88" s="358"/>
      <c r="I88" s="358"/>
      <c r="J88" s="354"/>
      <c r="K88" s="354"/>
    </row>
    <row r="89" spans="1:11">
      <c r="A89" s="3"/>
      <c r="B89" s="40"/>
      <c r="C89" s="40"/>
      <c r="D89" s="196"/>
      <c r="F89" s="358"/>
      <c r="G89" s="358"/>
      <c r="H89" s="358"/>
      <c r="I89" s="358"/>
      <c r="J89" s="354"/>
    </row>
    <row r="90" spans="1:11">
      <c r="E90" s="196"/>
      <c r="H90" s="358"/>
    </row>
    <row r="91" spans="1:11">
      <c r="A91" s="3"/>
      <c r="B91" s="3"/>
      <c r="C91" s="3"/>
      <c r="D91" s="190"/>
      <c r="E91" s="360"/>
      <c r="F91" s="358"/>
      <c r="G91" s="358"/>
    </row>
    <row r="92" spans="1:11">
      <c r="A92" s="3"/>
      <c r="B92" s="3"/>
      <c r="C92" s="3"/>
      <c r="D92" s="190"/>
      <c r="E92" s="360"/>
      <c r="F92" s="358"/>
      <c r="G92" s="358"/>
      <c r="H92" s="358"/>
    </row>
    <row r="93" spans="1:11">
      <c r="A93" s="3"/>
      <c r="B93" s="3"/>
      <c r="C93" s="3"/>
      <c r="D93" s="190"/>
      <c r="E93" s="360"/>
      <c r="F93" s="358"/>
      <c r="G93" s="358"/>
      <c r="H93" s="358"/>
    </row>
    <row r="94" spans="1:11">
      <c r="A94" s="3"/>
      <c r="B94" s="3"/>
      <c r="C94" s="3"/>
      <c r="D94" s="190"/>
      <c r="E94" s="360"/>
      <c r="F94" s="358"/>
      <c r="G94" s="358"/>
      <c r="H94" s="358"/>
    </row>
    <row r="95" spans="1:11">
      <c r="A95" s="3"/>
      <c r="B95" s="3"/>
      <c r="C95" s="3"/>
      <c r="D95" s="190"/>
      <c r="F95" s="358"/>
      <c r="G95" s="358"/>
      <c r="H95" s="358"/>
    </row>
    <row r="96" spans="1:11">
      <c r="A96" s="3"/>
      <c r="B96" s="3"/>
      <c r="C96" s="3"/>
      <c r="D96" s="190"/>
      <c r="E96" s="190"/>
    </row>
    <row r="97" spans="1:7">
      <c r="A97" s="3"/>
      <c r="B97" s="3"/>
      <c r="C97" s="3"/>
      <c r="D97" s="190"/>
      <c r="E97" s="190"/>
      <c r="F97" s="358"/>
      <c r="G97" s="358"/>
    </row>
    <row r="98" spans="1:7">
      <c r="A98" s="3"/>
      <c r="B98" s="3"/>
      <c r="C98" s="3"/>
      <c r="D98" s="190"/>
      <c r="E98" s="190"/>
      <c r="F98" s="358"/>
      <c r="G98" s="358"/>
    </row>
    <row r="99" spans="1:7">
      <c r="A99" s="3"/>
      <c r="B99" s="3"/>
      <c r="C99" s="3"/>
      <c r="D99" s="190"/>
      <c r="E99" s="190"/>
      <c r="F99" s="358"/>
      <c r="G99" s="358"/>
    </row>
    <row r="100" spans="1:7">
      <c r="A100" s="3"/>
      <c r="B100" s="3"/>
      <c r="C100" s="3"/>
      <c r="D100" s="190"/>
      <c r="E100" s="190"/>
      <c r="F100" s="358"/>
      <c r="G100" s="358"/>
    </row>
    <row r="101" spans="1:7">
      <c r="A101" s="3"/>
      <c r="B101" s="3"/>
      <c r="C101" s="3"/>
      <c r="D101" s="190"/>
      <c r="E101" s="190"/>
    </row>
    <row r="102" spans="1:7">
      <c r="A102" s="3"/>
      <c r="B102" s="3"/>
      <c r="C102" s="3"/>
      <c r="D102" s="190"/>
      <c r="E102" s="190"/>
      <c r="F102" s="187"/>
    </row>
    <row r="103" spans="1:7">
      <c r="A103" s="3"/>
      <c r="B103" s="3"/>
      <c r="C103" s="3"/>
      <c r="D103" s="190"/>
      <c r="E103" s="190"/>
      <c r="F103" s="187"/>
    </row>
    <row r="104" spans="1:7">
      <c r="A104" s="3"/>
      <c r="B104" s="3"/>
      <c r="C104" s="3"/>
      <c r="D104" s="190"/>
      <c r="E104" s="190"/>
      <c r="F104" s="187"/>
    </row>
    <row r="105" spans="1:7">
      <c r="A105" s="3"/>
      <c r="B105" s="3"/>
      <c r="C105" s="3"/>
      <c r="D105" s="190"/>
      <c r="E105" s="190"/>
      <c r="F105" s="187"/>
    </row>
    <row r="106" spans="1:7">
      <c r="A106" s="3"/>
      <c r="B106" s="3"/>
      <c r="C106" s="3"/>
      <c r="D106" s="190"/>
      <c r="E106" s="190"/>
      <c r="F106" s="259"/>
    </row>
    <row r="107" spans="1:7">
      <c r="A107" s="3"/>
      <c r="B107" s="3"/>
      <c r="C107" s="3"/>
      <c r="D107" s="190"/>
      <c r="E107" s="190"/>
    </row>
    <row r="108" spans="1:7">
      <c r="A108" s="3"/>
      <c r="B108" s="3"/>
      <c r="C108" s="3"/>
      <c r="D108" s="190"/>
      <c r="E108" s="190"/>
    </row>
    <row r="109" spans="1:7">
      <c r="A109" s="3"/>
      <c r="B109" s="3"/>
      <c r="C109" s="3"/>
      <c r="D109" s="190"/>
      <c r="E109" s="190"/>
    </row>
    <row r="110" spans="1:7">
      <c r="E110" s="190"/>
    </row>
    <row r="111" spans="1:7">
      <c r="E111" s="190"/>
    </row>
    <row r="112" spans="1:7">
      <c r="E112" s="190"/>
    </row>
    <row r="113" spans="5:5">
      <c r="E113" s="190"/>
    </row>
    <row r="114" spans="5:5">
      <c r="E114" s="190"/>
    </row>
  </sheetData>
  <mergeCells count="7">
    <mergeCell ref="F6:F9"/>
    <mergeCell ref="G6:G9"/>
    <mergeCell ref="A3:G3"/>
    <mergeCell ref="A1:G1"/>
    <mergeCell ref="C6:C9"/>
    <mergeCell ref="E5:E9"/>
    <mergeCell ref="B5:D5"/>
  </mergeCells>
  <phoneticPr fontId="0" type="noConversion"/>
  <printOptions horizontalCentered="1"/>
  <pageMargins left="0.59" right="0.56000000000000005" top="0.83" bottom="1" header="0.67" footer="0.5"/>
  <pageSetup scale="76" orientation="landscape" r:id="rId1"/>
  <headerFooter alignWithMargins="0">
    <oddFooter>&amp;L&amp;"Arial,Italic"&amp;9MSDE - LFRO  02/2019&amp;C&amp;P&amp;R&amp;"Arial,Italic"&amp;9Selected Financial Data-Part 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99"/>
  <sheetViews>
    <sheetView zoomScaleNormal="100" workbookViewId="0">
      <selection activeCell="E49" sqref="E49"/>
    </sheetView>
  </sheetViews>
  <sheetFormatPr defaultRowHeight="12.75"/>
  <cols>
    <col min="1" max="5" width="17.5703125" customWidth="1"/>
    <col min="6" max="6" width="14.28515625" style="212" customWidth="1"/>
    <col min="7" max="7" width="12.85546875" style="212" customWidth="1"/>
    <col min="8" max="8" width="13" style="212" customWidth="1"/>
    <col min="9" max="9" width="12.7109375" style="212" customWidth="1"/>
    <col min="10" max="10" width="13.140625" customWidth="1"/>
    <col min="11" max="11" width="11.28515625" bestFit="1" customWidth="1"/>
  </cols>
  <sheetData>
    <row r="1" spans="1:17">
      <c r="A1" s="493" t="s">
        <v>109</v>
      </c>
      <c r="B1" s="493"/>
      <c r="C1" s="493"/>
      <c r="D1" s="493"/>
      <c r="E1" s="493"/>
      <c r="F1" s="278"/>
      <c r="G1" s="278"/>
      <c r="H1" s="278"/>
      <c r="I1" s="278"/>
    </row>
    <row r="2" spans="1:17">
      <c r="A2" s="3"/>
      <c r="B2" s="3"/>
      <c r="C2" s="3"/>
      <c r="D2" s="3"/>
      <c r="E2" s="3"/>
      <c r="F2" s="190"/>
      <c r="G2" s="190"/>
      <c r="H2" s="190"/>
    </row>
    <row r="3" spans="1:17">
      <c r="A3" s="501" t="s">
        <v>233</v>
      </c>
      <c r="B3" s="501"/>
      <c r="C3" s="501"/>
      <c r="D3" s="501"/>
      <c r="E3" s="501"/>
      <c r="F3" s="278"/>
      <c r="G3" s="278"/>
      <c r="H3" s="278"/>
      <c r="I3" s="278"/>
    </row>
    <row r="4" spans="1:17" ht="15" customHeight="1" thickBot="1">
      <c r="A4" s="3"/>
      <c r="B4" s="3"/>
      <c r="C4" s="3"/>
      <c r="D4" s="3"/>
      <c r="E4" s="3"/>
      <c r="F4" s="190"/>
      <c r="G4"/>
      <c r="H4"/>
      <c r="I4"/>
      <c r="K4" s="3"/>
    </row>
    <row r="5" spans="1:17" ht="17.25" customHeight="1" thickTop="1">
      <c r="A5" s="6"/>
      <c r="B5" s="519" t="s">
        <v>58</v>
      </c>
      <c r="C5" s="520"/>
      <c r="D5" s="520"/>
      <c r="E5" s="520"/>
      <c r="F5"/>
      <c r="G5"/>
      <c r="H5"/>
      <c r="I5" s="3"/>
    </row>
    <row r="6" spans="1:17" ht="12.75" customHeight="1">
      <c r="A6" s="3"/>
      <c r="B6" s="280"/>
      <c r="C6" s="212"/>
      <c r="D6" s="212"/>
      <c r="E6" s="205" t="s">
        <v>126</v>
      </c>
      <c r="F6"/>
      <c r="G6"/>
      <c r="H6"/>
      <c r="I6" s="3"/>
    </row>
    <row r="7" spans="1:17" ht="12.75" customHeight="1">
      <c r="A7" s="3" t="s">
        <v>67</v>
      </c>
      <c r="B7" s="281"/>
      <c r="C7" s="206"/>
      <c r="D7" s="521" t="s">
        <v>210</v>
      </c>
      <c r="E7" s="206" t="s">
        <v>110</v>
      </c>
      <c r="F7"/>
      <c r="G7"/>
      <c r="H7"/>
      <c r="I7" s="3"/>
    </row>
    <row r="8" spans="1:17">
      <c r="A8" s="3" t="s">
        <v>30</v>
      </c>
      <c r="B8" s="282" t="s">
        <v>125</v>
      </c>
      <c r="C8" s="206" t="s">
        <v>125</v>
      </c>
      <c r="D8" s="477"/>
      <c r="E8" s="206" t="s">
        <v>29</v>
      </c>
      <c r="F8"/>
      <c r="G8"/>
      <c r="H8"/>
      <c r="I8" s="3"/>
    </row>
    <row r="9" spans="1:17" ht="13.5" thickBot="1">
      <c r="A9" s="7" t="s">
        <v>121</v>
      </c>
      <c r="B9" s="283" t="s">
        <v>130</v>
      </c>
      <c r="C9" s="208" t="s">
        <v>50</v>
      </c>
      <c r="D9" s="478"/>
      <c r="E9" s="208" t="s">
        <v>111</v>
      </c>
      <c r="F9"/>
      <c r="G9"/>
      <c r="H9"/>
      <c r="I9" s="3"/>
    </row>
    <row r="10" spans="1:17" s="43" customFormat="1">
      <c r="A10" s="47" t="s">
        <v>0</v>
      </c>
      <c r="B10" s="411">
        <f t="shared" ref="B10:E10" si="0">SUM(B12:B39)</f>
        <v>185853530.08000001</v>
      </c>
      <c r="C10" s="215">
        <f t="shared" si="0"/>
        <v>4830114.55</v>
      </c>
      <c r="D10" s="215">
        <f t="shared" si="0"/>
        <v>4392398.07</v>
      </c>
      <c r="E10" s="215">
        <f t="shared" si="0"/>
        <v>0</v>
      </c>
      <c r="G10" s="115"/>
      <c r="H10" s="115"/>
      <c r="I10" s="115"/>
      <c r="J10"/>
      <c r="K10" s="115"/>
      <c r="L10" s="115"/>
      <c r="M10" s="115"/>
      <c r="N10" s="115"/>
      <c r="O10" s="115"/>
      <c r="P10" s="359"/>
      <c r="Q10" s="49"/>
    </row>
    <row r="11" spans="1:17">
      <c r="A11" s="3"/>
      <c r="B11" s="3"/>
      <c r="C11" s="3"/>
      <c r="D11" s="3"/>
      <c r="E11" s="3"/>
      <c r="F11"/>
      <c r="G11" s="40"/>
      <c r="H11" s="40"/>
      <c r="I11" s="40"/>
      <c r="K11" s="40"/>
      <c r="L11" s="40"/>
      <c r="M11" s="40"/>
      <c r="N11" s="360"/>
      <c r="O11" s="360"/>
      <c r="P11" s="358"/>
      <c r="Q11" s="192"/>
    </row>
    <row r="12" spans="1:17">
      <c r="A12" s="3" t="s">
        <v>1</v>
      </c>
      <c r="B12" s="126">
        <v>2255265.7100000004</v>
      </c>
      <c r="C12" s="126">
        <v>79471.08</v>
      </c>
      <c r="D12" s="126">
        <v>79289.33</v>
      </c>
      <c r="E12" s="126">
        <v>0</v>
      </c>
      <c r="F12"/>
      <c r="G12" s="40"/>
      <c r="H12" s="40"/>
      <c r="I12" s="40"/>
      <c r="K12" s="40"/>
      <c r="L12" s="40"/>
      <c r="M12" s="40"/>
      <c r="N12" s="360"/>
      <c r="O12" s="360"/>
      <c r="P12" s="360"/>
      <c r="Q12" s="212"/>
    </row>
    <row r="13" spans="1:17">
      <c r="A13" s="3" t="s">
        <v>2</v>
      </c>
      <c r="B13" s="126">
        <v>17067737.079999998</v>
      </c>
      <c r="C13" s="126">
        <v>487868.64</v>
      </c>
      <c r="D13" s="126">
        <v>666582.64</v>
      </c>
      <c r="E13" s="126">
        <v>0</v>
      </c>
      <c r="F13"/>
      <c r="G13" s="40"/>
      <c r="H13" s="40"/>
      <c r="I13" s="40"/>
      <c r="K13" s="40"/>
      <c r="L13" s="40"/>
      <c r="M13" s="40"/>
      <c r="N13" s="360"/>
      <c r="O13" s="360"/>
      <c r="P13" s="360"/>
      <c r="Q13" s="212"/>
    </row>
    <row r="14" spans="1:17" s="23" customFormat="1">
      <c r="A14" s="32" t="s">
        <v>3</v>
      </c>
      <c r="B14" s="126">
        <v>22679275.920000006</v>
      </c>
      <c r="C14" s="126">
        <v>565514.43999999994</v>
      </c>
      <c r="D14" s="126">
        <v>0</v>
      </c>
      <c r="E14" s="126">
        <v>0</v>
      </c>
      <c r="G14" s="40"/>
      <c r="H14" s="40"/>
      <c r="I14" s="40"/>
      <c r="J14"/>
      <c r="K14" s="40"/>
      <c r="L14" s="40"/>
      <c r="M14" s="40"/>
      <c r="N14" s="360"/>
      <c r="O14" s="360"/>
      <c r="P14" s="358"/>
      <c r="Q14" s="192"/>
    </row>
    <row r="15" spans="1:17">
      <c r="A15" s="3" t="s">
        <v>4</v>
      </c>
      <c r="B15" s="126">
        <v>24421295.499999996</v>
      </c>
      <c r="C15" s="126">
        <v>734834.08000000007</v>
      </c>
      <c r="D15" s="126">
        <v>906058.38</v>
      </c>
      <c r="E15" s="126">
        <v>0</v>
      </c>
      <c r="F15"/>
      <c r="G15" s="40"/>
      <c r="H15" s="40"/>
      <c r="I15" s="40"/>
      <c r="K15" s="40"/>
      <c r="L15" s="40"/>
      <c r="M15" s="40"/>
      <c r="N15" s="360"/>
      <c r="O15" s="360"/>
      <c r="P15" s="358"/>
      <c r="Q15" s="192"/>
    </row>
    <row r="16" spans="1:17">
      <c r="A16" s="3" t="s">
        <v>5</v>
      </c>
      <c r="B16" s="126">
        <v>3526569.3</v>
      </c>
      <c r="C16" s="126">
        <v>78662.209999999992</v>
      </c>
      <c r="D16" s="126">
        <v>108667.09000000001</v>
      </c>
      <c r="E16" s="126">
        <v>0</v>
      </c>
      <c r="F16"/>
      <c r="G16" s="40"/>
      <c r="H16" s="40"/>
      <c r="I16" s="40"/>
      <c r="K16" s="40"/>
      <c r="L16" s="40"/>
      <c r="M16" s="40"/>
      <c r="N16" s="360"/>
      <c r="O16" s="360"/>
      <c r="P16" s="358"/>
      <c r="Q16" s="192"/>
    </row>
    <row r="17" spans="1:17">
      <c r="A17" s="3"/>
      <c r="B17" s="126"/>
      <c r="C17" s="126"/>
      <c r="D17" s="126"/>
      <c r="E17" s="126"/>
      <c r="F17"/>
      <c r="G17" s="40"/>
      <c r="H17" s="40"/>
      <c r="I17" s="40"/>
      <c r="K17" s="40"/>
      <c r="L17" s="40"/>
      <c r="M17" s="40"/>
      <c r="N17" s="360"/>
      <c r="O17" s="360"/>
      <c r="P17" s="358"/>
      <c r="Q17" s="192"/>
    </row>
    <row r="18" spans="1:17">
      <c r="A18" s="3" t="s">
        <v>6</v>
      </c>
      <c r="B18" s="126">
        <v>1313032.96</v>
      </c>
      <c r="C18" s="126">
        <v>36391.589999999997</v>
      </c>
      <c r="D18" s="126">
        <v>51897.46</v>
      </c>
      <c r="E18" s="126">
        <v>0</v>
      </c>
      <c r="F18"/>
      <c r="G18" s="40"/>
      <c r="H18" s="40"/>
      <c r="I18" s="40"/>
      <c r="K18" s="40"/>
      <c r="L18" s="40"/>
      <c r="M18" s="40"/>
      <c r="N18" s="360"/>
      <c r="O18" s="360"/>
      <c r="P18" s="358"/>
      <c r="Q18" s="192"/>
    </row>
    <row r="19" spans="1:17">
      <c r="A19" s="3" t="s">
        <v>7</v>
      </c>
      <c r="B19" s="126">
        <v>5355461.4300000006</v>
      </c>
      <c r="C19" s="126">
        <v>206456.55</v>
      </c>
      <c r="D19" s="126">
        <v>182128</v>
      </c>
      <c r="E19" s="126">
        <v>0</v>
      </c>
      <c r="F19"/>
      <c r="G19" s="40"/>
      <c r="H19" s="40"/>
      <c r="I19" s="40"/>
      <c r="K19" s="40"/>
      <c r="L19" s="40"/>
      <c r="M19" s="40"/>
      <c r="N19" s="360"/>
      <c r="O19" s="360"/>
      <c r="P19" s="358"/>
      <c r="Q19" s="192"/>
    </row>
    <row r="20" spans="1:17">
      <c r="A20" s="3" t="s">
        <v>8</v>
      </c>
      <c r="B20" s="126">
        <v>3647481.76</v>
      </c>
      <c r="C20" s="126">
        <v>112315</v>
      </c>
      <c r="D20" s="126">
        <v>143881.54999999999</v>
      </c>
      <c r="E20" s="126">
        <v>0</v>
      </c>
      <c r="F20"/>
      <c r="G20" s="40"/>
      <c r="H20" s="40"/>
      <c r="I20" s="40"/>
      <c r="K20" s="40"/>
      <c r="L20" s="40"/>
      <c r="M20" s="40"/>
      <c r="N20" s="360"/>
      <c r="O20" s="360"/>
      <c r="P20" s="358"/>
      <c r="Q20" s="192"/>
    </row>
    <row r="21" spans="1:17">
      <c r="A21" s="3" t="s">
        <v>9</v>
      </c>
      <c r="B21" s="126">
        <v>5154876.7300000004</v>
      </c>
      <c r="C21" s="126">
        <v>98556.52</v>
      </c>
      <c r="D21" s="126">
        <v>127712.55</v>
      </c>
      <c r="E21" s="126">
        <v>0</v>
      </c>
      <c r="F21"/>
      <c r="G21" s="40"/>
      <c r="H21" s="40"/>
      <c r="I21" s="40"/>
      <c r="K21" s="40"/>
      <c r="L21" s="40"/>
      <c r="M21" s="40"/>
      <c r="N21" s="360"/>
      <c r="O21" s="360"/>
      <c r="P21" s="358"/>
      <c r="Q21" s="192"/>
    </row>
    <row r="22" spans="1:17">
      <c r="A22" s="3" t="s">
        <v>10</v>
      </c>
      <c r="B22" s="126">
        <v>1094264.3899999999</v>
      </c>
      <c r="C22" s="126">
        <v>35847.08</v>
      </c>
      <c r="D22" s="126">
        <v>45365.479999999996</v>
      </c>
      <c r="E22" s="126">
        <v>0</v>
      </c>
      <c r="F22"/>
      <c r="G22" s="40"/>
      <c r="H22" s="40"/>
      <c r="I22" s="40"/>
      <c r="K22" s="40"/>
      <c r="L22" s="40"/>
      <c r="M22" s="40"/>
      <c r="N22" s="360"/>
      <c r="O22" s="360"/>
      <c r="P22" s="358"/>
      <c r="Q22" s="192"/>
    </row>
    <row r="23" spans="1:17">
      <c r="A23" s="3"/>
      <c r="B23" s="126"/>
      <c r="C23" s="126"/>
      <c r="D23" s="126"/>
      <c r="E23" s="126"/>
      <c r="F23"/>
      <c r="G23" s="40"/>
      <c r="H23" s="40"/>
      <c r="I23" s="40"/>
      <c r="K23" s="40"/>
      <c r="L23" s="40"/>
      <c r="M23" s="40"/>
      <c r="N23" s="360"/>
      <c r="O23" s="360"/>
      <c r="P23" s="358"/>
      <c r="Q23" s="192"/>
    </row>
    <row r="24" spans="1:17">
      <c r="A24" s="3" t="s">
        <v>11</v>
      </c>
      <c r="B24" s="126">
        <v>7691227.54</v>
      </c>
      <c r="C24" s="126">
        <v>135444.65000000002</v>
      </c>
      <c r="D24" s="126">
        <v>0</v>
      </c>
      <c r="E24" s="126">
        <v>0</v>
      </c>
      <c r="F24"/>
      <c r="G24" s="40"/>
      <c r="H24" s="40"/>
      <c r="I24" s="40"/>
      <c r="K24" s="40"/>
      <c r="L24" s="40"/>
      <c r="M24" s="40"/>
      <c r="N24" s="360"/>
      <c r="O24" s="360"/>
      <c r="P24" s="358"/>
      <c r="Q24" s="192"/>
    </row>
    <row r="25" spans="1:17">
      <c r="A25" s="3" t="s">
        <v>12</v>
      </c>
      <c r="B25" s="126">
        <v>980426.52</v>
      </c>
      <c r="C25" s="126">
        <v>39229.11</v>
      </c>
      <c r="D25" s="126">
        <v>23875.319999999996</v>
      </c>
      <c r="E25" s="126">
        <v>0</v>
      </c>
      <c r="F25"/>
      <c r="G25" s="40"/>
      <c r="H25" s="40"/>
      <c r="I25" s="40"/>
      <c r="K25" s="40"/>
      <c r="L25" s="40"/>
      <c r="M25" s="40"/>
      <c r="N25" s="360"/>
      <c r="O25" s="360"/>
      <c r="P25" s="360"/>
      <c r="Q25" s="192"/>
    </row>
    <row r="26" spans="1:17">
      <c r="A26" s="3" t="s">
        <v>13</v>
      </c>
      <c r="B26" s="126">
        <v>8028242.1899999995</v>
      </c>
      <c r="C26" s="126">
        <v>211018.37</v>
      </c>
      <c r="D26" s="126">
        <v>349726.78</v>
      </c>
      <c r="E26" s="126">
        <v>0</v>
      </c>
      <c r="F26"/>
      <c r="G26" s="40"/>
      <c r="H26" s="40"/>
      <c r="I26" s="40"/>
      <c r="K26" s="40"/>
      <c r="L26" s="40"/>
      <c r="M26" s="40"/>
      <c r="N26" s="360"/>
      <c r="O26" s="360"/>
      <c r="P26" s="360"/>
      <c r="Q26" s="192"/>
    </row>
    <row r="27" spans="1:17">
      <c r="A27" s="3" t="s">
        <v>14</v>
      </c>
      <c r="B27" s="126">
        <v>9212204.0600000024</v>
      </c>
      <c r="C27" s="126">
        <v>254655.52</v>
      </c>
      <c r="D27" s="126">
        <v>334725.57</v>
      </c>
      <c r="E27" s="126">
        <v>0</v>
      </c>
      <c r="F27"/>
      <c r="G27" s="40"/>
      <c r="H27" s="40"/>
      <c r="I27" s="40"/>
      <c r="K27" s="40"/>
      <c r="L27" s="40"/>
      <c r="M27" s="40"/>
      <c r="N27" s="360"/>
      <c r="O27" s="360"/>
      <c r="P27" s="360"/>
      <c r="Q27" s="192"/>
    </row>
    <row r="28" spans="1:17">
      <c r="A28" s="3" t="s">
        <v>15</v>
      </c>
      <c r="B28" s="126">
        <v>498469.4</v>
      </c>
      <c r="C28" s="126">
        <v>21676.829999999998</v>
      </c>
      <c r="D28" s="126">
        <v>17845.760000000002</v>
      </c>
      <c r="E28" s="126">
        <v>0</v>
      </c>
      <c r="F28"/>
      <c r="G28" s="40"/>
      <c r="H28" s="40"/>
      <c r="I28" s="40"/>
      <c r="K28" s="40"/>
      <c r="L28" s="40"/>
      <c r="M28" s="40"/>
      <c r="N28" s="360"/>
      <c r="O28" s="360"/>
      <c r="P28" s="360"/>
      <c r="Q28" s="212"/>
    </row>
    <row r="29" spans="1:17">
      <c r="A29" s="3"/>
      <c r="B29" s="126"/>
      <c r="C29" s="126"/>
      <c r="D29" s="126"/>
      <c r="E29" s="126"/>
      <c r="F29"/>
      <c r="G29" s="40"/>
      <c r="H29" s="40"/>
      <c r="I29" s="40"/>
      <c r="K29" s="40"/>
      <c r="L29" s="40"/>
      <c r="M29" s="40"/>
      <c r="N29" s="360"/>
      <c r="O29" s="360"/>
      <c r="P29" s="360"/>
      <c r="Q29" s="212"/>
    </row>
    <row r="30" spans="1:17">
      <c r="A30" s="3" t="s">
        <v>16</v>
      </c>
      <c r="B30" s="126">
        <v>30618285.689999994</v>
      </c>
      <c r="C30" s="126">
        <v>719621.62</v>
      </c>
      <c r="D30" s="126">
        <v>0</v>
      </c>
      <c r="E30" s="126">
        <v>0</v>
      </c>
      <c r="F30"/>
      <c r="G30" s="40"/>
      <c r="H30" s="40"/>
      <c r="I30" s="40"/>
      <c r="K30" s="40"/>
      <c r="L30" s="40"/>
      <c r="M30" s="40"/>
      <c r="N30" s="360"/>
      <c r="O30" s="360"/>
      <c r="P30" s="360"/>
      <c r="Q30" s="212"/>
    </row>
    <row r="31" spans="1:17">
      <c r="A31" s="3" t="s">
        <v>17</v>
      </c>
      <c r="B31" s="126">
        <v>26069657.489999998</v>
      </c>
      <c r="C31" s="126">
        <v>612620.97</v>
      </c>
      <c r="D31" s="126">
        <v>810735.13</v>
      </c>
      <c r="E31" s="126">
        <v>0</v>
      </c>
      <c r="F31"/>
      <c r="G31" s="40"/>
      <c r="H31" s="40"/>
      <c r="I31" s="40"/>
      <c r="K31" s="40"/>
      <c r="L31" s="40"/>
      <c r="M31" s="40"/>
      <c r="N31" s="360"/>
      <c r="O31" s="360"/>
      <c r="P31" s="360"/>
      <c r="Q31" s="212"/>
    </row>
    <row r="32" spans="1:17" s="54" customFormat="1">
      <c r="A32" s="53" t="s">
        <v>18</v>
      </c>
      <c r="B32" s="126">
        <v>1604048.88</v>
      </c>
      <c r="C32" s="126">
        <v>39432.680000000008</v>
      </c>
      <c r="D32" s="126">
        <v>70999.490000000005</v>
      </c>
      <c r="E32" s="126">
        <v>0</v>
      </c>
      <c r="F32" s="65"/>
      <c r="G32" s="40"/>
      <c r="H32" s="40"/>
      <c r="I32" s="40"/>
      <c r="J32"/>
      <c r="K32" s="40"/>
      <c r="L32" s="40"/>
      <c r="M32" s="40"/>
      <c r="N32" s="360"/>
      <c r="O32" s="360"/>
      <c r="P32" s="360"/>
      <c r="Q32" s="212"/>
    </row>
    <row r="33" spans="1:17">
      <c r="A33" s="3" t="s">
        <v>19</v>
      </c>
      <c r="B33" s="126">
        <v>3290041.9899999998</v>
      </c>
      <c r="C33" s="126">
        <v>115147.87</v>
      </c>
      <c r="D33" s="126">
        <v>100673.14</v>
      </c>
      <c r="E33" s="126">
        <v>0</v>
      </c>
      <c r="F33"/>
      <c r="G33" s="40"/>
      <c r="H33" s="40"/>
      <c r="I33" s="40"/>
      <c r="K33" s="40"/>
      <c r="L33" s="40"/>
      <c r="M33" s="40"/>
      <c r="N33" s="360"/>
      <c r="O33" s="360"/>
      <c r="P33" s="360"/>
      <c r="Q33" s="212"/>
    </row>
    <row r="34" spans="1:17">
      <c r="A34" s="3" t="s">
        <v>20</v>
      </c>
      <c r="B34" s="126">
        <v>786251.82</v>
      </c>
      <c r="C34" s="126">
        <v>28387.99</v>
      </c>
      <c r="D34" s="126">
        <v>17874.78</v>
      </c>
      <c r="E34" s="126">
        <v>0</v>
      </c>
      <c r="F34"/>
      <c r="G34" s="40"/>
      <c r="H34" s="40"/>
      <c r="I34" s="40"/>
      <c r="K34" s="40"/>
      <c r="L34" s="40"/>
      <c r="M34" s="40"/>
      <c r="N34" s="360"/>
      <c r="O34" s="360"/>
      <c r="P34" s="360"/>
      <c r="Q34" s="212"/>
    </row>
    <row r="35" spans="1:17">
      <c r="A35" s="3"/>
      <c r="B35" s="126"/>
      <c r="C35" s="126"/>
      <c r="D35" s="126"/>
      <c r="E35" s="126"/>
      <c r="F35"/>
      <c r="G35" s="40"/>
      <c r="H35" s="40"/>
      <c r="I35" s="40"/>
      <c r="K35" s="40"/>
      <c r="L35" s="40"/>
      <c r="M35" s="40"/>
      <c r="N35" s="360"/>
      <c r="O35" s="360"/>
      <c r="P35" s="360"/>
      <c r="Q35" s="212"/>
    </row>
    <row r="36" spans="1:17">
      <c r="A36" s="3" t="s">
        <v>21</v>
      </c>
      <c r="B36" s="126">
        <v>1013584.6399999999</v>
      </c>
      <c r="C36" s="126">
        <v>25352</v>
      </c>
      <c r="D36" s="126">
        <v>40709.729999999996</v>
      </c>
      <c r="E36" s="126">
        <v>0</v>
      </c>
      <c r="F36"/>
      <c r="G36" s="40"/>
      <c r="H36" s="40"/>
      <c r="I36" s="40"/>
      <c r="K36" s="40"/>
      <c r="L36" s="40"/>
      <c r="M36" s="40"/>
      <c r="N36" s="360"/>
      <c r="O36" s="360"/>
      <c r="P36" s="360"/>
      <c r="Q36" s="212"/>
    </row>
    <row r="37" spans="1:17">
      <c r="A37" s="3" t="s">
        <v>22</v>
      </c>
      <c r="B37" s="126">
        <v>4885859.47</v>
      </c>
      <c r="C37" s="126">
        <v>87833.3</v>
      </c>
      <c r="D37" s="126">
        <v>182287.86000000002</v>
      </c>
      <c r="E37" s="126">
        <v>0</v>
      </c>
      <c r="F37"/>
      <c r="G37" s="40"/>
      <c r="H37" s="40"/>
      <c r="I37" s="40"/>
      <c r="K37" s="40"/>
      <c r="L37" s="40"/>
      <c r="M37" s="40"/>
      <c r="N37" s="360"/>
      <c r="O37" s="360"/>
      <c r="P37" s="360"/>
      <c r="Q37" s="212"/>
    </row>
    <row r="38" spans="1:17">
      <c r="A38" s="3" t="s">
        <v>23</v>
      </c>
      <c r="B38" s="126">
        <v>3028338.3699999996</v>
      </c>
      <c r="C38" s="126">
        <v>63824</v>
      </c>
      <c r="D38" s="126">
        <v>91312</v>
      </c>
      <c r="E38" s="126">
        <v>0</v>
      </c>
      <c r="F38"/>
      <c r="G38"/>
      <c r="H38"/>
      <c r="I38" s="15"/>
    </row>
    <row r="39" spans="1:17">
      <c r="A39" s="12" t="s">
        <v>24</v>
      </c>
      <c r="B39" s="127">
        <v>1631631.2399999998</v>
      </c>
      <c r="C39" s="127">
        <v>39952.449999999997</v>
      </c>
      <c r="D39" s="127">
        <v>40050.03</v>
      </c>
      <c r="E39" s="127">
        <v>0</v>
      </c>
      <c r="F39"/>
      <c r="G39"/>
      <c r="H39"/>
      <c r="I39" s="15"/>
    </row>
    <row r="40" spans="1:17">
      <c r="A40" s="3"/>
      <c r="B40" s="32"/>
      <c r="C40" s="32"/>
      <c r="D40" s="32"/>
      <c r="E40" s="32"/>
      <c r="F40" s="32"/>
      <c r="G40" s="49"/>
      <c r="H40" s="23"/>
      <c r="I40" s="49"/>
      <c r="M40" s="15"/>
    </row>
    <row r="41" spans="1:17">
      <c r="A41" s="3"/>
      <c r="J41" s="1"/>
      <c r="N41" s="15"/>
    </row>
    <row r="42" spans="1:17">
      <c r="A42" s="399"/>
      <c r="B42" s="354"/>
      <c r="C42" s="354"/>
      <c r="D42" s="354"/>
      <c r="E42" s="354"/>
      <c r="F42" s="358"/>
      <c r="G42" s="358"/>
      <c r="H42" s="358"/>
      <c r="I42" s="358"/>
      <c r="J42" s="1"/>
      <c r="N42" s="15"/>
    </row>
    <row r="43" spans="1:17">
      <c r="A43" s="204"/>
      <c r="B43" s="354"/>
      <c r="C43" s="354"/>
      <c r="D43" s="354"/>
      <c r="E43" s="354"/>
      <c r="F43" s="358"/>
      <c r="G43" s="358"/>
      <c r="H43" s="358"/>
      <c r="I43" s="358"/>
      <c r="J43" s="1"/>
    </row>
    <row r="44" spans="1:17">
      <c r="A44" s="204"/>
      <c r="B44" s="354"/>
      <c r="C44" s="354"/>
      <c r="D44" s="354"/>
      <c r="E44" s="354"/>
      <c r="F44" s="358"/>
      <c r="G44" s="358"/>
      <c r="H44" s="358"/>
      <c r="I44" s="358"/>
      <c r="J44" s="1"/>
    </row>
    <row r="45" spans="1:17">
      <c r="A45" s="204"/>
      <c r="B45" s="354"/>
      <c r="C45" s="354"/>
      <c r="D45" s="354"/>
      <c r="E45" s="354"/>
      <c r="F45" s="358"/>
      <c r="G45" s="358"/>
      <c r="H45" s="358"/>
      <c r="I45" s="358"/>
      <c r="J45" s="1"/>
    </row>
    <row r="46" spans="1:17">
      <c r="A46" s="204"/>
      <c r="B46" s="354"/>
      <c r="C46" s="354"/>
      <c r="D46" s="354"/>
      <c r="E46" s="354"/>
      <c r="F46" s="358"/>
      <c r="G46" s="358"/>
      <c r="H46" s="358"/>
      <c r="I46" s="358"/>
      <c r="J46" s="1"/>
    </row>
    <row r="47" spans="1:17">
      <c r="A47" s="204"/>
      <c r="B47" s="354"/>
      <c r="C47" s="354"/>
      <c r="D47" s="354"/>
      <c r="E47" s="354"/>
      <c r="F47" s="358"/>
      <c r="G47" s="358"/>
      <c r="H47" s="358"/>
      <c r="I47" s="358"/>
      <c r="J47" s="1"/>
    </row>
    <row r="48" spans="1:17">
      <c r="A48" s="204"/>
      <c r="B48" s="354"/>
      <c r="C48" s="354"/>
      <c r="D48" s="354"/>
      <c r="E48" s="354"/>
      <c r="F48" s="358"/>
      <c r="G48" s="358"/>
      <c r="H48" s="358"/>
      <c r="I48" s="358"/>
      <c r="J48" s="1"/>
      <c r="N48" s="15"/>
    </row>
    <row r="49" spans="1:14">
      <c r="A49" s="204"/>
      <c r="B49" s="354"/>
      <c r="C49" s="354"/>
      <c r="D49" s="354"/>
      <c r="E49" s="354"/>
      <c r="F49" s="358"/>
      <c r="G49" s="358"/>
      <c r="H49" s="358"/>
      <c r="I49" s="358"/>
      <c r="J49" s="1"/>
      <c r="N49" s="15"/>
    </row>
    <row r="50" spans="1:14">
      <c r="A50" s="204"/>
      <c r="B50" s="354"/>
      <c r="C50" s="354"/>
      <c r="D50" s="354"/>
      <c r="E50" s="354"/>
      <c r="F50" s="358"/>
      <c r="G50" s="358"/>
      <c r="H50" s="358"/>
      <c r="I50" s="358"/>
      <c r="J50" s="1"/>
      <c r="N50" s="15"/>
    </row>
    <row r="51" spans="1:14">
      <c r="A51" s="204"/>
      <c r="B51" s="354"/>
      <c r="C51" s="354"/>
      <c r="D51" s="354"/>
      <c r="E51" s="354"/>
      <c r="F51" s="358"/>
      <c r="G51" s="358"/>
      <c r="H51" s="358"/>
      <c r="I51" s="358"/>
      <c r="J51" s="1"/>
      <c r="N51" s="15"/>
    </row>
    <row r="52" spans="1:14">
      <c r="A52" s="204"/>
      <c r="B52" s="354"/>
      <c r="C52" s="354"/>
      <c r="D52" s="354"/>
      <c r="E52" s="354"/>
      <c r="F52" s="358"/>
      <c r="G52" s="358"/>
      <c r="H52" s="358"/>
      <c r="I52" s="358"/>
      <c r="J52" s="1"/>
      <c r="N52" s="15"/>
    </row>
    <row r="53" spans="1:14">
      <c r="A53" s="204"/>
      <c r="B53" s="354"/>
      <c r="C53" s="354"/>
      <c r="D53" s="354"/>
      <c r="E53" s="354"/>
      <c r="F53" s="358"/>
      <c r="G53" s="358"/>
      <c r="H53" s="358"/>
      <c r="I53" s="358"/>
      <c r="J53" s="1"/>
      <c r="N53" s="15"/>
    </row>
    <row r="54" spans="1:14">
      <c r="A54" s="204"/>
      <c r="B54" s="354"/>
      <c r="C54" s="354"/>
      <c r="D54" s="354"/>
      <c r="E54" s="354"/>
      <c r="F54" s="358"/>
      <c r="G54" s="358"/>
      <c r="H54" s="358"/>
      <c r="I54" s="358"/>
      <c r="J54" s="1"/>
      <c r="N54" s="15"/>
    </row>
    <row r="55" spans="1:14">
      <c r="A55" s="204"/>
      <c r="B55" s="354"/>
      <c r="C55" s="354"/>
      <c r="D55" s="354"/>
      <c r="E55" s="354"/>
      <c r="F55" s="358"/>
      <c r="G55" s="358"/>
      <c r="H55" s="358"/>
      <c r="I55" s="358"/>
      <c r="J55" s="1"/>
      <c r="N55" s="15"/>
    </row>
    <row r="56" spans="1:14">
      <c r="A56" s="204"/>
      <c r="B56" s="354"/>
      <c r="C56" s="354"/>
      <c r="D56" s="354"/>
      <c r="E56" s="354"/>
      <c r="F56" s="358"/>
      <c r="G56" s="358"/>
      <c r="H56" s="358"/>
      <c r="I56" s="358"/>
      <c r="J56" s="1"/>
      <c r="N56" s="15"/>
    </row>
    <row r="57" spans="1:14">
      <c r="A57" s="204"/>
      <c r="B57" s="354"/>
      <c r="C57" s="354"/>
      <c r="D57" s="354"/>
      <c r="E57" s="354"/>
      <c r="F57" s="358"/>
      <c r="G57" s="358"/>
      <c r="H57" s="358"/>
      <c r="I57" s="358"/>
      <c r="J57" s="1"/>
      <c r="N57" s="15"/>
    </row>
    <row r="58" spans="1:14">
      <c r="A58" s="204"/>
      <c r="B58" s="354"/>
      <c r="C58" s="354"/>
      <c r="D58" s="354"/>
      <c r="E58" s="354"/>
      <c r="F58" s="358"/>
      <c r="G58" s="358"/>
      <c r="H58" s="358"/>
      <c r="I58" s="358"/>
      <c r="J58" s="1"/>
      <c r="N58" s="15"/>
    </row>
    <row r="59" spans="1:14">
      <c r="A59" s="204"/>
      <c r="B59" s="354"/>
      <c r="C59" s="354"/>
      <c r="D59" s="354"/>
      <c r="E59" s="354"/>
      <c r="F59" s="358"/>
      <c r="G59" s="358"/>
      <c r="H59" s="358"/>
      <c r="I59" s="358"/>
      <c r="J59" s="1"/>
      <c r="N59" s="15"/>
    </row>
    <row r="60" spans="1:14">
      <c r="A60" s="204"/>
      <c r="B60" s="354"/>
      <c r="C60" s="354"/>
      <c r="D60" s="354"/>
      <c r="E60" s="354"/>
      <c r="F60" s="358"/>
      <c r="G60" s="358"/>
      <c r="H60" s="358"/>
      <c r="I60" s="358"/>
      <c r="J60" s="1"/>
      <c r="N60" s="15"/>
    </row>
    <row r="61" spans="1:14">
      <c r="A61" s="204"/>
      <c r="B61" s="354"/>
      <c r="C61" s="354"/>
      <c r="D61" s="354"/>
      <c r="E61" s="354"/>
      <c r="F61" s="358"/>
      <c r="G61" s="358"/>
      <c r="H61" s="358"/>
      <c r="I61" s="358"/>
      <c r="J61" s="1"/>
      <c r="N61" s="15"/>
    </row>
    <row r="62" spans="1:14">
      <c r="A62" s="204"/>
      <c r="B62" s="354"/>
      <c r="C62" s="354"/>
      <c r="D62" s="354"/>
      <c r="E62" s="354"/>
      <c r="F62" s="358"/>
      <c r="G62" s="358"/>
      <c r="H62" s="358"/>
      <c r="I62" s="358"/>
      <c r="J62" s="1"/>
      <c r="N62" s="15"/>
    </row>
    <row r="63" spans="1:14">
      <c r="A63" s="204"/>
      <c r="B63" s="354"/>
      <c r="C63" s="354"/>
      <c r="D63" s="354"/>
      <c r="E63" s="354"/>
      <c r="F63" s="358"/>
      <c r="G63" s="358"/>
      <c r="H63" s="358"/>
      <c r="I63" s="358"/>
      <c r="J63" s="1"/>
      <c r="N63" s="15"/>
    </row>
    <row r="64" spans="1:14">
      <c r="A64" s="204"/>
      <c r="B64" s="354"/>
      <c r="C64" s="354"/>
      <c r="D64" s="354"/>
      <c r="E64" s="354"/>
      <c r="F64" s="358"/>
      <c r="G64" s="358"/>
      <c r="H64" s="358"/>
      <c r="I64" s="358"/>
      <c r="J64" s="1"/>
      <c r="N64" s="15"/>
    </row>
    <row r="65" spans="1:14">
      <c r="A65" s="204"/>
      <c r="B65" s="354"/>
      <c r="C65" s="354"/>
      <c r="D65" s="354"/>
      <c r="E65" s="354"/>
      <c r="F65" s="358"/>
      <c r="G65" s="358"/>
      <c r="H65" s="358"/>
      <c r="I65" s="358"/>
      <c r="J65" s="1"/>
      <c r="N65" s="15"/>
    </row>
    <row r="66" spans="1:14">
      <c r="A66" s="204"/>
      <c r="B66" s="354"/>
      <c r="C66" s="354"/>
      <c r="D66" s="354"/>
      <c r="E66" s="354"/>
      <c r="F66" s="358"/>
      <c r="G66" s="358"/>
      <c r="H66" s="358"/>
      <c r="I66" s="358"/>
      <c r="J66" s="1"/>
      <c r="N66" s="15"/>
    </row>
    <row r="67" spans="1:14">
      <c r="A67" s="204"/>
      <c r="B67" s="354"/>
      <c r="C67" s="354"/>
      <c r="D67" s="354"/>
      <c r="E67" s="354"/>
      <c r="F67" s="358"/>
      <c r="G67" s="358"/>
      <c r="H67" s="358"/>
      <c r="I67" s="358"/>
      <c r="J67" s="1"/>
      <c r="N67" s="15"/>
    </row>
    <row r="68" spans="1:14">
      <c r="A68" s="204"/>
      <c r="B68" s="354"/>
      <c r="C68" s="354"/>
      <c r="D68" s="354"/>
      <c r="E68" s="354"/>
      <c r="F68" s="358"/>
      <c r="G68" s="358"/>
      <c r="H68" s="358"/>
      <c r="I68" s="358"/>
      <c r="J68" s="1"/>
    </row>
    <row r="69" spans="1:14">
      <c r="A69" s="204"/>
      <c r="B69" s="354"/>
      <c r="C69" s="354"/>
      <c r="D69" s="354"/>
      <c r="E69" s="354"/>
      <c r="F69" s="358"/>
      <c r="G69" s="358"/>
      <c r="H69" s="358"/>
      <c r="I69" s="358"/>
      <c r="J69" s="1"/>
    </row>
    <row r="71" spans="1:14">
      <c r="A71" s="3"/>
      <c r="B71" s="354"/>
      <c r="C71" s="354"/>
      <c r="D71" s="354"/>
      <c r="E71" s="354"/>
      <c r="F71" s="358"/>
      <c r="G71" s="358"/>
      <c r="H71" s="358"/>
      <c r="I71" s="358"/>
      <c r="J71" s="1"/>
    </row>
    <row r="72" spans="1:14">
      <c r="A72" s="3"/>
      <c r="B72" s="354"/>
      <c r="C72" s="354"/>
      <c r="D72" s="354"/>
      <c r="E72" s="354"/>
      <c r="F72" s="358"/>
      <c r="G72" s="358"/>
      <c r="H72" s="358"/>
      <c r="I72" s="358"/>
      <c r="J72" s="1"/>
    </row>
    <row r="73" spans="1:14">
      <c r="A73" s="3"/>
      <c r="B73" s="354"/>
      <c r="C73" s="354"/>
      <c r="D73" s="354"/>
      <c r="E73" s="354"/>
      <c r="F73" s="358"/>
      <c r="G73" s="358"/>
      <c r="H73" s="358"/>
      <c r="I73" s="358"/>
      <c r="J73" s="1"/>
    </row>
    <row r="74" spans="1:14">
      <c r="A74" s="3"/>
      <c r="B74" s="354"/>
      <c r="C74" s="354"/>
      <c r="D74" s="354"/>
      <c r="E74" s="354"/>
      <c r="F74" s="358"/>
      <c r="G74" s="358"/>
      <c r="H74" s="358"/>
      <c r="I74" s="358"/>
      <c r="J74" s="1"/>
    </row>
    <row r="76" spans="1:14">
      <c r="A76" s="3"/>
      <c r="J76" s="1"/>
    </row>
    <row r="77" spans="1:14">
      <c r="A77" s="3"/>
      <c r="J77" s="1"/>
    </row>
    <row r="78" spans="1:14">
      <c r="A78" s="3"/>
      <c r="J78" s="1"/>
    </row>
    <row r="80" spans="1:14">
      <c r="A80" s="3"/>
      <c r="B80" s="40"/>
      <c r="C80" s="40"/>
      <c r="D80" s="40"/>
      <c r="E80" s="40"/>
      <c r="F80" s="360"/>
      <c r="G80" s="360"/>
      <c r="H80" s="360"/>
      <c r="J80" s="1"/>
    </row>
    <row r="81" spans="1:10">
      <c r="A81" s="3"/>
      <c r="B81" s="40"/>
      <c r="C81" s="40"/>
      <c r="D81" s="40"/>
      <c r="E81" s="40"/>
      <c r="F81" s="360"/>
      <c r="G81" s="360"/>
      <c r="H81" s="360"/>
      <c r="J81" s="1"/>
    </row>
    <row r="82" spans="1:10">
      <c r="A82" s="3"/>
      <c r="B82" s="40"/>
      <c r="C82" s="40"/>
      <c r="D82" s="40"/>
      <c r="E82" s="40"/>
      <c r="F82" s="360"/>
      <c r="G82" s="360"/>
      <c r="H82" s="360"/>
      <c r="J82" s="1"/>
    </row>
    <row r="83" spans="1:10">
      <c r="A83" s="3"/>
      <c r="B83" s="40"/>
      <c r="C83" s="40"/>
      <c r="D83" s="40"/>
      <c r="E83" s="40"/>
      <c r="F83" s="360"/>
      <c r="G83" s="360"/>
      <c r="H83" s="360"/>
      <c r="J83" s="1"/>
    </row>
    <row r="85" spans="1:10">
      <c r="A85" s="3"/>
      <c r="B85" s="3"/>
      <c r="C85" s="3"/>
      <c r="D85" s="3"/>
      <c r="E85" s="3"/>
      <c r="F85" s="190"/>
      <c r="G85" s="190"/>
      <c r="H85" s="190"/>
      <c r="J85" s="1"/>
    </row>
    <row r="86" spans="1:10">
      <c r="A86" s="3"/>
      <c r="B86" s="3"/>
      <c r="C86" s="3"/>
      <c r="D86" s="3"/>
      <c r="E86" s="3"/>
      <c r="F86" s="190"/>
      <c r="G86" s="190"/>
    </row>
    <row r="87" spans="1:10">
      <c r="A87" s="3"/>
      <c r="B87" s="3"/>
      <c r="C87" s="3"/>
      <c r="D87" s="3"/>
      <c r="E87" s="3"/>
      <c r="F87" s="190"/>
      <c r="G87" s="190"/>
    </row>
    <row r="88" spans="1:10">
      <c r="A88" s="3"/>
      <c r="B88" s="3"/>
      <c r="C88" s="3"/>
      <c r="D88" s="3"/>
      <c r="E88" s="3"/>
      <c r="F88" s="190"/>
      <c r="G88" s="190"/>
    </row>
    <row r="89" spans="1:10">
      <c r="A89" s="3"/>
      <c r="B89" s="3"/>
      <c r="C89" s="3"/>
      <c r="D89" s="3"/>
      <c r="E89" s="3"/>
      <c r="F89" s="190"/>
      <c r="G89" s="190"/>
      <c r="H89" s="190"/>
    </row>
    <row r="90" spans="1:10">
      <c r="A90" s="3"/>
      <c r="B90" s="3"/>
      <c r="C90" s="3"/>
      <c r="D90" s="3"/>
      <c r="E90" s="3"/>
      <c r="F90" s="190"/>
      <c r="G90" s="190"/>
      <c r="H90" s="190"/>
    </row>
    <row r="91" spans="1:10">
      <c r="A91" s="3"/>
      <c r="B91" s="3"/>
      <c r="C91" s="3"/>
      <c r="D91" s="3"/>
      <c r="E91" s="3"/>
      <c r="F91" s="190"/>
      <c r="G91" s="190"/>
      <c r="H91" s="190"/>
    </row>
    <row r="92" spans="1:10">
      <c r="A92" s="3"/>
      <c r="B92" s="3"/>
      <c r="C92" s="3"/>
      <c r="D92" s="3"/>
      <c r="E92" s="3"/>
      <c r="F92" s="190"/>
      <c r="G92" s="190"/>
      <c r="H92" s="190"/>
    </row>
    <row r="93" spans="1:10">
      <c r="A93" s="3"/>
      <c r="B93" s="3"/>
      <c r="C93" s="3"/>
      <c r="D93" s="3"/>
      <c r="E93" s="3"/>
      <c r="F93" s="190"/>
      <c r="G93" s="190"/>
      <c r="H93" s="190"/>
    </row>
    <row r="94" spans="1:10">
      <c r="A94" s="3"/>
      <c r="B94" s="3"/>
      <c r="C94" s="3"/>
      <c r="D94" s="3"/>
      <c r="E94" s="3"/>
      <c r="F94" s="190"/>
      <c r="G94" s="190"/>
      <c r="H94" s="190"/>
    </row>
    <row r="95" spans="1:10">
      <c r="A95" s="3"/>
      <c r="B95" s="3"/>
      <c r="C95" s="3"/>
      <c r="D95" s="3"/>
      <c r="E95" s="3"/>
      <c r="F95" s="190"/>
      <c r="G95" s="190"/>
      <c r="H95" s="190"/>
    </row>
    <row r="96" spans="1:10">
      <c r="A96" s="3"/>
      <c r="B96" s="3"/>
      <c r="C96" s="3"/>
      <c r="D96" s="3"/>
      <c r="E96" s="3"/>
      <c r="F96" s="190"/>
      <c r="G96" s="190"/>
      <c r="H96" s="190"/>
    </row>
    <row r="97" spans="1:8">
      <c r="A97" s="3"/>
      <c r="B97" s="3"/>
      <c r="C97" s="3"/>
      <c r="D97" s="3"/>
      <c r="E97" s="3"/>
      <c r="F97" s="190"/>
      <c r="G97" s="190"/>
      <c r="H97" s="190"/>
    </row>
    <row r="98" spans="1:8">
      <c r="A98" s="3"/>
      <c r="B98" s="3"/>
      <c r="C98" s="3"/>
      <c r="D98" s="3"/>
      <c r="E98" s="3"/>
      <c r="F98" s="190"/>
      <c r="G98" s="190"/>
      <c r="H98" s="190"/>
    </row>
    <row r="99" spans="1:8">
      <c r="A99" s="3"/>
      <c r="B99" s="3"/>
      <c r="C99" s="3"/>
      <c r="D99" s="3"/>
      <c r="E99" s="3"/>
      <c r="F99" s="190"/>
      <c r="G99" s="190"/>
      <c r="H99" s="190"/>
    </row>
  </sheetData>
  <mergeCells count="4">
    <mergeCell ref="B5:E5"/>
    <mergeCell ref="D7:D9"/>
    <mergeCell ref="A1:E1"/>
    <mergeCell ref="A3:E3"/>
  </mergeCells>
  <phoneticPr fontId="0" type="noConversion"/>
  <printOptions horizontalCentered="1"/>
  <pageMargins left="0.59" right="0.56000000000000005" top="0.83" bottom="1" header="0.67" footer="0.5"/>
  <pageSetup scale="76" orientation="landscape" r:id="rId1"/>
  <headerFooter alignWithMargins="0">
    <oddFooter>&amp;L&amp;"Arial,Italic"&amp;9MSDE - LFRO  02/2019&amp;C&amp;P&amp;R&amp;"Arial,Italic"&amp;9Selected Financial Data-Part 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08"/>
  <sheetViews>
    <sheetView topLeftCell="A7" zoomScaleNormal="100" workbookViewId="0">
      <selection activeCell="H10" sqref="H10"/>
    </sheetView>
  </sheetViews>
  <sheetFormatPr defaultRowHeight="12.75"/>
  <cols>
    <col min="1" max="1" width="17.28515625" customWidth="1"/>
    <col min="2" max="2" width="15" customWidth="1"/>
    <col min="3" max="3" width="15.28515625" customWidth="1"/>
    <col min="4" max="4" width="12.85546875" style="212" customWidth="1"/>
    <col min="5" max="5" width="14.85546875" style="212" customWidth="1"/>
    <col min="6" max="6" width="12.28515625" style="212" customWidth="1"/>
    <col min="7" max="7" width="14.85546875" style="212" customWidth="1"/>
    <col min="8" max="8" width="14.5703125" style="212" customWidth="1"/>
    <col min="9" max="9" width="15.28515625" style="212" customWidth="1"/>
    <col min="10" max="11" width="16.42578125" style="212" customWidth="1"/>
    <col min="12" max="12" width="13.7109375" style="212" customWidth="1"/>
    <col min="13" max="13" width="14.5703125" style="212" customWidth="1"/>
    <col min="14" max="14" width="14" customWidth="1"/>
    <col min="15" max="15" width="11.140625" bestFit="1" customWidth="1"/>
    <col min="16" max="16" width="16.140625" bestFit="1" customWidth="1"/>
    <col min="17" max="17" width="24" customWidth="1"/>
    <col min="18" max="18" width="16.42578125" customWidth="1"/>
    <col min="21" max="21" width="10.28515625" bestFit="1" customWidth="1"/>
  </cols>
  <sheetData>
    <row r="1" spans="1:21">
      <c r="A1" s="493" t="s">
        <v>109</v>
      </c>
      <c r="B1" s="493"/>
      <c r="C1" s="493"/>
      <c r="D1" s="493"/>
      <c r="E1" s="493"/>
      <c r="F1" s="493"/>
      <c r="G1" s="493"/>
      <c r="H1" s="493"/>
      <c r="I1" s="278"/>
      <c r="J1" s="278"/>
      <c r="K1" s="278"/>
      <c r="L1" s="278"/>
      <c r="M1" s="278"/>
    </row>
    <row r="2" spans="1:21">
      <c r="A2" s="3"/>
      <c r="B2" s="3"/>
      <c r="C2" s="3"/>
    </row>
    <row r="3" spans="1:21">
      <c r="A3" s="501" t="s">
        <v>233</v>
      </c>
      <c r="B3" s="501"/>
      <c r="C3" s="501"/>
      <c r="D3" s="501"/>
      <c r="E3" s="501"/>
      <c r="F3" s="501"/>
      <c r="G3" s="501"/>
      <c r="H3" s="501"/>
      <c r="I3" s="278"/>
      <c r="J3" s="278"/>
      <c r="K3" s="278"/>
      <c r="L3" s="278"/>
      <c r="M3" s="278"/>
    </row>
    <row r="4" spans="1:21" ht="13.5" thickBot="1">
      <c r="A4" s="11"/>
      <c r="B4" s="11"/>
      <c r="C4" s="11"/>
      <c r="D4" s="209"/>
      <c r="E4" s="209"/>
      <c r="F4" s="209"/>
      <c r="G4" s="209"/>
      <c r="H4" s="209"/>
      <c r="I4" s="190"/>
      <c r="J4" s="190"/>
      <c r="K4" s="190"/>
      <c r="L4" s="190"/>
      <c r="M4" s="190"/>
    </row>
    <row r="5" spans="1:21" ht="13.5" thickTop="1">
      <c r="A5" s="3"/>
      <c r="B5" s="522" t="s">
        <v>138</v>
      </c>
      <c r="C5" s="507" t="s">
        <v>167</v>
      </c>
      <c r="D5" s="190"/>
      <c r="E5" s="190"/>
      <c r="F5" s="191"/>
      <c r="G5" s="395" t="s">
        <v>197</v>
      </c>
      <c r="H5" s="190"/>
      <c r="I5"/>
      <c r="J5"/>
      <c r="K5"/>
      <c r="L5"/>
      <c r="M5"/>
    </row>
    <row r="6" spans="1:21" ht="15" customHeight="1">
      <c r="A6" s="3"/>
      <c r="B6" s="523"/>
      <c r="C6" s="476"/>
      <c r="D6" s="499" t="s">
        <v>168</v>
      </c>
      <c r="E6" s="499" t="s">
        <v>169</v>
      </c>
      <c r="F6" s="190"/>
      <c r="G6" s="507" t="s">
        <v>208</v>
      </c>
      <c r="H6" s="206" t="s">
        <v>32</v>
      </c>
      <c r="I6"/>
      <c r="J6"/>
      <c r="K6"/>
      <c r="L6"/>
      <c r="M6"/>
    </row>
    <row r="7" spans="1:21">
      <c r="A7" s="3" t="s">
        <v>67</v>
      </c>
      <c r="B7" s="523"/>
      <c r="C7" s="477"/>
      <c r="D7" s="464"/>
      <c r="E7" s="464"/>
      <c r="F7" s="507" t="s">
        <v>166</v>
      </c>
      <c r="G7" s="477"/>
      <c r="H7" s="206" t="s">
        <v>48</v>
      </c>
      <c r="I7"/>
      <c r="J7"/>
      <c r="K7"/>
      <c r="L7"/>
      <c r="M7"/>
    </row>
    <row r="8" spans="1:21">
      <c r="A8" s="3" t="s">
        <v>30</v>
      </c>
      <c r="B8" s="523"/>
      <c r="C8" s="477"/>
      <c r="D8" s="464"/>
      <c r="E8" s="464"/>
      <c r="F8" s="508"/>
      <c r="G8" s="477"/>
      <c r="H8" s="206" t="s">
        <v>47</v>
      </c>
      <c r="I8"/>
      <c r="J8"/>
      <c r="K8"/>
      <c r="L8"/>
      <c r="M8"/>
    </row>
    <row r="9" spans="1:21" ht="13.5" thickBot="1">
      <c r="A9" s="7" t="s">
        <v>121</v>
      </c>
      <c r="B9" s="524"/>
      <c r="C9" s="478"/>
      <c r="D9" s="465"/>
      <c r="E9" s="465"/>
      <c r="F9" s="490"/>
      <c r="G9" s="478"/>
      <c r="H9" s="214" t="s">
        <v>56</v>
      </c>
      <c r="I9"/>
      <c r="J9"/>
      <c r="K9"/>
      <c r="L9"/>
      <c r="M9"/>
    </row>
    <row r="10" spans="1:21" s="273" customFormat="1">
      <c r="A10" s="264" t="s">
        <v>0</v>
      </c>
      <c r="B10" s="215">
        <f>SUM(B12:B39)</f>
        <v>0</v>
      </c>
      <c r="C10" s="215">
        <f>SUM(C12:C39)</f>
        <v>27901.27</v>
      </c>
      <c r="D10" s="411">
        <f t="shared" ref="D10:H10" si="0">SUM(D12:D39)</f>
        <v>20110762.150000002</v>
      </c>
      <c r="E10" s="215">
        <f t="shared" si="0"/>
        <v>769608.68</v>
      </c>
      <c r="F10" s="215">
        <f>SUM(F12:F39)</f>
        <v>11097653.51</v>
      </c>
      <c r="G10" s="215">
        <f>SUM(G12:G39)</f>
        <v>0</v>
      </c>
      <c r="H10" s="215">
        <f t="shared" si="0"/>
        <v>64362487.190000013</v>
      </c>
    </row>
    <row r="11" spans="1:21">
      <c r="A11" s="3"/>
      <c r="B11" s="53"/>
      <c r="C11" s="53"/>
      <c r="D11" s="216"/>
      <c r="E11" s="216"/>
      <c r="F11" s="216"/>
      <c r="G11" s="216"/>
      <c r="H11" s="211" t="s">
        <v>211</v>
      </c>
      <c r="I11"/>
      <c r="J11"/>
      <c r="K11"/>
      <c r="L11"/>
      <c r="M11"/>
    </row>
    <row r="12" spans="1:21">
      <c r="A12" s="190" t="s">
        <v>1</v>
      </c>
      <c r="B12" s="126">
        <v>0</v>
      </c>
      <c r="C12" s="126"/>
      <c r="D12" s="126">
        <v>0</v>
      </c>
      <c r="E12" s="126">
        <v>0</v>
      </c>
      <c r="F12" s="126">
        <v>299361.77</v>
      </c>
      <c r="G12" s="126">
        <v>0</v>
      </c>
      <c r="H12" s="126">
        <v>2032902.9300000002</v>
      </c>
      <c r="I12"/>
      <c r="J12" s="40"/>
      <c r="K12" s="40"/>
      <c r="L12" s="357"/>
      <c r="M12" s="357"/>
      <c r="N12" s="357"/>
      <c r="O12" s="357"/>
      <c r="P12" s="357"/>
      <c r="Q12" s="192"/>
      <c r="R12" s="192"/>
      <c r="S12" s="192"/>
      <c r="T12" s="192"/>
      <c r="U12" s="357"/>
    </row>
    <row r="13" spans="1:21">
      <c r="A13" s="190" t="s">
        <v>2</v>
      </c>
      <c r="B13" s="126">
        <v>0</v>
      </c>
      <c r="C13" s="126"/>
      <c r="D13" s="126">
        <v>0</v>
      </c>
      <c r="E13" s="126">
        <v>79951.89</v>
      </c>
      <c r="F13" s="126">
        <v>2714964</v>
      </c>
      <c r="G13" s="126">
        <v>0</v>
      </c>
      <c r="H13" s="126">
        <v>3917846.8200000003</v>
      </c>
      <c r="I13"/>
      <c r="J13" s="40"/>
      <c r="K13" s="40"/>
      <c r="L13" s="358"/>
      <c r="M13" s="358"/>
      <c r="N13" s="358"/>
      <c r="O13" s="358"/>
      <c r="P13" s="358"/>
      <c r="Q13" s="212"/>
      <c r="R13" s="212"/>
      <c r="S13" s="212"/>
      <c r="T13" s="212"/>
      <c r="U13" s="358"/>
    </row>
    <row r="14" spans="1:21" s="23" customFormat="1">
      <c r="A14" s="32" t="s">
        <v>3</v>
      </c>
      <c r="B14" s="126">
        <v>0</v>
      </c>
      <c r="C14" s="126"/>
      <c r="D14" s="126">
        <v>124692.96999999997</v>
      </c>
      <c r="E14" s="126">
        <v>0</v>
      </c>
      <c r="F14" s="126">
        <v>3147933.42</v>
      </c>
      <c r="G14" s="126">
        <v>0</v>
      </c>
      <c r="H14" s="126">
        <v>6745883.0700000003</v>
      </c>
      <c r="J14" s="40"/>
      <c r="K14" s="40"/>
      <c r="L14" s="358"/>
      <c r="M14" s="358"/>
      <c r="N14" s="358"/>
      <c r="O14" s="358"/>
      <c r="P14" s="358"/>
      <c r="Q14" s="212"/>
      <c r="R14" s="212"/>
      <c r="S14" s="212"/>
      <c r="T14" s="212"/>
      <c r="U14" s="358"/>
    </row>
    <row r="15" spans="1:21">
      <c r="A15" s="190" t="s">
        <v>4</v>
      </c>
      <c r="B15" s="126">
        <v>0</v>
      </c>
      <c r="C15" s="126">
        <v>9507.4500000000007</v>
      </c>
      <c r="D15" s="126">
        <v>9652596.3300000001</v>
      </c>
      <c r="E15" s="126">
        <v>144617.21000000002</v>
      </c>
      <c r="F15" s="126">
        <v>0</v>
      </c>
      <c r="G15" s="126">
        <v>0</v>
      </c>
      <c r="H15" s="126">
        <v>2967259.86</v>
      </c>
      <c r="I15"/>
      <c r="J15" s="40"/>
      <c r="K15" s="40"/>
      <c r="L15" s="357"/>
      <c r="M15" s="357"/>
      <c r="N15" s="357"/>
      <c r="O15" s="357"/>
      <c r="P15" s="358"/>
      <c r="Q15" s="192"/>
      <c r="R15" s="192"/>
      <c r="S15" s="192"/>
      <c r="T15" s="192"/>
      <c r="U15" s="358"/>
    </row>
    <row r="16" spans="1:21">
      <c r="A16" s="190" t="s">
        <v>5</v>
      </c>
      <c r="B16" s="126">
        <v>0</v>
      </c>
      <c r="C16" s="126"/>
      <c r="D16" s="126">
        <v>0</v>
      </c>
      <c r="E16" s="126">
        <v>11392.57</v>
      </c>
      <c r="F16" s="126">
        <v>388991.42</v>
      </c>
      <c r="G16" s="126">
        <v>0</v>
      </c>
      <c r="H16" s="126">
        <v>2864858.9200000004</v>
      </c>
      <c r="I16"/>
      <c r="J16" s="40"/>
      <c r="K16" s="40"/>
      <c r="L16" s="358"/>
      <c r="M16" s="358"/>
      <c r="N16" s="358"/>
      <c r="O16" s="358"/>
      <c r="P16" s="357"/>
      <c r="Q16" s="212"/>
      <c r="R16" s="212"/>
      <c r="S16" s="212"/>
      <c r="T16" s="212"/>
      <c r="U16" s="358"/>
    </row>
    <row r="17" spans="1:21">
      <c r="A17" s="192"/>
      <c r="B17" s="126"/>
      <c r="C17" s="126"/>
      <c r="D17" s="126"/>
      <c r="E17" s="126"/>
      <c r="F17" s="126"/>
      <c r="G17" s="126"/>
      <c r="H17" s="126"/>
      <c r="I17"/>
      <c r="J17" s="40"/>
      <c r="K17" s="40"/>
      <c r="L17" s="358"/>
      <c r="M17" s="358"/>
      <c r="N17" s="358"/>
      <c r="O17" s="358"/>
      <c r="P17" s="357"/>
      <c r="Q17" s="212"/>
      <c r="R17" s="212"/>
      <c r="S17" s="212"/>
      <c r="T17" s="212"/>
      <c r="U17" s="358"/>
    </row>
    <row r="18" spans="1:21">
      <c r="A18" s="190" t="s">
        <v>6</v>
      </c>
      <c r="B18" s="126">
        <v>0</v>
      </c>
      <c r="C18" s="126"/>
      <c r="D18" s="126">
        <v>620649.63</v>
      </c>
      <c r="E18" s="126">
        <v>0</v>
      </c>
      <c r="F18" s="126">
        <v>0</v>
      </c>
      <c r="G18" s="126">
        <v>0</v>
      </c>
      <c r="H18" s="126">
        <v>944219.11</v>
      </c>
      <c r="I18"/>
      <c r="J18" s="40"/>
      <c r="K18" s="40"/>
      <c r="L18" s="358"/>
      <c r="M18" s="358"/>
      <c r="N18" s="358"/>
      <c r="O18" s="358"/>
      <c r="P18" s="358"/>
      <c r="Q18" s="212"/>
      <c r="R18" s="212"/>
      <c r="S18" s="212"/>
      <c r="T18" s="212"/>
      <c r="U18" s="358"/>
    </row>
    <row r="19" spans="1:21">
      <c r="A19" s="190" t="s">
        <v>7</v>
      </c>
      <c r="B19" s="126">
        <v>0</v>
      </c>
      <c r="C19" s="126"/>
      <c r="D19" s="126">
        <v>0</v>
      </c>
      <c r="E19" s="126">
        <v>0</v>
      </c>
      <c r="F19" s="126">
        <v>0</v>
      </c>
      <c r="G19" s="126">
        <v>0</v>
      </c>
      <c r="H19" s="126">
        <v>1951414.15</v>
      </c>
      <c r="I19"/>
      <c r="J19" s="40"/>
      <c r="K19" s="40"/>
      <c r="L19" s="358"/>
      <c r="M19" s="358"/>
      <c r="N19" s="358"/>
      <c r="O19" s="358"/>
      <c r="P19" s="358"/>
      <c r="Q19" s="212"/>
      <c r="R19" s="212"/>
      <c r="S19" s="212"/>
      <c r="T19" s="212"/>
      <c r="U19" s="358"/>
    </row>
    <row r="20" spans="1:21">
      <c r="A20" s="190" t="s">
        <v>8</v>
      </c>
      <c r="B20" s="126">
        <v>0</v>
      </c>
      <c r="C20" s="126"/>
      <c r="D20" s="126">
        <v>1343339.15</v>
      </c>
      <c r="E20" s="126">
        <v>0</v>
      </c>
      <c r="F20" s="126">
        <v>0</v>
      </c>
      <c r="G20" s="126">
        <v>0</v>
      </c>
      <c r="H20" s="126">
        <v>135953.41</v>
      </c>
      <c r="I20"/>
      <c r="J20" s="40"/>
      <c r="K20" s="40"/>
      <c r="L20" s="358"/>
      <c r="M20" s="358"/>
      <c r="N20" s="358"/>
      <c r="O20" s="358"/>
      <c r="P20" s="358"/>
      <c r="Q20" s="212"/>
      <c r="R20" s="212"/>
      <c r="S20" s="212"/>
      <c r="T20" s="212"/>
      <c r="U20" s="358"/>
    </row>
    <row r="21" spans="1:21">
      <c r="A21" s="190" t="s">
        <v>9</v>
      </c>
      <c r="B21" s="126">
        <v>0</v>
      </c>
      <c r="C21" s="126"/>
      <c r="D21" s="126">
        <v>0</v>
      </c>
      <c r="E21" s="126">
        <v>71071.09</v>
      </c>
      <c r="F21" s="126">
        <v>817326.17999999993</v>
      </c>
      <c r="G21" s="126">
        <v>0</v>
      </c>
      <c r="H21" s="126">
        <v>948174.92999999993</v>
      </c>
      <c r="I21"/>
      <c r="J21" s="40"/>
      <c r="K21" s="40"/>
      <c r="L21" s="358"/>
      <c r="M21" s="358"/>
      <c r="N21" s="358"/>
      <c r="O21" s="358"/>
      <c r="P21" s="358"/>
      <c r="Q21" s="212"/>
      <c r="R21" s="212"/>
      <c r="S21" s="212"/>
      <c r="T21" s="212"/>
      <c r="U21" s="358"/>
    </row>
    <row r="22" spans="1:21">
      <c r="A22" s="190" t="s">
        <v>10</v>
      </c>
      <c r="B22" s="126">
        <v>0</v>
      </c>
      <c r="C22" s="126"/>
      <c r="D22" s="126">
        <v>0</v>
      </c>
      <c r="E22" s="126">
        <v>6163.45</v>
      </c>
      <c r="F22" s="126">
        <v>0</v>
      </c>
      <c r="G22" s="126">
        <v>0</v>
      </c>
      <c r="H22" s="126">
        <v>1874399.3900000001</v>
      </c>
      <c r="I22"/>
      <c r="J22" s="40"/>
      <c r="K22" s="40"/>
      <c r="L22" s="358"/>
      <c r="M22" s="358"/>
      <c r="N22" s="358"/>
      <c r="O22" s="358"/>
      <c r="P22" s="358"/>
      <c r="Q22" s="212"/>
      <c r="R22" s="212"/>
      <c r="S22" s="212"/>
      <c r="T22" s="212"/>
      <c r="U22" s="358"/>
    </row>
    <row r="23" spans="1:21">
      <c r="A23" s="190"/>
      <c r="B23" s="126"/>
      <c r="C23" s="126"/>
      <c r="D23" s="126"/>
      <c r="E23" s="126"/>
      <c r="F23" s="126"/>
      <c r="G23" s="126"/>
      <c r="H23" s="126"/>
      <c r="I23"/>
      <c r="J23"/>
      <c r="K23"/>
      <c r="N23" s="212"/>
      <c r="O23" s="212"/>
      <c r="P23" s="212"/>
      <c r="Q23" s="212"/>
      <c r="R23" s="212"/>
      <c r="S23" s="212"/>
      <c r="T23" s="212"/>
      <c r="U23" s="358"/>
    </row>
    <row r="24" spans="1:21">
      <c r="A24" s="190" t="s">
        <v>11</v>
      </c>
      <c r="B24" s="126">
        <v>0</v>
      </c>
      <c r="C24" s="126"/>
      <c r="D24" s="126">
        <v>0</v>
      </c>
      <c r="E24" s="126">
        <v>4320.74</v>
      </c>
      <c r="F24" s="126">
        <v>40581.96</v>
      </c>
      <c r="G24" s="126">
        <v>0</v>
      </c>
      <c r="H24" s="126">
        <v>1831455.19</v>
      </c>
      <c r="I24"/>
      <c r="J24" s="40"/>
      <c r="K24" s="40"/>
      <c r="L24" s="358"/>
      <c r="M24" s="358"/>
      <c r="N24" s="358"/>
      <c r="O24" s="358"/>
      <c r="P24" s="358"/>
      <c r="Q24" s="212"/>
      <c r="R24" s="212"/>
      <c r="S24" s="212"/>
      <c r="T24" s="212"/>
      <c r="U24" s="358"/>
    </row>
    <row r="25" spans="1:21">
      <c r="A25" s="190" t="s">
        <v>12</v>
      </c>
      <c r="B25" s="126">
        <v>0</v>
      </c>
      <c r="C25" s="126"/>
      <c r="D25" s="126">
        <v>496680.7</v>
      </c>
      <c r="E25" s="126">
        <v>0</v>
      </c>
      <c r="F25" s="126">
        <v>0</v>
      </c>
      <c r="G25" s="126">
        <v>0</v>
      </c>
      <c r="H25" s="126">
        <v>366933.15</v>
      </c>
      <c r="I25"/>
      <c r="J25" s="40"/>
      <c r="K25" s="40"/>
      <c r="L25" s="358"/>
      <c r="M25" s="358"/>
      <c r="N25" s="358"/>
      <c r="O25" s="358"/>
      <c r="P25" s="358"/>
      <c r="Q25" s="212"/>
      <c r="R25" s="212"/>
      <c r="S25" s="212"/>
      <c r="T25" s="212"/>
      <c r="U25" s="357"/>
    </row>
    <row r="26" spans="1:21">
      <c r="A26" s="190" t="s">
        <v>13</v>
      </c>
      <c r="B26" s="126">
        <v>0</v>
      </c>
      <c r="C26" s="126"/>
      <c r="D26" s="126">
        <v>0</v>
      </c>
      <c r="E26" s="126">
        <v>51120.17</v>
      </c>
      <c r="F26" s="126">
        <v>408977.34</v>
      </c>
      <c r="G26" s="126">
        <v>0</v>
      </c>
      <c r="H26" s="126">
        <v>5236101.63</v>
      </c>
      <c r="I26"/>
      <c r="J26" s="40"/>
      <c r="K26" s="40"/>
      <c r="L26" s="358"/>
      <c r="M26" s="358"/>
      <c r="N26" s="358"/>
      <c r="O26" s="358"/>
      <c r="P26" s="358"/>
      <c r="Q26" s="212"/>
      <c r="R26" s="212"/>
      <c r="S26" s="212"/>
      <c r="T26" s="212"/>
      <c r="U26" s="357"/>
    </row>
    <row r="27" spans="1:21">
      <c r="A27" s="190" t="s">
        <v>14</v>
      </c>
      <c r="B27" s="126">
        <v>0</v>
      </c>
      <c r="C27" s="126"/>
      <c r="D27" s="126">
        <v>0</v>
      </c>
      <c r="E27" s="126">
        <v>79964.040000000008</v>
      </c>
      <c r="F27" s="126">
        <v>796783.46</v>
      </c>
      <c r="G27" s="126">
        <v>0</v>
      </c>
      <c r="H27" s="126">
        <v>3182671.79</v>
      </c>
      <c r="I27"/>
      <c r="J27" s="40"/>
      <c r="K27" s="40"/>
      <c r="L27" s="358"/>
      <c r="M27" s="358"/>
      <c r="N27" s="358"/>
      <c r="O27" s="358"/>
      <c r="P27" s="358"/>
      <c r="Q27" s="212"/>
      <c r="R27" s="212"/>
      <c r="S27" s="212"/>
      <c r="T27" s="212"/>
      <c r="U27" s="357"/>
    </row>
    <row r="28" spans="1:21">
      <c r="A28" s="190" t="s">
        <v>15</v>
      </c>
      <c r="B28" s="126">
        <v>0</v>
      </c>
      <c r="C28" s="126"/>
      <c r="D28" s="126">
        <v>315644.06</v>
      </c>
      <c r="E28" s="126">
        <v>0</v>
      </c>
      <c r="F28" s="126">
        <v>73852.960000000006</v>
      </c>
      <c r="G28" s="126">
        <v>0</v>
      </c>
      <c r="H28" s="126">
        <v>17597.710000000006</v>
      </c>
      <c r="I28"/>
      <c r="J28" s="40"/>
      <c r="K28" s="40"/>
      <c r="L28" s="358"/>
      <c r="M28" s="358"/>
      <c r="N28" s="358"/>
      <c r="O28" s="358"/>
      <c r="P28" s="358"/>
      <c r="Q28" s="212"/>
      <c r="R28" s="212"/>
      <c r="S28" s="212"/>
      <c r="T28" s="212"/>
      <c r="U28" s="358"/>
    </row>
    <row r="29" spans="1:21">
      <c r="A29" s="190"/>
      <c r="B29" s="126"/>
      <c r="C29" s="126"/>
      <c r="D29" s="126"/>
      <c r="E29" s="126"/>
      <c r="F29" s="126"/>
      <c r="G29" s="126"/>
      <c r="H29" s="126"/>
      <c r="I29"/>
      <c r="J29"/>
      <c r="K29"/>
      <c r="N29" s="212"/>
      <c r="O29" s="212"/>
      <c r="P29" s="212"/>
      <c r="Q29" s="212"/>
      <c r="R29" s="212"/>
      <c r="S29" s="212"/>
      <c r="T29" s="212"/>
      <c r="U29" s="358"/>
    </row>
    <row r="30" spans="1:21">
      <c r="A30" s="190" t="s">
        <v>16</v>
      </c>
      <c r="B30" s="126">
        <v>0</v>
      </c>
      <c r="C30" s="126"/>
      <c r="D30" s="126">
        <v>5117501</v>
      </c>
      <c r="E30" s="126">
        <v>3018.86</v>
      </c>
      <c r="F30" s="126">
        <v>104794</v>
      </c>
      <c r="G30" s="126">
        <v>0</v>
      </c>
      <c r="H30" s="126">
        <v>7474687.29</v>
      </c>
      <c r="I30"/>
      <c r="J30" s="40"/>
      <c r="K30" s="40"/>
      <c r="L30" s="358"/>
      <c r="M30" s="358"/>
      <c r="N30" s="358"/>
      <c r="O30" s="358"/>
      <c r="P30" s="358"/>
      <c r="Q30" s="212"/>
      <c r="R30" s="212"/>
      <c r="S30" s="212"/>
      <c r="T30" s="212"/>
      <c r="U30" s="358"/>
    </row>
    <row r="31" spans="1:21">
      <c r="A31" s="190" t="s">
        <v>17</v>
      </c>
      <c r="B31" s="126">
        <v>0</v>
      </c>
      <c r="C31" s="126"/>
      <c r="D31" s="126">
        <v>0</v>
      </c>
      <c r="E31" s="126">
        <v>91600.26999999999</v>
      </c>
      <c r="F31" s="126">
        <v>37595.97</v>
      </c>
      <c r="G31" s="126">
        <v>0</v>
      </c>
      <c r="H31" s="126">
        <v>10776128.66</v>
      </c>
      <c r="I31"/>
      <c r="J31" s="40"/>
      <c r="K31" s="40"/>
      <c r="L31" s="358"/>
      <c r="M31" s="358"/>
      <c r="N31" s="358"/>
      <c r="O31" s="358"/>
      <c r="P31" s="358"/>
      <c r="Q31" s="212"/>
      <c r="R31" s="212"/>
      <c r="S31" s="212"/>
      <c r="T31" s="212"/>
      <c r="U31" s="358"/>
    </row>
    <row r="32" spans="1:21" s="54" customFormat="1">
      <c r="A32" s="218" t="s">
        <v>18</v>
      </c>
      <c r="B32" s="126">
        <v>0</v>
      </c>
      <c r="C32" s="126"/>
      <c r="D32" s="126">
        <v>0</v>
      </c>
      <c r="E32" s="126">
        <v>0</v>
      </c>
      <c r="F32" s="126">
        <v>0</v>
      </c>
      <c r="G32" s="126">
        <v>0</v>
      </c>
      <c r="H32" s="126">
        <v>856935.64</v>
      </c>
      <c r="J32" s="40"/>
      <c r="K32" s="40"/>
      <c r="L32" s="358"/>
      <c r="M32" s="358"/>
      <c r="N32" s="358"/>
      <c r="O32" s="358"/>
      <c r="P32" s="358"/>
      <c r="Q32" s="212"/>
      <c r="R32" s="212"/>
      <c r="S32" s="212"/>
      <c r="T32" s="212"/>
      <c r="U32" s="358"/>
    </row>
    <row r="33" spans="1:21">
      <c r="A33" s="190" t="s">
        <v>19</v>
      </c>
      <c r="B33" s="126">
        <v>0</v>
      </c>
      <c r="C33" s="126"/>
      <c r="D33" s="126">
        <v>0</v>
      </c>
      <c r="E33" s="126">
        <v>52681.460000000006</v>
      </c>
      <c r="F33" s="126">
        <v>2239569.66</v>
      </c>
      <c r="G33" s="126">
        <v>0</v>
      </c>
      <c r="H33" s="126">
        <v>3961999.3100000005</v>
      </c>
      <c r="I33"/>
      <c r="J33" s="40"/>
      <c r="K33" s="40"/>
      <c r="L33" s="358"/>
      <c r="M33" s="358"/>
      <c r="N33" s="358"/>
      <c r="O33" s="358"/>
      <c r="P33" s="358"/>
      <c r="Q33" s="212"/>
      <c r="R33" s="212"/>
      <c r="S33" s="212"/>
      <c r="T33" s="212"/>
      <c r="U33" s="358"/>
    </row>
    <row r="34" spans="1:21">
      <c r="A34" s="190" t="s">
        <v>20</v>
      </c>
      <c r="B34" s="126">
        <v>0</v>
      </c>
      <c r="C34" s="126"/>
      <c r="D34" s="126">
        <v>386657.54000000004</v>
      </c>
      <c r="E34" s="126">
        <v>23679.87</v>
      </c>
      <c r="F34" s="126">
        <v>0</v>
      </c>
      <c r="G34" s="126">
        <v>0</v>
      </c>
      <c r="H34" s="126">
        <v>1164623.21</v>
      </c>
      <c r="I34"/>
      <c r="J34" s="40"/>
      <c r="K34" s="40"/>
      <c r="L34" s="358"/>
      <c r="M34" s="358"/>
      <c r="N34" s="358"/>
      <c r="O34" s="358"/>
      <c r="P34" s="358"/>
      <c r="Q34" s="212"/>
      <c r="R34" s="212"/>
      <c r="S34" s="212"/>
      <c r="T34" s="358"/>
      <c r="U34" s="358"/>
    </row>
    <row r="35" spans="1:21">
      <c r="A35" s="190"/>
      <c r="B35" s="126"/>
      <c r="C35" s="126"/>
      <c r="D35" s="126"/>
      <c r="E35" s="126"/>
      <c r="F35" s="126"/>
      <c r="G35" s="126"/>
      <c r="H35" s="126"/>
      <c r="I35"/>
      <c r="J35" s="40"/>
      <c r="K35" s="40"/>
      <c r="L35" s="358"/>
      <c r="M35" s="358"/>
      <c r="N35" s="358"/>
      <c r="O35" s="358"/>
      <c r="P35" s="358"/>
      <c r="Q35" s="212"/>
      <c r="R35" s="212"/>
      <c r="S35" s="212"/>
      <c r="T35" s="358"/>
      <c r="U35" s="358"/>
    </row>
    <row r="36" spans="1:21">
      <c r="A36" s="190" t="s">
        <v>21</v>
      </c>
      <c r="B36" s="126">
        <v>0</v>
      </c>
      <c r="C36" s="126"/>
      <c r="D36" s="126">
        <v>1044179.46</v>
      </c>
      <c r="E36" s="126">
        <v>0</v>
      </c>
      <c r="F36" s="126">
        <v>0</v>
      </c>
      <c r="G36" s="126">
        <v>0</v>
      </c>
      <c r="H36" s="126">
        <v>89299.86</v>
      </c>
      <c r="I36"/>
      <c r="J36" s="40"/>
      <c r="K36" s="40"/>
      <c r="L36" s="358"/>
      <c r="M36" s="358"/>
      <c r="N36" s="358"/>
      <c r="O36" s="358"/>
      <c r="P36" s="358"/>
      <c r="Q36" s="212"/>
      <c r="R36" s="212"/>
      <c r="S36" s="212"/>
      <c r="T36" s="212"/>
      <c r="U36" s="358"/>
    </row>
    <row r="37" spans="1:21">
      <c r="A37" s="190" t="s">
        <v>22</v>
      </c>
      <c r="B37" s="126">
        <v>0</v>
      </c>
      <c r="C37" s="126"/>
      <c r="D37" s="126">
        <v>0</v>
      </c>
      <c r="E37" s="126">
        <v>42904.13</v>
      </c>
      <c r="F37" s="126">
        <v>26921.37</v>
      </c>
      <c r="G37" s="126">
        <v>0</v>
      </c>
      <c r="H37" s="126">
        <v>2180999.9</v>
      </c>
      <c r="I37"/>
      <c r="J37" s="40"/>
      <c r="K37" s="40"/>
      <c r="L37" s="358"/>
      <c r="M37" s="358"/>
      <c r="N37" s="358"/>
      <c r="O37" s="358"/>
      <c r="P37" s="358"/>
      <c r="Q37" s="212"/>
      <c r="R37" s="212"/>
      <c r="S37" s="212"/>
      <c r="T37" s="212"/>
      <c r="U37" s="358"/>
    </row>
    <row r="38" spans="1:21">
      <c r="A38" s="190" t="s">
        <v>23</v>
      </c>
      <c r="B38" s="126">
        <v>0</v>
      </c>
      <c r="C38" s="126">
        <v>18393.82</v>
      </c>
      <c r="D38" s="126">
        <v>0</v>
      </c>
      <c r="E38" s="126">
        <v>72613.3</v>
      </c>
      <c r="F38" s="126">
        <v>0</v>
      </c>
      <c r="G38" s="126">
        <v>0</v>
      </c>
      <c r="H38" s="126">
        <v>2521749.7000000002</v>
      </c>
      <c r="I38"/>
      <c r="J38" s="40"/>
      <c r="K38" s="40"/>
      <c r="L38" s="358"/>
      <c r="M38" s="358"/>
      <c r="N38" s="358"/>
      <c r="O38" s="358"/>
      <c r="P38" s="358"/>
      <c r="Q38" s="212"/>
      <c r="R38" s="212"/>
      <c r="S38" s="212"/>
      <c r="T38" s="212"/>
      <c r="U38" s="358"/>
    </row>
    <row r="39" spans="1:21">
      <c r="A39" s="274" t="s">
        <v>24</v>
      </c>
      <c r="B39" s="127">
        <v>0</v>
      </c>
      <c r="C39" s="127"/>
      <c r="D39" s="127">
        <v>1008821.31</v>
      </c>
      <c r="E39" s="127">
        <v>34509.629999999997</v>
      </c>
      <c r="F39" s="127">
        <v>0</v>
      </c>
      <c r="G39" s="127">
        <v>0</v>
      </c>
      <c r="H39" s="127">
        <v>318391.56</v>
      </c>
      <c r="I39"/>
      <c r="J39" s="40"/>
      <c r="K39" s="40"/>
      <c r="L39" s="358"/>
      <c r="M39" s="358"/>
      <c r="N39" s="358"/>
      <c r="O39" s="358"/>
      <c r="P39" s="358"/>
      <c r="Q39" s="212"/>
      <c r="R39" s="212"/>
      <c r="S39" s="212"/>
      <c r="T39" s="212"/>
      <c r="U39" s="358"/>
    </row>
    <row r="40" spans="1:21">
      <c r="A40" s="3"/>
      <c r="B40" s="3"/>
      <c r="C40" s="3"/>
      <c r="D40" s="187"/>
      <c r="E40" s="187"/>
      <c r="F40" s="187"/>
      <c r="G40" s="187"/>
      <c r="H40" s="187"/>
      <c r="I40" s="187"/>
      <c r="J40" s="187"/>
      <c r="K40" s="187"/>
      <c r="L40" s="187"/>
      <c r="M40" s="187"/>
    </row>
    <row r="41" spans="1:21">
      <c r="A41" s="3"/>
      <c r="B41" s="40"/>
      <c r="C41" s="40"/>
      <c r="D41" s="357"/>
      <c r="E41" s="357"/>
      <c r="F41" s="357"/>
      <c r="G41" s="357"/>
      <c r="H41" s="357"/>
      <c r="I41" s="192"/>
      <c r="J41" s="192"/>
      <c r="K41" s="192"/>
      <c r="L41" s="192"/>
      <c r="M41" s="192"/>
    </row>
    <row r="42" spans="1:21">
      <c r="A42" s="399"/>
      <c r="B42" s="354"/>
      <c r="C42" s="354"/>
      <c r="D42" s="358"/>
      <c r="E42" s="358"/>
      <c r="F42" s="358"/>
      <c r="G42" s="358"/>
      <c r="H42" s="358"/>
      <c r="I42" s="358"/>
      <c r="J42" s="358"/>
      <c r="K42" s="358"/>
      <c r="L42" s="358"/>
      <c r="M42" s="358"/>
      <c r="Q42" s="23"/>
    </row>
    <row r="43" spans="1:21">
      <c r="A43" s="204"/>
      <c r="B43" s="354"/>
      <c r="C43" s="354"/>
      <c r="D43" s="358"/>
      <c r="E43" s="359"/>
      <c r="F43" s="359"/>
      <c r="H43" s="358"/>
      <c r="I43" s="358"/>
      <c r="J43" s="358"/>
      <c r="K43" s="358"/>
      <c r="L43" s="358"/>
      <c r="M43" s="358"/>
      <c r="O43" s="354"/>
      <c r="R43" s="354"/>
    </row>
    <row r="44" spans="1:21">
      <c r="A44" s="204"/>
      <c r="B44" s="354"/>
      <c r="C44" s="354"/>
      <c r="D44" s="358"/>
      <c r="E44" s="358"/>
      <c r="F44" s="358"/>
      <c r="G44" s="358"/>
      <c r="H44" s="358"/>
      <c r="I44" s="358"/>
      <c r="J44" s="358"/>
      <c r="K44" s="358"/>
      <c r="L44" s="358"/>
      <c r="M44" s="358"/>
      <c r="N44" s="354"/>
      <c r="O44" s="354"/>
      <c r="R44" s="354"/>
    </row>
    <row r="45" spans="1:21">
      <c r="A45" s="204"/>
      <c r="B45" s="354"/>
      <c r="C45" s="354"/>
      <c r="D45" s="358"/>
      <c r="E45" s="358"/>
      <c r="F45" s="358"/>
      <c r="G45" s="358"/>
      <c r="H45" s="358"/>
      <c r="I45" s="358"/>
      <c r="J45" s="358"/>
      <c r="K45" s="358"/>
      <c r="L45" s="358"/>
      <c r="M45" s="358"/>
      <c r="N45" s="354"/>
      <c r="O45" s="354"/>
    </row>
    <row r="46" spans="1:21">
      <c r="A46" s="204"/>
      <c r="B46" s="354"/>
      <c r="C46" s="354"/>
      <c r="D46" s="358"/>
      <c r="E46" s="358"/>
      <c r="F46" s="358"/>
      <c r="G46" s="358"/>
      <c r="H46" s="358"/>
      <c r="I46" s="358"/>
      <c r="J46" s="358"/>
      <c r="K46" s="358"/>
      <c r="L46" s="358"/>
      <c r="M46" s="358"/>
      <c r="N46" s="354"/>
      <c r="O46" s="354"/>
      <c r="R46" s="354"/>
    </row>
    <row r="47" spans="1:21">
      <c r="A47" s="204"/>
      <c r="B47" s="354"/>
      <c r="C47" s="354"/>
      <c r="D47" s="358"/>
      <c r="E47" s="358"/>
      <c r="F47" s="358"/>
      <c r="G47" s="358"/>
      <c r="H47" s="358"/>
      <c r="I47" s="358"/>
      <c r="J47" s="358"/>
      <c r="K47" s="358"/>
      <c r="L47" s="358"/>
      <c r="M47" s="358"/>
      <c r="O47" s="354"/>
      <c r="R47" s="354"/>
      <c r="S47" s="354"/>
    </row>
    <row r="48" spans="1:21">
      <c r="A48" s="204"/>
      <c r="B48" s="354"/>
      <c r="C48" s="354"/>
      <c r="D48" s="358"/>
      <c r="E48" s="358"/>
      <c r="F48" s="358"/>
      <c r="G48" s="358"/>
      <c r="H48" s="358"/>
      <c r="I48" s="358"/>
      <c r="J48" s="358"/>
      <c r="K48" s="358"/>
      <c r="L48" s="358"/>
      <c r="M48" s="358"/>
      <c r="O48" s="354"/>
      <c r="R48" s="354"/>
      <c r="S48" s="354"/>
    </row>
    <row r="49" spans="1:19">
      <c r="A49" s="204"/>
      <c r="B49" s="354"/>
      <c r="C49" s="354"/>
      <c r="D49" s="358"/>
      <c r="E49" s="358"/>
      <c r="F49" s="358"/>
      <c r="G49" s="358"/>
      <c r="H49" s="358"/>
      <c r="I49" s="358"/>
      <c r="J49" s="358"/>
      <c r="K49" s="358"/>
      <c r="L49" s="358"/>
      <c r="M49" s="358"/>
      <c r="O49" s="354"/>
      <c r="R49" s="354"/>
      <c r="S49" s="354"/>
    </row>
    <row r="50" spans="1:19">
      <c r="A50" s="204"/>
      <c r="B50" s="354"/>
      <c r="C50" s="354"/>
      <c r="D50" s="358"/>
      <c r="E50" s="358"/>
      <c r="F50" s="358"/>
      <c r="G50" s="358"/>
      <c r="H50" s="358"/>
      <c r="I50" s="358"/>
      <c r="J50" s="358"/>
      <c r="K50" s="358"/>
      <c r="L50" s="358"/>
      <c r="M50" s="358"/>
      <c r="O50" s="354"/>
      <c r="P50" s="23"/>
      <c r="Q50" s="23"/>
      <c r="R50" s="359"/>
      <c r="S50" s="23"/>
    </row>
    <row r="51" spans="1:19">
      <c r="A51" s="204"/>
      <c r="B51" s="354"/>
      <c r="C51" s="354"/>
      <c r="D51" s="358"/>
      <c r="E51" s="358"/>
      <c r="F51" s="358"/>
      <c r="G51" s="358"/>
      <c r="H51" s="358"/>
      <c r="I51" s="358"/>
      <c r="J51" s="358"/>
      <c r="K51" s="358"/>
      <c r="L51" s="358"/>
      <c r="M51" s="358"/>
      <c r="O51" s="354"/>
      <c r="P51" s="23"/>
      <c r="Q51" s="23"/>
      <c r="R51" s="359"/>
      <c r="S51" s="23"/>
    </row>
    <row r="52" spans="1:19">
      <c r="A52" s="204"/>
      <c r="B52" s="354"/>
      <c r="C52" s="354"/>
      <c r="D52" s="358"/>
      <c r="E52" s="358"/>
      <c r="F52" s="358"/>
      <c r="G52" s="358"/>
      <c r="H52" s="358"/>
      <c r="I52" s="358"/>
      <c r="J52" s="358"/>
      <c r="K52" s="358"/>
      <c r="L52" s="358"/>
      <c r="M52" s="358"/>
      <c r="O52" s="359"/>
      <c r="R52" s="354"/>
    </row>
    <row r="53" spans="1:19">
      <c r="A53" s="204"/>
      <c r="B53" s="354"/>
      <c r="C53" s="354"/>
      <c r="D53" s="358"/>
      <c r="E53" s="358"/>
      <c r="F53" s="358"/>
      <c r="G53" s="358"/>
      <c r="H53" s="358"/>
      <c r="I53" s="358"/>
      <c r="J53" s="358"/>
      <c r="K53" s="358"/>
      <c r="L53" s="358"/>
      <c r="M53" s="358"/>
      <c r="N53" s="354"/>
      <c r="O53" s="354"/>
      <c r="R53" s="354"/>
    </row>
    <row r="54" spans="1:19">
      <c r="A54" s="204"/>
      <c r="B54" s="354"/>
      <c r="C54" s="354"/>
      <c r="D54" s="358"/>
      <c r="E54" s="358"/>
      <c r="F54" s="358"/>
      <c r="G54" s="358"/>
      <c r="H54" s="358"/>
      <c r="I54" s="358"/>
      <c r="J54" s="358"/>
      <c r="K54" s="358"/>
      <c r="L54" s="358"/>
      <c r="M54" s="358"/>
      <c r="N54" s="354"/>
      <c r="O54" s="354"/>
      <c r="R54" s="354"/>
    </row>
    <row r="55" spans="1:19">
      <c r="A55" s="204"/>
      <c r="B55" s="354"/>
      <c r="C55" s="354"/>
      <c r="D55" s="358"/>
      <c r="E55" s="358"/>
      <c r="F55" s="358"/>
      <c r="G55" s="358"/>
      <c r="H55" s="358"/>
      <c r="I55" s="358"/>
      <c r="J55" s="358"/>
      <c r="K55" s="358"/>
      <c r="L55" s="358"/>
      <c r="M55" s="358"/>
      <c r="N55" s="354"/>
      <c r="O55" s="354"/>
      <c r="R55" s="354"/>
    </row>
    <row r="56" spans="1:19">
      <c r="A56" s="204"/>
      <c r="B56" s="354"/>
      <c r="C56" s="354"/>
      <c r="D56" s="358"/>
      <c r="E56" s="358"/>
      <c r="F56" s="358"/>
      <c r="G56" s="358"/>
      <c r="H56" s="358"/>
      <c r="I56" s="358"/>
      <c r="J56" s="358"/>
      <c r="K56" s="358"/>
      <c r="L56" s="358"/>
      <c r="M56" s="358"/>
      <c r="N56" s="354"/>
      <c r="O56" s="354"/>
      <c r="R56" s="354"/>
    </row>
    <row r="57" spans="1:19">
      <c r="A57" s="204"/>
      <c r="B57" s="354"/>
      <c r="C57" s="354"/>
      <c r="D57" s="358"/>
      <c r="E57" s="358"/>
      <c r="F57" s="358"/>
      <c r="G57" s="358"/>
      <c r="H57" s="358"/>
      <c r="I57" s="358"/>
      <c r="J57" s="358"/>
      <c r="K57" s="358"/>
      <c r="L57" s="358"/>
      <c r="M57" s="358"/>
      <c r="N57" s="354"/>
      <c r="O57" s="354"/>
      <c r="R57" s="354"/>
    </row>
    <row r="58" spans="1:19">
      <c r="A58" s="204"/>
      <c r="B58" s="354"/>
      <c r="C58" s="354"/>
      <c r="D58" s="358"/>
      <c r="E58" s="358"/>
      <c r="F58" s="358"/>
      <c r="G58" s="358"/>
      <c r="H58" s="358"/>
      <c r="I58" s="358"/>
      <c r="J58" s="358"/>
      <c r="K58" s="358"/>
      <c r="L58" s="358"/>
      <c r="M58" s="358"/>
      <c r="N58" s="354"/>
      <c r="O58" s="354"/>
      <c r="R58" s="354"/>
    </row>
    <row r="59" spans="1:19">
      <c r="A59" s="204"/>
      <c r="B59" s="354"/>
      <c r="C59" s="354"/>
      <c r="D59" s="358"/>
      <c r="E59" s="358"/>
      <c r="F59" s="358"/>
      <c r="G59" s="358"/>
      <c r="H59" s="358"/>
      <c r="I59" s="358"/>
      <c r="J59" s="358"/>
      <c r="K59" s="358"/>
      <c r="L59" s="358"/>
      <c r="M59" s="358"/>
      <c r="N59" s="354"/>
      <c r="O59" s="354"/>
      <c r="R59" s="354"/>
    </row>
    <row r="60" spans="1:19">
      <c r="A60" s="204"/>
      <c r="B60" s="354"/>
      <c r="C60" s="354"/>
      <c r="D60" s="358"/>
      <c r="E60" s="358"/>
      <c r="F60" s="358"/>
      <c r="G60" s="358"/>
      <c r="H60" s="358"/>
      <c r="I60" s="358"/>
      <c r="J60" s="358"/>
      <c r="K60" s="358"/>
      <c r="L60" s="358"/>
      <c r="M60" s="358"/>
      <c r="N60" s="354"/>
      <c r="O60" s="354"/>
      <c r="R60" s="354"/>
    </row>
    <row r="61" spans="1:19">
      <c r="A61" s="204"/>
      <c r="B61" s="354"/>
      <c r="C61" s="354"/>
      <c r="D61" s="358"/>
      <c r="E61" s="358"/>
      <c r="F61" s="358"/>
      <c r="G61" s="358"/>
      <c r="H61" s="358"/>
      <c r="I61" s="358"/>
      <c r="J61" s="358"/>
      <c r="K61" s="358"/>
      <c r="L61" s="358"/>
      <c r="M61" s="358"/>
      <c r="N61" s="354"/>
      <c r="O61" s="354"/>
      <c r="R61" s="354"/>
    </row>
    <row r="62" spans="1:19">
      <c r="A62" s="204"/>
      <c r="B62" s="354"/>
      <c r="C62" s="354"/>
      <c r="D62" s="358"/>
      <c r="E62" s="358"/>
      <c r="F62" s="358"/>
      <c r="G62" s="358"/>
      <c r="H62" s="358"/>
      <c r="I62" s="358"/>
      <c r="J62" s="358"/>
      <c r="K62" s="358"/>
      <c r="L62" s="358"/>
      <c r="M62" s="358"/>
      <c r="N62" s="354"/>
      <c r="O62" s="354"/>
      <c r="R62" s="354"/>
    </row>
    <row r="63" spans="1:19">
      <c r="A63" s="204"/>
      <c r="B63" s="354"/>
      <c r="C63" s="354"/>
      <c r="D63" s="358"/>
      <c r="E63" s="358"/>
      <c r="F63" s="358"/>
      <c r="G63" s="358"/>
      <c r="H63" s="358"/>
      <c r="I63" s="358"/>
      <c r="J63" s="358"/>
      <c r="K63" s="358"/>
      <c r="L63" s="358"/>
      <c r="M63" s="358"/>
      <c r="N63" s="354"/>
      <c r="O63" s="354"/>
      <c r="R63" s="354"/>
    </row>
    <row r="64" spans="1:19">
      <c r="A64" s="204"/>
      <c r="B64" s="354"/>
      <c r="C64" s="354"/>
      <c r="D64" s="358"/>
      <c r="E64" s="358"/>
      <c r="F64" s="358"/>
      <c r="G64" s="358"/>
      <c r="H64" s="358"/>
      <c r="I64" s="358"/>
      <c r="J64" s="358"/>
      <c r="K64" s="358"/>
      <c r="L64" s="358"/>
      <c r="M64" s="358"/>
      <c r="N64" s="354"/>
      <c r="O64" s="354"/>
      <c r="R64" s="354"/>
    </row>
    <row r="65" spans="1:19">
      <c r="A65" s="204"/>
      <c r="B65" s="354"/>
      <c r="C65" s="354"/>
      <c r="D65" s="358"/>
      <c r="E65" s="358"/>
      <c r="F65" s="358"/>
      <c r="G65" s="358"/>
      <c r="H65" s="358"/>
      <c r="I65" s="358"/>
      <c r="J65" s="358"/>
      <c r="K65" s="358"/>
      <c r="L65" s="358"/>
      <c r="M65" s="358"/>
      <c r="N65" s="354"/>
      <c r="O65" s="354"/>
      <c r="R65" s="354"/>
    </row>
    <row r="66" spans="1:19">
      <c r="A66" s="204"/>
      <c r="B66" s="354"/>
      <c r="C66" s="354"/>
      <c r="D66" s="358"/>
      <c r="E66" s="358"/>
      <c r="F66" s="358"/>
      <c r="G66" s="358"/>
      <c r="H66" s="358"/>
      <c r="I66" s="358"/>
      <c r="J66" s="358"/>
      <c r="K66" s="358"/>
      <c r="L66" s="358"/>
      <c r="M66" s="358"/>
      <c r="N66" s="354"/>
      <c r="O66" s="354"/>
      <c r="R66" s="354"/>
    </row>
    <row r="67" spans="1:19">
      <c r="A67" s="204"/>
      <c r="B67" s="354"/>
      <c r="C67" s="354"/>
      <c r="D67" s="358"/>
      <c r="E67" s="358"/>
      <c r="F67" s="358"/>
      <c r="G67" s="358"/>
      <c r="H67" s="358"/>
      <c r="I67" s="358"/>
      <c r="J67" s="358"/>
      <c r="K67" s="358"/>
      <c r="L67" s="358"/>
      <c r="M67" s="358"/>
      <c r="N67" s="354"/>
      <c r="O67" s="354"/>
      <c r="R67" s="354"/>
    </row>
    <row r="68" spans="1:19">
      <c r="A68" s="204"/>
      <c r="B68" s="354"/>
      <c r="C68" s="354"/>
      <c r="D68" s="358"/>
      <c r="E68" s="358"/>
      <c r="F68" s="358"/>
      <c r="G68" s="358"/>
      <c r="H68" s="358"/>
      <c r="I68" s="358"/>
      <c r="J68" s="358"/>
      <c r="K68" s="358"/>
      <c r="L68" s="358"/>
      <c r="M68" s="358"/>
      <c r="N68" s="354"/>
      <c r="O68" s="354"/>
      <c r="R68" s="354"/>
    </row>
    <row r="69" spans="1:19">
      <c r="A69" s="204"/>
      <c r="B69" s="354"/>
      <c r="C69" s="354"/>
      <c r="D69" s="358"/>
      <c r="E69" s="358"/>
      <c r="F69" s="358"/>
      <c r="G69" s="358"/>
      <c r="H69" s="358"/>
      <c r="I69" s="358"/>
      <c r="J69" s="358"/>
      <c r="K69" s="358"/>
      <c r="L69" s="358"/>
      <c r="M69" s="358"/>
      <c r="N69" s="354"/>
      <c r="O69" s="354"/>
      <c r="R69" s="354"/>
    </row>
    <row r="70" spans="1:19">
      <c r="A70" s="204"/>
      <c r="B70" s="354"/>
      <c r="C70" s="354"/>
      <c r="D70" s="358"/>
      <c r="E70" s="358"/>
      <c r="F70" s="358"/>
      <c r="G70" s="358"/>
      <c r="H70" s="358"/>
      <c r="I70" s="358"/>
      <c r="J70" s="358"/>
      <c r="K70" s="358"/>
      <c r="L70" s="358"/>
      <c r="M70" s="358"/>
      <c r="N70" s="354"/>
      <c r="O70" s="354"/>
      <c r="R70" s="354"/>
    </row>
    <row r="71" spans="1:19">
      <c r="A71" s="204"/>
      <c r="B71" s="354"/>
      <c r="C71" s="354"/>
      <c r="D71" s="358"/>
      <c r="E71" s="358"/>
      <c r="F71" s="358"/>
      <c r="G71" s="358"/>
      <c r="H71" s="358"/>
      <c r="I71" s="358"/>
      <c r="J71" s="358"/>
      <c r="K71" s="358"/>
      <c r="L71" s="358"/>
      <c r="M71" s="358"/>
      <c r="N71" s="354"/>
      <c r="O71" s="354"/>
      <c r="R71" s="354"/>
    </row>
    <row r="72" spans="1:19">
      <c r="A72" s="204"/>
      <c r="B72" s="354"/>
      <c r="C72" s="354"/>
      <c r="D72" s="358"/>
      <c r="E72" s="358"/>
      <c r="F72" s="358"/>
      <c r="G72" s="358"/>
      <c r="H72" s="358"/>
      <c r="I72" s="358"/>
      <c r="J72" s="358"/>
      <c r="K72" s="358"/>
      <c r="L72" s="358"/>
      <c r="M72" s="358"/>
      <c r="N72" s="354"/>
      <c r="O72" s="354"/>
      <c r="R72" s="354"/>
    </row>
    <row r="73" spans="1:19">
      <c r="A73" s="204"/>
      <c r="B73" s="354"/>
      <c r="C73" s="354"/>
      <c r="D73" s="358"/>
      <c r="E73" s="358"/>
      <c r="F73" s="358"/>
      <c r="G73" s="358"/>
      <c r="H73" s="358"/>
      <c r="I73" s="358"/>
      <c r="J73" s="358"/>
      <c r="K73" s="358"/>
      <c r="L73" s="358"/>
      <c r="M73" s="358"/>
      <c r="N73" s="354"/>
      <c r="O73" s="354"/>
      <c r="R73" s="354"/>
    </row>
    <row r="75" spans="1:19">
      <c r="A75" s="3"/>
      <c r="B75" s="354"/>
      <c r="C75" s="354"/>
      <c r="D75" s="358"/>
      <c r="E75" s="358"/>
      <c r="F75" s="358"/>
      <c r="G75" s="358"/>
      <c r="H75" s="358"/>
      <c r="I75" s="358"/>
      <c r="J75" s="358"/>
      <c r="K75" s="358"/>
      <c r="L75" s="358"/>
      <c r="M75" s="358"/>
      <c r="N75" s="354"/>
      <c r="O75" s="354"/>
      <c r="R75" s="354"/>
    </row>
    <row r="76" spans="1:19">
      <c r="A76" s="3"/>
      <c r="B76" s="354"/>
      <c r="C76" s="354"/>
      <c r="D76" s="358"/>
      <c r="E76" s="358"/>
      <c r="F76" s="358"/>
      <c r="G76" s="358"/>
      <c r="H76" s="358"/>
      <c r="I76" s="358"/>
      <c r="J76" s="358"/>
      <c r="K76" s="358"/>
      <c r="L76" s="358"/>
      <c r="M76" s="358"/>
      <c r="N76" s="354"/>
      <c r="O76" s="354"/>
      <c r="R76" s="354"/>
    </row>
    <row r="77" spans="1:19">
      <c r="A77" s="3"/>
      <c r="B77" s="354"/>
      <c r="C77" s="354"/>
      <c r="D77" s="358"/>
      <c r="E77" s="358"/>
      <c r="F77" s="358"/>
      <c r="G77" s="358"/>
      <c r="H77" s="358"/>
      <c r="I77" s="358"/>
      <c r="J77" s="358"/>
      <c r="K77" s="358"/>
      <c r="L77" s="358"/>
      <c r="M77" s="358"/>
      <c r="N77" s="354"/>
      <c r="O77" s="354"/>
      <c r="P77" s="54"/>
      <c r="R77" s="354"/>
      <c r="S77" s="54"/>
    </row>
    <row r="78" spans="1:19">
      <c r="A78" s="3"/>
      <c r="B78" s="354"/>
      <c r="C78" s="354"/>
      <c r="D78" s="358"/>
      <c r="E78" s="358"/>
      <c r="F78" s="358"/>
      <c r="G78" s="358"/>
      <c r="H78" s="358"/>
      <c r="I78" s="358"/>
      <c r="J78" s="358"/>
      <c r="K78" s="358"/>
      <c r="L78" s="358"/>
      <c r="M78" s="358"/>
      <c r="N78" s="354"/>
      <c r="O78" s="354"/>
      <c r="R78" s="354"/>
    </row>
    <row r="80" spans="1:19">
      <c r="A80" s="3"/>
      <c r="N80" s="354"/>
      <c r="O80" s="354"/>
    </row>
    <row r="81" spans="1:18">
      <c r="A81" s="3"/>
      <c r="N81" s="354"/>
      <c r="O81" s="354"/>
      <c r="Q81" s="23"/>
    </row>
    <row r="82" spans="1:18">
      <c r="A82" s="3"/>
      <c r="N82" s="354"/>
      <c r="O82" s="382"/>
      <c r="R82" s="354"/>
    </row>
    <row r="83" spans="1:18">
      <c r="A83" s="3"/>
      <c r="N83" s="354"/>
      <c r="O83" s="354"/>
    </row>
    <row r="84" spans="1:18">
      <c r="N84" s="354"/>
      <c r="O84" s="354"/>
    </row>
    <row r="85" spans="1:18">
      <c r="A85" s="3"/>
      <c r="B85" s="40"/>
      <c r="C85" s="40"/>
      <c r="D85" s="358"/>
      <c r="E85" s="358"/>
      <c r="F85" s="358"/>
      <c r="G85" s="358"/>
      <c r="H85" s="358"/>
      <c r="M85" s="358"/>
      <c r="N85" s="354"/>
    </row>
    <row r="86" spans="1:18">
      <c r="A86" s="3"/>
      <c r="B86" s="40"/>
      <c r="C86" s="40"/>
      <c r="D86" s="358"/>
      <c r="E86" s="358"/>
      <c r="F86" s="358"/>
      <c r="G86" s="358"/>
      <c r="H86" s="358"/>
      <c r="M86" s="358"/>
      <c r="N86" s="354"/>
    </row>
    <row r="87" spans="1:18">
      <c r="A87" s="3"/>
      <c r="B87" s="40"/>
      <c r="C87" s="40"/>
      <c r="D87" s="358"/>
      <c r="E87" s="358"/>
      <c r="F87" s="358"/>
      <c r="G87" s="358"/>
      <c r="H87" s="358"/>
      <c r="M87" s="358"/>
      <c r="N87" s="354"/>
    </row>
    <row r="88" spans="1:18">
      <c r="E88" s="358"/>
      <c r="F88" s="358"/>
      <c r="H88" s="358"/>
      <c r="M88" s="358"/>
      <c r="N88" s="354"/>
    </row>
    <row r="89" spans="1:18">
      <c r="A89" s="3"/>
      <c r="B89" s="3"/>
      <c r="C89" s="3"/>
      <c r="E89" s="358"/>
      <c r="F89" s="358"/>
    </row>
    <row r="90" spans="1:18">
      <c r="A90" s="3"/>
      <c r="B90" s="3"/>
      <c r="C90" s="3"/>
      <c r="E90" s="358"/>
      <c r="H90" s="358"/>
      <c r="M90" s="358"/>
      <c r="N90" s="354"/>
    </row>
    <row r="91" spans="1:18">
      <c r="A91" s="3"/>
      <c r="B91" s="3"/>
      <c r="C91" s="3"/>
      <c r="E91" s="358"/>
      <c r="F91" s="358"/>
      <c r="H91" s="358"/>
      <c r="M91" s="358"/>
      <c r="N91" s="354"/>
    </row>
    <row r="92" spans="1:18">
      <c r="A92" s="3"/>
      <c r="B92" s="3"/>
      <c r="C92" s="3"/>
      <c r="F92" s="358"/>
      <c r="H92" s="358"/>
      <c r="M92" s="358"/>
      <c r="N92" s="354"/>
    </row>
    <row r="93" spans="1:18">
      <c r="A93" s="3"/>
      <c r="B93" s="3"/>
      <c r="C93" s="3"/>
      <c r="F93" s="358"/>
      <c r="M93" s="358"/>
      <c r="N93" s="354"/>
    </row>
    <row r="94" spans="1:18">
      <c r="A94" s="3"/>
      <c r="B94" s="3"/>
      <c r="C94" s="3"/>
    </row>
    <row r="95" spans="1:18">
      <c r="A95" s="3"/>
      <c r="B95" s="3"/>
      <c r="C95" s="3"/>
      <c r="M95" s="358"/>
    </row>
    <row r="96" spans="1:18">
      <c r="M96" s="358"/>
    </row>
    <row r="97" spans="13:13">
      <c r="M97" s="358"/>
    </row>
    <row r="98" spans="13:13">
      <c r="M98" s="358"/>
    </row>
    <row r="100" spans="13:13">
      <c r="M100" s="358"/>
    </row>
    <row r="101" spans="13:13">
      <c r="M101" s="358"/>
    </row>
    <row r="102" spans="13:13">
      <c r="M102" s="358"/>
    </row>
    <row r="103" spans="13:13">
      <c r="M103" s="358"/>
    </row>
    <row r="105" spans="13:13">
      <c r="M105" s="358"/>
    </row>
    <row r="106" spans="13:13">
      <c r="M106" s="358"/>
    </row>
    <row r="107" spans="13:13">
      <c r="M107" s="358"/>
    </row>
    <row r="108" spans="13:13">
      <c r="M108" s="358"/>
    </row>
  </sheetData>
  <mergeCells count="8">
    <mergeCell ref="G6:G9"/>
    <mergeCell ref="A1:H1"/>
    <mergeCell ref="A3:H3"/>
    <mergeCell ref="B5:B9"/>
    <mergeCell ref="C5:C9"/>
    <mergeCell ref="D6:D9"/>
    <mergeCell ref="E6:E9"/>
    <mergeCell ref="F7:F9"/>
  </mergeCells>
  <phoneticPr fontId="0" type="noConversion"/>
  <printOptions horizontalCentered="1"/>
  <pageMargins left="0.59" right="0.56000000000000005" top="0.83" bottom="1" header="0.67" footer="0.5"/>
  <pageSetup scale="76" orientation="landscape" r:id="rId1"/>
  <headerFooter alignWithMargins="0">
    <oddFooter>&amp;L&amp;"Arial,Italic"&amp;9MSDE - LFRO  02/2019&amp;C&amp;P&amp;R&amp;"Arial,Italic"&amp;9Selected Financial Data-Part 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99"/>
  <sheetViews>
    <sheetView view="pageBreakPreview" zoomScale="60" zoomScaleNormal="100" workbookViewId="0">
      <selection activeCell="M63" sqref="M63"/>
    </sheetView>
  </sheetViews>
  <sheetFormatPr defaultColWidth="11.42578125" defaultRowHeight="12.75"/>
  <cols>
    <col min="1" max="1" width="17.85546875" style="24" customWidth="1"/>
    <col min="2" max="2" width="14.85546875" style="175" customWidth="1"/>
    <col min="3" max="3" width="17.42578125" style="175" customWidth="1"/>
    <col min="4" max="5" width="16.28515625" style="175" customWidth="1"/>
    <col min="6" max="6" width="15.85546875" style="175" customWidth="1"/>
    <col min="7" max="7" width="15.5703125" style="175" customWidth="1"/>
    <col min="8" max="8" width="15.28515625" style="175" customWidth="1"/>
    <col min="9" max="9" width="18.28515625" style="175" customWidth="1"/>
    <col min="10" max="10" width="14.7109375" style="175" customWidth="1"/>
    <col min="11" max="11" width="19.42578125" style="175" bestFit="1" customWidth="1"/>
    <col min="12" max="12" width="12.5703125" style="175" customWidth="1"/>
    <col min="13" max="13" width="11.42578125" style="24"/>
    <col min="14" max="14" width="12" style="24" bestFit="1" customWidth="1"/>
    <col min="15" max="16384" width="11.42578125" style="24"/>
  </cols>
  <sheetData>
    <row r="1" spans="1:14">
      <c r="A1" s="434" t="s">
        <v>83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</row>
    <row r="2" spans="1:14">
      <c r="A2" s="22"/>
      <c r="B2" s="219"/>
      <c r="C2" s="219"/>
      <c r="D2" s="219"/>
      <c r="E2" s="219"/>
      <c r="F2" s="219"/>
      <c r="G2" s="219"/>
      <c r="H2" s="219"/>
      <c r="I2" s="219"/>
      <c r="J2" s="228"/>
      <c r="K2" s="228"/>
      <c r="L2" s="219"/>
    </row>
    <row r="3" spans="1:14">
      <c r="A3" s="501" t="s">
        <v>234</v>
      </c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501"/>
    </row>
    <row r="4" spans="1:14" ht="13.5" thickBot="1">
      <c r="A4" s="46"/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</row>
    <row r="5" spans="1:14" ht="15" customHeight="1" thickTop="1">
      <c r="A5" s="525" t="s">
        <v>150</v>
      </c>
      <c r="B5" s="528" t="s">
        <v>244</v>
      </c>
      <c r="C5" s="532" t="s">
        <v>170</v>
      </c>
      <c r="D5" s="532" t="s">
        <v>152</v>
      </c>
      <c r="E5" s="528" t="s">
        <v>243</v>
      </c>
      <c r="F5" s="528" t="s">
        <v>225</v>
      </c>
      <c r="G5" s="526" t="s">
        <v>84</v>
      </c>
      <c r="H5" s="526"/>
      <c r="I5" s="526"/>
      <c r="J5" s="526"/>
      <c r="K5" s="526"/>
      <c r="L5" s="526"/>
    </row>
    <row r="6" spans="1:14" ht="12.75" customHeight="1">
      <c r="A6" s="477"/>
      <c r="B6" s="529"/>
      <c r="C6" s="471"/>
      <c r="D6" s="471"/>
      <c r="E6" s="529"/>
      <c r="F6" s="529"/>
      <c r="G6" s="527" t="s">
        <v>153</v>
      </c>
      <c r="H6" s="531" t="s">
        <v>188</v>
      </c>
      <c r="I6" s="527" t="s">
        <v>185</v>
      </c>
      <c r="J6" s="527" t="s">
        <v>171</v>
      </c>
      <c r="K6" s="527" t="s">
        <v>149</v>
      </c>
      <c r="L6" s="527" t="s">
        <v>151</v>
      </c>
    </row>
    <row r="7" spans="1:14">
      <c r="A7" s="477"/>
      <c r="B7" s="529"/>
      <c r="C7" s="471"/>
      <c r="D7" s="471"/>
      <c r="E7" s="529"/>
      <c r="F7" s="529"/>
      <c r="G7" s="471"/>
      <c r="H7" s="529"/>
      <c r="I7" s="462"/>
      <c r="J7" s="462"/>
      <c r="K7" s="471"/>
      <c r="L7" s="471"/>
    </row>
    <row r="8" spans="1:14">
      <c r="A8" s="477"/>
      <c r="B8" s="529"/>
      <c r="C8" s="471"/>
      <c r="D8" s="471"/>
      <c r="E8" s="529"/>
      <c r="F8" s="529"/>
      <c r="G8" s="471"/>
      <c r="H8" s="529"/>
      <c r="I8" s="462"/>
      <c r="J8" s="462"/>
      <c r="K8" s="471"/>
      <c r="L8" s="471"/>
    </row>
    <row r="9" spans="1:14" ht="13.5" thickBot="1">
      <c r="A9" s="478"/>
      <c r="B9" s="530"/>
      <c r="C9" s="463"/>
      <c r="D9" s="463"/>
      <c r="E9" s="530"/>
      <c r="F9" s="530"/>
      <c r="G9" s="463"/>
      <c r="H9" s="530"/>
      <c r="I9" s="463"/>
      <c r="J9" s="463"/>
      <c r="K9" s="463"/>
      <c r="L9" s="463"/>
    </row>
    <row r="10" spans="1:14">
      <c r="A10" s="32" t="s">
        <v>0</v>
      </c>
      <c r="B10" s="187">
        <f>SUM(B12:B39)</f>
        <v>852519.5</v>
      </c>
      <c r="C10" s="221">
        <f>SUM(C12:C39)</f>
        <v>141523946739</v>
      </c>
      <c r="D10" s="222">
        <f>+C10/B10</f>
        <v>166006.69748785804</v>
      </c>
      <c r="E10" s="221">
        <f>SUM(E12:E39)</f>
        <v>5977866734</v>
      </c>
      <c r="F10" s="221">
        <f>SUM(F12:F39)+1</f>
        <v>2988913998</v>
      </c>
      <c r="G10" s="221">
        <f>SUM(G12:G39)</f>
        <v>2988952737</v>
      </c>
      <c r="H10" s="221">
        <f>SUM(H12:H39)</f>
        <v>896680011</v>
      </c>
      <c r="I10" s="221">
        <f>SUM(I12:I39)</f>
        <v>3005269724</v>
      </c>
      <c r="J10" s="229">
        <f>SUM(J12:J39)</f>
        <v>139126929</v>
      </c>
      <c r="K10" s="221">
        <f>SUM(K12:K39)</f>
        <v>3144396653</v>
      </c>
      <c r="L10" s="229">
        <f>K10/B10</f>
        <v>3688.357454580218</v>
      </c>
    </row>
    <row r="11" spans="1:14">
      <c r="A11" s="23"/>
      <c r="B11" s="224"/>
      <c r="C11" s="204"/>
      <c r="D11" s="223"/>
      <c r="E11" s="204"/>
      <c r="F11" s="225"/>
      <c r="G11" s="204"/>
      <c r="H11" s="204"/>
      <c r="I11" s="204"/>
      <c r="J11" s="230"/>
      <c r="K11" s="204"/>
      <c r="L11" s="230"/>
    </row>
    <row r="12" spans="1:14">
      <c r="A12" s="23" t="s">
        <v>1</v>
      </c>
      <c r="B12" s="119">
        <v>8182.75</v>
      </c>
      <c r="C12" s="305">
        <v>915160679</v>
      </c>
      <c r="D12" s="222">
        <v>111840.23451773549</v>
      </c>
      <c r="E12" s="126">
        <v>57377443</v>
      </c>
      <c r="F12" s="305">
        <v>17441490</v>
      </c>
      <c r="G12" s="305">
        <v>39935953</v>
      </c>
      <c r="H12" s="305">
        <v>8606616</v>
      </c>
      <c r="I12" s="305">
        <v>39935953</v>
      </c>
      <c r="J12" s="126">
        <v>0</v>
      </c>
      <c r="K12" s="126">
        <v>39935953</v>
      </c>
      <c r="L12" s="229">
        <v>4880.5050869206561</v>
      </c>
      <c r="N12" s="390"/>
    </row>
    <row r="13" spans="1:14">
      <c r="A13" s="23" t="s">
        <v>2</v>
      </c>
      <c r="B13" s="119">
        <v>78814.25</v>
      </c>
      <c r="C13" s="305">
        <v>15637895706</v>
      </c>
      <c r="D13" s="222">
        <v>198414.57231401681</v>
      </c>
      <c r="E13" s="126">
        <v>552645521</v>
      </c>
      <c r="F13" s="305">
        <v>342051468</v>
      </c>
      <c r="G13" s="305">
        <v>210594053</v>
      </c>
      <c r="H13" s="305">
        <v>82896828</v>
      </c>
      <c r="I13" s="305">
        <v>210594053</v>
      </c>
      <c r="J13" s="126">
        <v>9947619</v>
      </c>
      <c r="K13" s="126">
        <v>220541672</v>
      </c>
      <c r="L13" s="229">
        <v>2798.246154724558</v>
      </c>
      <c r="N13" s="390"/>
    </row>
    <row r="14" spans="1:14">
      <c r="A14" s="23" t="s">
        <v>3</v>
      </c>
      <c r="B14" s="119">
        <v>76628.75</v>
      </c>
      <c r="C14" s="305">
        <v>8377995561</v>
      </c>
      <c r="D14" s="222">
        <v>109332.2749098739</v>
      </c>
      <c r="E14" s="126">
        <v>537320795</v>
      </c>
      <c r="F14" s="305">
        <v>173784286</v>
      </c>
      <c r="G14" s="305">
        <v>363536509</v>
      </c>
      <c r="H14" s="305">
        <v>80598119</v>
      </c>
      <c r="I14" s="305">
        <v>363536509</v>
      </c>
      <c r="J14" s="126">
        <v>22567473</v>
      </c>
      <c r="K14" s="126">
        <v>386103982</v>
      </c>
      <c r="L14" s="229">
        <v>5038.6308272025835</v>
      </c>
      <c r="N14" s="390"/>
    </row>
    <row r="15" spans="1:14">
      <c r="A15" s="23" t="s">
        <v>4</v>
      </c>
      <c r="B15" s="119">
        <v>108130.5</v>
      </c>
      <c r="C15" s="305">
        <v>19465111131</v>
      </c>
      <c r="D15" s="222">
        <v>180014.99235645815</v>
      </c>
      <c r="E15" s="126">
        <v>758211066</v>
      </c>
      <c r="F15" s="305">
        <v>364151567</v>
      </c>
      <c r="G15" s="305">
        <v>394059499</v>
      </c>
      <c r="H15" s="305">
        <v>113731660</v>
      </c>
      <c r="I15" s="305">
        <v>394059499</v>
      </c>
      <c r="J15" s="126">
        <v>6065689</v>
      </c>
      <c r="K15" s="126">
        <v>400125188</v>
      </c>
      <c r="L15" s="229">
        <v>3700.391545401159</v>
      </c>
      <c r="N15" s="390"/>
    </row>
    <row r="16" spans="1:14">
      <c r="A16" s="23" t="s">
        <v>5</v>
      </c>
      <c r="B16" s="119">
        <v>15511.75</v>
      </c>
      <c r="C16" s="305">
        <v>2368432810</v>
      </c>
      <c r="D16" s="222">
        <v>152686.37065450384</v>
      </c>
      <c r="E16" s="126">
        <v>108768391</v>
      </c>
      <c r="F16" s="305">
        <v>52228099</v>
      </c>
      <c r="G16" s="305">
        <v>56540292</v>
      </c>
      <c r="H16" s="305">
        <v>16315259</v>
      </c>
      <c r="I16" s="305">
        <v>56540292</v>
      </c>
      <c r="J16" s="126">
        <v>2284136</v>
      </c>
      <c r="K16" s="126">
        <v>58824428</v>
      </c>
      <c r="L16" s="229">
        <v>3792.2496172256515</v>
      </c>
      <c r="N16" s="390"/>
    </row>
    <row r="17" spans="1:14">
      <c r="A17" s="23"/>
      <c r="B17" s="119"/>
      <c r="C17" s="305"/>
      <c r="D17" s="418"/>
      <c r="E17" s="126"/>
      <c r="F17" s="305"/>
      <c r="G17" s="305"/>
      <c r="H17" s="305"/>
      <c r="I17" s="305"/>
      <c r="J17" s="126"/>
      <c r="K17" s="126"/>
      <c r="L17" s="229"/>
      <c r="N17" s="390"/>
    </row>
    <row r="18" spans="1:14">
      <c r="A18" s="23" t="s">
        <v>6</v>
      </c>
      <c r="B18" s="119">
        <v>5388</v>
      </c>
      <c r="C18" s="305">
        <v>457246331</v>
      </c>
      <c r="D18" s="222">
        <v>84863.832776540454</v>
      </c>
      <c r="E18" s="126">
        <v>37780656</v>
      </c>
      <c r="F18" s="305">
        <v>10450107</v>
      </c>
      <c r="G18" s="305">
        <v>27330549</v>
      </c>
      <c r="H18" s="305">
        <v>5667098</v>
      </c>
      <c r="I18" s="305">
        <v>27330549</v>
      </c>
      <c r="J18" s="126">
        <v>0</v>
      </c>
      <c r="K18" s="126">
        <v>27330549</v>
      </c>
      <c r="L18" s="229">
        <v>5072.4849665924276</v>
      </c>
      <c r="N18" s="390"/>
    </row>
    <row r="19" spans="1:14">
      <c r="A19" s="23" t="s">
        <v>7</v>
      </c>
      <c r="B19" s="119">
        <v>24860.5</v>
      </c>
      <c r="C19" s="305">
        <v>4512625217</v>
      </c>
      <c r="D19" s="222">
        <v>181517.8784417047</v>
      </c>
      <c r="E19" s="126">
        <v>174321826</v>
      </c>
      <c r="F19" s="305">
        <v>84421313</v>
      </c>
      <c r="G19" s="305">
        <v>89900513</v>
      </c>
      <c r="H19" s="305">
        <v>26148274</v>
      </c>
      <c r="I19" s="305">
        <v>89900513</v>
      </c>
      <c r="J19" s="126">
        <v>2440506</v>
      </c>
      <c r="K19" s="126">
        <v>92341019</v>
      </c>
      <c r="L19" s="229">
        <v>3714.3669274551999</v>
      </c>
      <c r="N19" s="390"/>
    </row>
    <row r="20" spans="1:14">
      <c r="A20" s="23" t="s">
        <v>8</v>
      </c>
      <c r="B20" s="119">
        <v>14975</v>
      </c>
      <c r="C20" s="305">
        <v>1911274974</v>
      </c>
      <c r="D20" s="222">
        <v>127631.05001669448</v>
      </c>
      <c r="E20" s="126">
        <v>105004700</v>
      </c>
      <c r="F20" s="305">
        <v>40684067</v>
      </c>
      <c r="G20" s="305">
        <v>64320633</v>
      </c>
      <c r="H20" s="305">
        <v>15750705</v>
      </c>
      <c r="I20" s="305">
        <v>64320633</v>
      </c>
      <c r="J20" s="126">
        <v>0</v>
      </c>
      <c r="K20" s="126">
        <v>64320633</v>
      </c>
      <c r="L20" s="229">
        <v>4295.2008681135221</v>
      </c>
      <c r="N20" s="390"/>
    </row>
    <row r="21" spans="1:14">
      <c r="A21" s="23" t="s">
        <v>9</v>
      </c>
      <c r="B21" s="119">
        <v>25521.25</v>
      </c>
      <c r="C21" s="305">
        <v>3429823827</v>
      </c>
      <c r="D21" s="222">
        <v>134390.902757506</v>
      </c>
      <c r="E21" s="126">
        <v>178955005</v>
      </c>
      <c r="F21" s="305">
        <v>71870891</v>
      </c>
      <c r="G21" s="305">
        <v>107084114</v>
      </c>
      <c r="H21" s="305">
        <v>26843251</v>
      </c>
      <c r="I21" s="305">
        <v>107084114</v>
      </c>
      <c r="J21" s="126">
        <v>3579100</v>
      </c>
      <c r="K21" s="126">
        <v>110663214</v>
      </c>
      <c r="L21" s="229">
        <v>4336.1204486457364</v>
      </c>
      <c r="N21" s="390"/>
    </row>
    <row r="22" spans="1:14">
      <c r="A22" s="23" t="s">
        <v>10</v>
      </c>
      <c r="B22" s="119">
        <v>4544.5</v>
      </c>
      <c r="C22" s="305">
        <v>438492057</v>
      </c>
      <c r="D22" s="222">
        <v>96488.515128176921</v>
      </c>
      <c r="E22" s="126">
        <v>31866034</v>
      </c>
      <c r="F22" s="305">
        <v>11097768</v>
      </c>
      <c r="G22" s="305">
        <v>20768266</v>
      </c>
      <c r="H22" s="305">
        <v>4779905</v>
      </c>
      <c r="I22" s="305">
        <v>20768266</v>
      </c>
      <c r="J22" s="126">
        <v>0</v>
      </c>
      <c r="K22" s="126">
        <v>20768266</v>
      </c>
      <c r="L22" s="229">
        <v>4569.9782154252389</v>
      </c>
      <c r="N22" s="390"/>
    </row>
    <row r="23" spans="1:14">
      <c r="A23" s="23"/>
      <c r="B23" s="119"/>
      <c r="C23" s="305"/>
      <c r="D23" s="222"/>
      <c r="E23" s="126"/>
      <c r="F23" s="305"/>
      <c r="G23" s="305"/>
      <c r="H23" s="305"/>
      <c r="I23" s="305"/>
      <c r="J23" s="126"/>
      <c r="K23" s="126"/>
      <c r="L23" s="229"/>
      <c r="N23" s="390"/>
    </row>
    <row r="24" spans="1:14">
      <c r="A24" s="23" t="s">
        <v>11</v>
      </c>
      <c r="B24" s="119">
        <v>39990.75</v>
      </c>
      <c r="C24" s="305">
        <v>6291667684</v>
      </c>
      <c r="D24" s="222">
        <v>157328.07421716271</v>
      </c>
      <c r="E24" s="126">
        <v>280415139</v>
      </c>
      <c r="F24" s="305">
        <v>122082151</v>
      </c>
      <c r="G24" s="305">
        <v>158332988</v>
      </c>
      <c r="H24" s="305">
        <v>42062271</v>
      </c>
      <c r="I24" s="305">
        <v>158332988</v>
      </c>
      <c r="J24" s="126">
        <v>6729963</v>
      </c>
      <c r="K24" s="126">
        <v>165062951</v>
      </c>
      <c r="L24" s="229">
        <v>4127.5282659114919</v>
      </c>
      <c r="N24" s="390"/>
    </row>
    <row r="25" spans="1:14">
      <c r="A25" s="23" t="s">
        <v>12</v>
      </c>
      <c r="B25" s="119">
        <v>3638</v>
      </c>
      <c r="C25" s="305">
        <v>441604067</v>
      </c>
      <c r="D25" s="222">
        <v>121386.49450247388</v>
      </c>
      <c r="E25" s="126">
        <v>25509656</v>
      </c>
      <c r="F25" s="305">
        <v>15927681</v>
      </c>
      <c r="G25" s="305">
        <v>9581975</v>
      </c>
      <c r="H25" s="305">
        <v>3826448</v>
      </c>
      <c r="I25" s="305">
        <v>9581975</v>
      </c>
      <c r="J25" s="126">
        <v>0</v>
      </c>
      <c r="K25" s="126">
        <v>9581975</v>
      </c>
      <c r="L25" s="229">
        <v>2633.8578889499727</v>
      </c>
      <c r="N25" s="390"/>
    </row>
    <row r="26" spans="1:14">
      <c r="A26" s="23" t="s">
        <v>13</v>
      </c>
      <c r="B26" s="119">
        <v>36589.75</v>
      </c>
      <c r="C26" s="305">
        <v>6179507693</v>
      </c>
      <c r="D26" s="222">
        <v>168886.30539973627</v>
      </c>
      <c r="E26" s="126">
        <v>256567327</v>
      </c>
      <c r="F26" s="305">
        <v>120502328</v>
      </c>
      <c r="G26" s="305">
        <v>136064999</v>
      </c>
      <c r="H26" s="305">
        <v>38485099</v>
      </c>
      <c r="I26" s="305">
        <v>136064999</v>
      </c>
      <c r="J26" s="126">
        <v>0</v>
      </c>
      <c r="K26" s="126">
        <v>136064999</v>
      </c>
      <c r="L26" s="229">
        <v>3718.664352721732</v>
      </c>
      <c r="N26" s="390"/>
    </row>
    <row r="27" spans="1:14">
      <c r="A27" s="23" t="s">
        <v>14</v>
      </c>
      <c r="B27" s="119">
        <v>54281</v>
      </c>
      <c r="C27" s="305">
        <v>10978050688</v>
      </c>
      <c r="D27" s="222">
        <v>202244.81288111862</v>
      </c>
      <c r="E27" s="126">
        <v>380618372</v>
      </c>
      <c r="F27" s="305">
        <v>213597155</v>
      </c>
      <c r="G27" s="305">
        <v>167021217</v>
      </c>
      <c r="H27" s="305">
        <v>57092756</v>
      </c>
      <c r="I27" s="305">
        <v>167021217</v>
      </c>
      <c r="J27" s="126">
        <v>5709276</v>
      </c>
      <c r="K27" s="126">
        <v>172730493</v>
      </c>
      <c r="L27" s="229">
        <v>3182.1538475709731</v>
      </c>
      <c r="N27" s="390"/>
    </row>
    <row r="28" spans="1:14">
      <c r="A28" s="23" t="s">
        <v>15</v>
      </c>
      <c r="B28" s="119">
        <v>1893</v>
      </c>
      <c r="C28" s="305">
        <v>371464382</v>
      </c>
      <c r="D28" s="222">
        <v>196230.52403592182</v>
      </c>
      <c r="E28" s="126">
        <v>13273716</v>
      </c>
      <c r="F28" s="305">
        <v>10754324</v>
      </c>
      <c r="G28" s="305">
        <v>2519392</v>
      </c>
      <c r="H28" s="305">
        <v>1991057</v>
      </c>
      <c r="I28" s="305">
        <v>2519392</v>
      </c>
      <c r="J28" s="126">
        <v>132737</v>
      </c>
      <c r="K28" s="126">
        <v>2652129</v>
      </c>
      <c r="L28" s="229">
        <v>1401.0190174326467</v>
      </c>
      <c r="N28" s="390"/>
    </row>
    <row r="29" spans="1:14">
      <c r="A29" s="23"/>
      <c r="B29" s="119"/>
      <c r="C29" s="305"/>
      <c r="D29" s="222"/>
      <c r="E29" s="126"/>
      <c r="F29" s="305"/>
      <c r="G29" s="305"/>
      <c r="H29" s="305"/>
      <c r="I29" s="305"/>
      <c r="J29" s="126"/>
      <c r="K29" s="126"/>
      <c r="L29" s="229"/>
      <c r="N29" s="390"/>
    </row>
    <row r="30" spans="1:14">
      <c r="A30" s="23" t="s">
        <v>16</v>
      </c>
      <c r="B30" s="119">
        <v>154586.25</v>
      </c>
      <c r="C30" s="305">
        <v>34115395074</v>
      </c>
      <c r="D30" s="222">
        <v>220688.41875651942</v>
      </c>
      <c r="E30" s="126">
        <v>1083958785</v>
      </c>
      <c r="F30" s="305">
        <v>745214124</v>
      </c>
      <c r="G30" s="305">
        <v>338744661</v>
      </c>
      <c r="H30" s="305">
        <v>162593818</v>
      </c>
      <c r="I30" s="305">
        <v>338744661</v>
      </c>
      <c r="J30" s="126">
        <v>36854599</v>
      </c>
      <c r="K30" s="126">
        <v>375599260</v>
      </c>
      <c r="L30" s="229">
        <v>2429.7067818127421</v>
      </c>
      <c r="N30" s="390"/>
    </row>
    <row r="31" spans="1:14">
      <c r="A31" s="23" t="s">
        <v>17</v>
      </c>
      <c r="B31" s="119">
        <v>124786.25</v>
      </c>
      <c r="C31" s="305">
        <v>15572942197</v>
      </c>
      <c r="D31" s="222">
        <v>124796.94034398822</v>
      </c>
      <c r="E31" s="126">
        <v>875001185</v>
      </c>
      <c r="F31" s="305">
        <v>344482824</v>
      </c>
      <c r="G31" s="305">
        <v>530518361</v>
      </c>
      <c r="H31" s="305">
        <v>131250178</v>
      </c>
      <c r="I31" s="305">
        <v>530518361</v>
      </c>
      <c r="J31" s="126">
        <v>42000057</v>
      </c>
      <c r="K31" s="126">
        <v>572518418</v>
      </c>
      <c r="L31" s="229">
        <v>4587.9928117080208</v>
      </c>
      <c r="N31" s="390"/>
    </row>
    <row r="32" spans="1:14">
      <c r="A32" s="23" t="s">
        <v>18</v>
      </c>
      <c r="B32" s="119">
        <v>7462.25</v>
      </c>
      <c r="C32" s="305">
        <v>1226081397</v>
      </c>
      <c r="D32" s="222">
        <v>164304.51901236223</v>
      </c>
      <c r="E32" s="126">
        <v>52325297</v>
      </c>
      <c r="F32" s="305">
        <v>30251255</v>
      </c>
      <c r="G32" s="305">
        <v>22074042</v>
      </c>
      <c r="H32" s="305">
        <v>7848795</v>
      </c>
      <c r="I32" s="305">
        <v>22074042</v>
      </c>
      <c r="J32" s="126">
        <v>575578</v>
      </c>
      <c r="K32" s="126">
        <v>22649620</v>
      </c>
      <c r="L32" s="229">
        <v>3035.2266407584843</v>
      </c>
      <c r="N32" s="390"/>
    </row>
    <row r="33" spans="1:14">
      <c r="A33" s="23" t="s">
        <v>19</v>
      </c>
      <c r="B33" s="119">
        <v>17127.5</v>
      </c>
      <c r="C33" s="305">
        <v>2582687186</v>
      </c>
      <c r="D33" s="222">
        <v>150791.83687052986</v>
      </c>
      <c r="E33" s="126">
        <v>120098030</v>
      </c>
      <c r="F33" s="305">
        <v>52222483</v>
      </c>
      <c r="G33" s="305">
        <v>67875547</v>
      </c>
      <c r="H33" s="305">
        <v>18014705</v>
      </c>
      <c r="I33" s="305">
        <v>67875547</v>
      </c>
      <c r="J33" s="126">
        <v>240196</v>
      </c>
      <c r="K33" s="126">
        <v>68115743</v>
      </c>
      <c r="L33" s="229">
        <v>3976.9810538607503</v>
      </c>
      <c r="N33" s="390"/>
    </row>
    <row r="34" spans="1:14">
      <c r="A34" s="23" t="s">
        <v>20</v>
      </c>
      <c r="B34" s="119">
        <v>2763</v>
      </c>
      <c r="C34" s="305">
        <v>214146716</v>
      </c>
      <c r="D34" s="222">
        <v>77505.145132102785</v>
      </c>
      <c r="E34" s="126">
        <v>19374156</v>
      </c>
      <c r="F34" s="305">
        <v>5505009</v>
      </c>
      <c r="G34" s="305">
        <v>13869147</v>
      </c>
      <c r="H34" s="305">
        <v>2906123</v>
      </c>
      <c r="I34" s="305">
        <v>13869147</v>
      </c>
      <c r="J34" s="126">
        <v>0</v>
      </c>
      <c r="K34" s="126">
        <v>13869147</v>
      </c>
      <c r="L34" s="229">
        <v>5019.5971769815415</v>
      </c>
      <c r="N34" s="390"/>
    </row>
    <row r="35" spans="1:14">
      <c r="A35" s="23"/>
      <c r="B35" s="119"/>
      <c r="C35" s="305"/>
      <c r="D35" s="222"/>
      <c r="E35" s="126"/>
      <c r="F35" s="305"/>
      <c r="G35" s="305"/>
      <c r="H35" s="305"/>
      <c r="I35" s="305"/>
      <c r="J35" s="126"/>
      <c r="K35" s="126"/>
      <c r="L35" s="221"/>
      <c r="N35" s="390"/>
    </row>
    <row r="36" spans="1:14">
      <c r="A36" s="23" t="s">
        <v>21</v>
      </c>
      <c r="B36" s="119">
        <v>4319.5</v>
      </c>
      <c r="C36" s="305">
        <v>933971644</v>
      </c>
      <c r="D36" s="222">
        <v>216222.16552841765</v>
      </c>
      <c r="E36" s="126">
        <v>30288334</v>
      </c>
      <c r="F36" s="305">
        <v>29844022</v>
      </c>
      <c r="G36" s="305">
        <v>444312</v>
      </c>
      <c r="H36" s="305">
        <v>4543250</v>
      </c>
      <c r="I36" s="305">
        <v>4543250</v>
      </c>
      <c r="J36" s="126">
        <v>0</v>
      </c>
      <c r="K36" s="126">
        <v>4543250</v>
      </c>
      <c r="L36" s="221">
        <v>1051.7999768491723</v>
      </c>
      <c r="N36" s="390"/>
    </row>
    <row r="37" spans="1:14">
      <c r="A37" s="23" t="s">
        <v>22</v>
      </c>
      <c r="B37" s="119">
        <v>21892.25</v>
      </c>
      <c r="C37" s="305">
        <v>2530932587</v>
      </c>
      <c r="D37" s="222">
        <v>115608.60975916135</v>
      </c>
      <c r="E37" s="126">
        <v>153508457</v>
      </c>
      <c r="F37" s="305">
        <v>53040314</v>
      </c>
      <c r="G37" s="305">
        <v>100468143</v>
      </c>
      <c r="H37" s="305">
        <v>23026269</v>
      </c>
      <c r="I37" s="305">
        <v>100468143</v>
      </c>
      <c r="J37" s="126">
        <v>0</v>
      </c>
      <c r="K37" s="126">
        <v>100468143</v>
      </c>
      <c r="L37" s="221">
        <v>4589.2104740261966</v>
      </c>
      <c r="N37" s="390"/>
    </row>
    <row r="38" spans="1:14">
      <c r="A38" s="23" t="s">
        <v>23</v>
      </c>
      <c r="B38" s="119">
        <v>14340.75</v>
      </c>
      <c r="C38" s="305">
        <v>1485895003</v>
      </c>
      <c r="D38" s="222">
        <v>103613.47928106968</v>
      </c>
      <c r="E38" s="126">
        <v>100557339</v>
      </c>
      <c r="F38" s="305">
        <v>27589644</v>
      </c>
      <c r="G38" s="305">
        <v>72967695</v>
      </c>
      <c r="H38" s="305">
        <v>15083601</v>
      </c>
      <c r="I38" s="305">
        <v>72967695</v>
      </c>
      <c r="J38" s="126">
        <v>0</v>
      </c>
      <c r="K38" s="126">
        <v>72967695</v>
      </c>
      <c r="L38" s="221">
        <v>5088.136603734114</v>
      </c>
      <c r="N38" s="390"/>
    </row>
    <row r="39" spans="1:14">
      <c r="A39" s="23" t="s">
        <v>24</v>
      </c>
      <c r="B39" s="319">
        <v>6292</v>
      </c>
      <c r="C39" s="172">
        <v>1085542128</v>
      </c>
      <c r="D39" s="419">
        <v>172527.35664335664</v>
      </c>
      <c r="E39" s="127">
        <v>44119504</v>
      </c>
      <c r="F39" s="172">
        <v>49719627</v>
      </c>
      <c r="G39" s="172">
        <v>-5600123</v>
      </c>
      <c r="H39" s="172">
        <v>6617926</v>
      </c>
      <c r="I39" s="172">
        <v>6617926</v>
      </c>
      <c r="J39" s="127">
        <v>0</v>
      </c>
      <c r="K39" s="127">
        <v>6617926</v>
      </c>
      <c r="L39" s="420">
        <v>1051.8000635727908</v>
      </c>
      <c r="N39" s="390"/>
    </row>
    <row r="40" spans="1:14">
      <c r="A40" s="26" t="s">
        <v>212</v>
      </c>
      <c r="B40" s="226"/>
      <c r="C40" s="226"/>
      <c r="D40" s="226"/>
      <c r="E40" s="226"/>
      <c r="F40" s="226"/>
      <c r="G40" s="226"/>
      <c r="H40" s="226"/>
      <c r="J40" s="226"/>
      <c r="K40" s="226"/>
      <c r="L40" s="226"/>
    </row>
    <row r="41" spans="1:14">
      <c r="A41" s="23"/>
      <c r="B41" s="204"/>
      <c r="C41" s="217"/>
      <c r="D41" s="217"/>
      <c r="E41" s="217"/>
      <c r="F41" s="217"/>
      <c r="G41" s="217"/>
      <c r="H41" s="217"/>
      <c r="J41" s="217"/>
      <c r="K41" s="217"/>
      <c r="L41" s="217"/>
    </row>
    <row r="42" spans="1:14">
      <c r="A42" s="23" t="s">
        <v>182</v>
      </c>
      <c r="B42" s="204"/>
      <c r="C42" s="204"/>
      <c r="D42" s="204"/>
      <c r="E42" s="204"/>
      <c r="F42" s="204"/>
      <c r="G42" s="204"/>
      <c r="H42" s="204"/>
      <c r="I42" s="226"/>
      <c r="J42" s="204"/>
      <c r="K42" s="204"/>
      <c r="L42" s="204"/>
    </row>
    <row r="43" spans="1:14">
      <c r="A43" s="23"/>
      <c r="B43" s="204"/>
      <c r="C43" s="204"/>
      <c r="D43" s="204"/>
      <c r="E43" s="204"/>
      <c r="F43" s="393"/>
      <c r="G43" s="392"/>
      <c r="H43" s="393"/>
      <c r="I43" s="226"/>
      <c r="J43" s="204"/>
      <c r="K43" s="204"/>
      <c r="L43" s="204"/>
    </row>
    <row r="44" spans="1:14">
      <c r="A44" s="23" t="s">
        <v>235</v>
      </c>
      <c r="B44" s="204"/>
      <c r="C44" s="204"/>
      <c r="D44" s="204"/>
      <c r="E44" s="204"/>
      <c r="F44" s="204"/>
      <c r="G44" s="204"/>
      <c r="H44" s="204"/>
      <c r="I44" s="227"/>
      <c r="J44" s="204"/>
      <c r="K44" s="204"/>
      <c r="L44" s="204"/>
    </row>
    <row r="45" spans="1:14">
      <c r="A45" s="23"/>
      <c r="B45" s="204"/>
      <c r="C45" s="204"/>
      <c r="D45" s="204"/>
      <c r="E45" s="363"/>
      <c r="F45" s="365"/>
      <c r="G45" s="204"/>
      <c r="H45" s="204"/>
      <c r="I45" s="204"/>
      <c r="J45" s="204"/>
      <c r="K45" s="204"/>
      <c r="L45" s="204"/>
    </row>
    <row r="46" spans="1:14">
      <c r="A46" s="23"/>
      <c r="B46" s="391"/>
      <c r="C46" s="204"/>
      <c r="D46" s="204"/>
      <c r="E46" s="204"/>
      <c r="F46" s="195"/>
      <c r="G46" s="204"/>
      <c r="H46" s="204"/>
      <c r="I46" s="204"/>
      <c r="J46" s="204"/>
      <c r="K46" s="204"/>
    </row>
    <row r="47" spans="1:14">
      <c r="A47" s="23"/>
      <c r="B47" s="391"/>
      <c r="C47" s="204"/>
      <c r="D47" s="204"/>
      <c r="E47" s="204"/>
      <c r="F47" s="195"/>
      <c r="G47" s="204"/>
      <c r="H47" s="204"/>
      <c r="I47" s="204"/>
      <c r="J47" s="204"/>
      <c r="K47" s="204"/>
    </row>
    <row r="48" spans="1:14">
      <c r="A48" s="23"/>
      <c r="B48" s="391"/>
      <c r="C48" s="204"/>
      <c r="D48" s="204"/>
      <c r="E48" s="204"/>
      <c r="F48" s="195"/>
      <c r="G48" s="204"/>
      <c r="H48" s="204"/>
      <c r="I48" s="204"/>
      <c r="J48" s="204"/>
      <c r="K48" s="204"/>
    </row>
    <row r="49" spans="1:12">
      <c r="A49" s="23"/>
      <c r="B49" s="391"/>
      <c r="K49" s="204"/>
      <c r="L49" s="24"/>
    </row>
    <row r="50" spans="1:12">
      <c r="A50" s="23"/>
      <c r="B50" s="391"/>
      <c r="K50" s="204"/>
      <c r="L50" s="24"/>
    </row>
    <row r="51" spans="1:12">
      <c r="A51" s="23"/>
      <c r="B51" s="391"/>
      <c r="K51" s="204"/>
      <c r="L51" s="24"/>
    </row>
    <row r="52" spans="1:12">
      <c r="A52" s="23"/>
      <c r="B52" s="391"/>
      <c r="C52" s="204"/>
      <c r="D52" s="204"/>
      <c r="E52" s="204"/>
      <c r="F52" s="195"/>
      <c r="G52" s="204"/>
      <c r="H52" s="204"/>
      <c r="I52" s="204"/>
      <c r="J52" s="204"/>
      <c r="K52" s="204"/>
      <c r="L52" s="24"/>
    </row>
    <row r="53" spans="1:12">
      <c r="A53" s="23"/>
      <c r="B53" s="391"/>
      <c r="C53" s="204"/>
      <c r="D53" s="204"/>
      <c r="E53" s="204"/>
      <c r="F53" s="195"/>
      <c r="G53" s="204"/>
      <c r="H53" s="204"/>
      <c r="I53" s="204"/>
      <c r="J53" s="204"/>
      <c r="K53" s="204"/>
      <c r="L53" s="24"/>
    </row>
    <row r="54" spans="1:12">
      <c r="A54" s="23"/>
      <c r="B54" s="391"/>
      <c r="C54" s="204"/>
      <c r="D54" s="204"/>
      <c r="E54" s="204"/>
      <c r="F54" s="195"/>
      <c r="G54" s="204"/>
      <c r="H54" s="204"/>
      <c r="I54" s="204"/>
      <c r="J54" s="204"/>
      <c r="K54" s="204"/>
      <c r="L54" s="24"/>
    </row>
    <row r="55" spans="1:12">
      <c r="A55" s="23"/>
      <c r="B55" s="391"/>
      <c r="C55" s="204"/>
      <c r="D55" s="204"/>
      <c r="E55" s="204"/>
      <c r="F55" s="195"/>
      <c r="G55" s="204"/>
      <c r="H55" s="204"/>
      <c r="I55" s="204"/>
      <c r="J55" s="204"/>
      <c r="K55" s="204"/>
      <c r="L55" s="24"/>
    </row>
    <row r="56" spans="1:12">
      <c r="A56" s="23"/>
      <c r="B56" s="391"/>
      <c r="C56" s="204"/>
      <c r="D56" s="204"/>
      <c r="E56" s="204"/>
      <c r="F56" s="195"/>
      <c r="G56" s="204"/>
      <c r="H56" s="204"/>
      <c r="I56" s="204"/>
      <c r="J56" s="204"/>
      <c r="K56" s="204"/>
      <c r="L56" s="24"/>
    </row>
    <row r="57" spans="1:12">
      <c r="A57" s="23"/>
      <c r="B57" s="391"/>
      <c r="C57" s="204"/>
      <c r="D57" s="204"/>
      <c r="E57" s="204"/>
      <c r="F57" s="195"/>
      <c r="G57" s="204"/>
      <c r="H57" s="204"/>
      <c r="I57" s="204"/>
      <c r="J57" s="204"/>
      <c r="K57" s="204"/>
      <c r="L57" s="24"/>
    </row>
    <row r="58" spans="1:12">
      <c r="A58" s="23"/>
      <c r="B58" s="391"/>
      <c r="C58" s="204"/>
      <c r="D58" s="204"/>
      <c r="E58" s="204"/>
      <c r="F58" s="195"/>
      <c r="G58" s="204"/>
      <c r="H58" s="204"/>
      <c r="I58" s="204"/>
      <c r="J58" s="204"/>
      <c r="K58" s="204"/>
      <c r="L58" s="24"/>
    </row>
    <row r="59" spans="1:12">
      <c r="A59" s="23"/>
      <c r="B59" s="391"/>
      <c r="C59" s="204"/>
      <c r="D59" s="204"/>
      <c r="E59" s="204"/>
      <c r="F59" s="195"/>
      <c r="G59" s="204"/>
      <c r="H59" s="204"/>
      <c r="I59" s="204"/>
      <c r="J59" s="204"/>
      <c r="K59" s="204"/>
      <c r="L59" s="24"/>
    </row>
    <row r="60" spans="1:12">
      <c r="A60" s="23"/>
      <c r="B60" s="391"/>
      <c r="C60" s="204"/>
      <c r="D60" s="204"/>
      <c r="E60" s="204"/>
      <c r="F60" s="195"/>
      <c r="G60" s="204"/>
      <c r="H60" s="204"/>
      <c r="I60" s="204"/>
      <c r="J60" s="204"/>
      <c r="K60" s="204"/>
      <c r="L60" s="24"/>
    </row>
    <row r="61" spans="1:12">
      <c r="A61" s="23"/>
      <c r="B61" s="391"/>
      <c r="C61" s="204"/>
      <c r="D61" s="204"/>
      <c r="E61" s="204"/>
      <c r="F61" s="195"/>
      <c r="G61" s="204"/>
      <c r="H61" s="204"/>
      <c r="I61" s="204"/>
      <c r="J61" s="204"/>
      <c r="K61" s="204"/>
      <c r="L61" s="24"/>
    </row>
    <row r="62" spans="1:12">
      <c r="A62" s="23"/>
      <c r="B62" s="391"/>
      <c r="C62" s="204"/>
      <c r="D62" s="204"/>
      <c r="E62" s="204"/>
      <c r="F62" s="195"/>
      <c r="G62" s="204"/>
      <c r="H62" s="204"/>
      <c r="I62" s="204"/>
      <c r="J62" s="204"/>
      <c r="K62" s="204"/>
      <c r="L62" s="24"/>
    </row>
    <row r="63" spans="1:12">
      <c r="A63" s="23"/>
      <c r="B63" s="391"/>
      <c r="C63" s="204"/>
      <c r="D63" s="204"/>
      <c r="E63" s="204"/>
      <c r="F63" s="195"/>
      <c r="G63" s="204"/>
      <c r="H63" s="204"/>
      <c r="I63" s="204"/>
      <c r="J63" s="204"/>
      <c r="K63" s="204"/>
      <c r="L63" s="24"/>
    </row>
    <row r="64" spans="1:12">
      <c r="A64" s="23"/>
      <c r="B64" s="391"/>
      <c r="C64" s="204"/>
      <c r="D64" s="176"/>
      <c r="E64" s="204"/>
      <c r="F64" s="195"/>
      <c r="G64" s="204"/>
      <c r="H64" s="204"/>
      <c r="I64" s="204"/>
      <c r="J64" s="204"/>
      <c r="K64" s="204"/>
      <c r="L64" s="24"/>
    </row>
    <row r="65" spans="1:12">
      <c r="A65" s="23"/>
      <c r="B65" s="391"/>
      <c r="C65" s="204"/>
      <c r="D65" s="176"/>
      <c r="E65" s="204"/>
      <c r="F65" s="195"/>
      <c r="G65" s="204"/>
      <c r="H65" s="204"/>
      <c r="I65" s="204"/>
      <c r="J65" s="204"/>
      <c r="K65" s="204"/>
      <c r="L65" s="24"/>
    </row>
    <row r="66" spans="1:12">
      <c r="B66" s="391"/>
      <c r="C66" s="176"/>
      <c r="D66" s="176"/>
      <c r="E66" s="176"/>
      <c r="F66" s="364"/>
      <c r="G66" s="176"/>
      <c r="H66" s="176"/>
      <c r="I66" s="176"/>
      <c r="J66" s="176"/>
      <c r="K66" s="176"/>
      <c r="L66" s="24"/>
    </row>
    <row r="67" spans="1:12">
      <c r="B67" s="391"/>
      <c r="C67" s="176"/>
      <c r="D67" s="176"/>
      <c r="E67" s="176"/>
      <c r="F67" s="364"/>
      <c r="G67" s="176"/>
      <c r="H67" s="176"/>
      <c r="I67" s="176"/>
      <c r="J67" s="176"/>
      <c r="K67" s="176"/>
      <c r="L67" s="24"/>
    </row>
    <row r="68" spans="1:12">
      <c r="B68" s="391"/>
      <c r="C68" s="176"/>
      <c r="D68" s="176"/>
      <c r="E68" s="176"/>
      <c r="F68" s="176"/>
      <c r="G68" s="176"/>
      <c r="H68" s="176"/>
      <c r="I68" s="176"/>
      <c r="J68" s="176"/>
      <c r="K68" s="176"/>
      <c r="L68" s="24"/>
    </row>
    <row r="69" spans="1:12">
      <c r="B69" s="391"/>
      <c r="C69" s="176"/>
      <c r="D69" s="176"/>
      <c r="E69" s="176"/>
      <c r="F69" s="176"/>
      <c r="G69" s="176"/>
      <c r="H69" s="176"/>
      <c r="I69" s="176"/>
      <c r="J69" s="176"/>
      <c r="K69" s="176"/>
      <c r="L69" s="24"/>
    </row>
    <row r="70" spans="1:12">
      <c r="B70" s="391"/>
      <c r="C70" s="176"/>
      <c r="D70" s="176"/>
      <c r="E70" s="176"/>
      <c r="F70" s="176"/>
      <c r="G70" s="176"/>
      <c r="H70" s="176"/>
      <c r="I70" s="176"/>
      <c r="J70" s="176"/>
      <c r="K70" s="176"/>
      <c r="L70" s="24"/>
    </row>
    <row r="71" spans="1:12">
      <c r="B71" s="391"/>
      <c r="C71" s="176"/>
      <c r="D71" s="176"/>
      <c r="E71" s="176"/>
      <c r="F71" s="176"/>
      <c r="G71" s="176"/>
      <c r="H71" s="176"/>
      <c r="I71" s="176"/>
      <c r="J71" s="176"/>
      <c r="K71" s="176"/>
      <c r="L71" s="24"/>
    </row>
    <row r="72" spans="1:12">
      <c r="B72" s="391"/>
      <c r="C72" s="176"/>
      <c r="D72" s="176"/>
      <c r="E72" s="176"/>
      <c r="F72" s="176"/>
      <c r="G72" s="176"/>
      <c r="H72" s="176"/>
      <c r="I72" s="176"/>
      <c r="J72" s="176"/>
      <c r="K72" s="176"/>
      <c r="L72" s="24"/>
    </row>
    <row r="73" spans="1:12">
      <c r="B73" s="391"/>
      <c r="C73" s="176"/>
      <c r="D73" s="176"/>
      <c r="E73" s="176"/>
      <c r="F73" s="176"/>
      <c r="G73" s="176"/>
      <c r="H73" s="176"/>
      <c r="I73" s="176"/>
      <c r="J73" s="176"/>
      <c r="K73" s="176"/>
      <c r="L73" s="24"/>
    </row>
    <row r="74" spans="1:12">
      <c r="B74" s="176"/>
      <c r="C74" s="176"/>
      <c r="D74" s="176"/>
      <c r="E74" s="176"/>
      <c r="F74" s="176"/>
      <c r="G74" s="176"/>
      <c r="H74" s="176"/>
      <c r="I74" s="176"/>
      <c r="J74" s="176"/>
      <c r="K74" s="176"/>
      <c r="L74" s="176"/>
    </row>
    <row r="75" spans="1:12">
      <c r="B75" s="176"/>
      <c r="C75" s="176"/>
      <c r="D75" s="176"/>
      <c r="E75" s="176"/>
      <c r="F75" s="176"/>
      <c r="G75" s="176"/>
      <c r="H75" s="176"/>
      <c r="I75" s="176"/>
      <c r="J75" s="176"/>
      <c r="K75" s="176"/>
      <c r="L75" s="176"/>
    </row>
    <row r="76" spans="1:12">
      <c r="B76" s="176"/>
      <c r="C76" s="176"/>
      <c r="D76" s="176"/>
      <c r="E76" s="176"/>
      <c r="F76" s="176"/>
      <c r="G76" s="176"/>
      <c r="H76" s="176"/>
      <c r="I76" s="176"/>
      <c r="J76" s="176"/>
      <c r="K76" s="176"/>
      <c r="L76" s="176"/>
    </row>
    <row r="77" spans="1:12">
      <c r="B77" s="176"/>
      <c r="C77" s="176"/>
      <c r="D77" s="176"/>
      <c r="E77" s="176"/>
      <c r="F77" s="176"/>
      <c r="G77" s="176"/>
      <c r="H77" s="176"/>
      <c r="I77" s="176"/>
      <c r="J77" s="176"/>
      <c r="K77" s="176"/>
      <c r="L77" s="176"/>
    </row>
    <row r="78" spans="1:12">
      <c r="B78" s="176"/>
      <c r="C78" s="176"/>
      <c r="D78" s="176"/>
      <c r="E78" s="176"/>
      <c r="F78" s="176"/>
      <c r="G78" s="176"/>
      <c r="H78" s="176"/>
      <c r="I78" s="176"/>
      <c r="J78" s="176"/>
      <c r="K78" s="176"/>
      <c r="L78" s="176"/>
    </row>
    <row r="79" spans="1:12">
      <c r="B79" s="176"/>
      <c r="C79" s="176"/>
      <c r="D79" s="176"/>
      <c r="E79" s="176"/>
      <c r="F79" s="176"/>
      <c r="G79" s="176"/>
      <c r="H79" s="176"/>
      <c r="I79" s="176"/>
      <c r="J79" s="176"/>
      <c r="K79" s="176"/>
      <c r="L79" s="176"/>
    </row>
    <row r="80" spans="1:12">
      <c r="B80" s="176"/>
      <c r="C80" s="176"/>
      <c r="D80" s="176"/>
      <c r="E80" s="176"/>
      <c r="F80" s="176"/>
      <c r="G80" s="176"/>
      <c r="H80" s="176"/>
      <c r="I80" s="176"/>
      <c r="J80" s="176"/>
      <c r="K80" s="176"/>
      <c r="L80" s="176"/>
    </row>
    <row r="81" spans="2:12">
      <c r="B81" s="176"/>
      <c r="C81" s="176"/>
      <c r="D81" s="176"/>
      <c r="E81" s="176"/>
      <c r="F81" s="176"/>
      <c r="G81" s="176"/>
      <c r="H81" s="176"/>
      <c r="I81" s="176"/>
      <c r="J81" s="176"/>
      <c r="K81" s="176"/>
      <c r="L81" s="176"/>
    </row>
    <row r="82" spans="2:12">
      <c r="B82" s="176"/>
      <c r="C82" s="176"/>
      <c r="D82" s="176"/>
      <c r="E82" s="176"/>
      <c r="F82" s="176"/>
      <c r="G82" s="176"/>
      <c r="H82" s="176"/>
      <c r="I82" s="176"/>
      <c r="J82" s="176"/>
      <c r="K82" s="176"/>
      <c r="L82" s="176"/>
    </row>
    <row r="83" spans="2:12">
      <c r="B83" s="176"/>
      <c r="C83" s="176"/>
      <c r="D83" s="176"/>
      <c r="E83" s="176"/>
      <c r="F83" s="176"/>
      <c r="G83" s="176"/>
      <c r="H83" s="176"/>
      <c r="I83" s="176"/>
      <c r="J83" s="176"/>
      <c r="K83" s="176"/>
      <c r="L83" s="176"/>
    </row>
    <row r="84" spans="2:12">
      <c r="B84" s="176"/>
      <c r="C84" s="176"/>
      <c r="D84" s="176"/>
      <c r="E84" s="176"/>
      <c r="F84" s="176"/>
      <c r="G84" s="176"/>
      <c r="H84" s="176"/>
      <c r="I84" s="176"/>
      <c r="J84" s="176"/>
      <c r="K84" s="176"/>
      <c r="L84" s="176"/>
    </row>
    <row r="85" spans="2:12">
      <c r="B85" s="176"/>
      <c r="C85" s="176"/>
      <c r="D85" s="176"/>
      <c r="E85" s="176"/>
      <c r="F85" s="176"/>
      <c r="G85" s="176"/>
      <c r="H85" s="176"/>
      <c r="I85" s="176"/>
      <c r="J85" s="176"/>
      <c r="K85" s="176"/>
      <c r="L85" s="176"/>
    </row>
    <row r="86" spans="2:12">
      <c r="B86" s="176"/>
      <c r="C86" s="176"/>
      <c r="D86" s="176"/>
      <c r="E86" s="176"/>
      <c r="F86" s="176"/>
      <c r="G86" s="176"/>
      <c r="H86" s="176"/>
      <c r="I86" s="176"/>
      <c r="J86" s="176"/>
      <c r="K86" s="176"/>
      <c r="L86" s="176"/>
    </row>
    <row r="87" spans="2:12">
      <c r="B87" s="176"/>
      <c r="C87" s="176"/>
      <c r="D87" s="176"/>
      <c r="E87" s="176"/>
      <c r="F87" s="176"/>
      <c r="G87" s="176"/>
      <c r="H87" s="176"/>
      <c r="I87" s="176"/>
      <c r="J87" s="176"/>
      <c r="K87" s="176"/>
      <c r="L87" s="176"/>
    </row>
    <row r="88" spans="2:12">
      <c r="B88" s="176"/>
      <c r="C88" s="176"/>
      <c r="D88" s="176"/>
      <c r="E88" s="176"/>
      <c r="F88" s="176"/>
      <c r="G88" s="176"/>
      <c r="H88" s="176"/>
      <c r="I88" s="176"/>
      <c r="J88" s="176"/>
      <c r="K88" s="176"/>
      <c r="L88" s="176"/>
    </row>
    <row r="89" spans="2:12">
      <c r="B89" s="176"/>
      <c r="C89" s="176"/>
      <c r="D89" s="176"/>
      <c r="E89" s="176"/>
      <c r="F89" s="176"/>
      <c r="G89" s="176"/>
      <c r="H89" s="176"/>
      <c r="I89" s="176"/>
      <c r="J89" s="176"/>
      <c r="K89" s="176"/>
      <c r="L89" s="176"/>
    </row>
    <row r="90" spans="2:12">
      <c r="B90" s="176"/>
      <c r="C90" s="176"/>
      <c r="D90" s="176"/>
      <c r="E90" s="176"/>
      <c r="F90" s="176"/>
      <c r="G90" s="176"/>
      <c r="H90" s="176"/>
      <c r="I90" s="176"/>
      <c r="J90" s="176"/>
      <c r="K90" s="176"/>
      <c r="L90" s="176"/>
    </row>
    <row r="91" spans="2:12">
      <c r="B91" s="176"/>
      <c r="C91" s="176"/>
      <c r="D91" s="176"/>
      <c r="E91" s="176"/>
      <c r="F91" s="176"/>
      <c r="G91" s="176"/>
      <c r="H91" s="176"/>
      <c r="I91" s="176"/>
      <c r="J91" s="176"/>
      <c r="K91" s="176"/>
      <c r="L91" s="176"/>
    </row>
    <row r="92" spans="2:12">
      <c r="B92" s="176"/>
      <c r="C92" s="176"/>
      <c r="D92" s="176"/>
      <c r="E92" s="176"/>
      <c r="F92" s="176"/>
      <c r="G92" s="176"/>
      <c r="H92" s="176"/>
      <c r="I92" s="176"/>
      <c r="J92" s="176"/>
      <c r="K92" s="176"/>
      <c r="L92" s="176"/>
    </row>
    <row r="93" spans="2:12">
      <c r="B93" s="176"/>
      <c r="C93" s="176"/>
      <c r="D93" s="176"/>
      <c r="E93" s="176"/>
      <c r="F93" s="176"/>
      <c r="G93" s="176"/>
      <c r="H93" s="176"/>
      <c r="I93" s="176"/>
      <c r="J93" s="176"/>
      <c r="K93" s="176"/>
      <c r="L93" s="176"/>
    </row>
    <row r="94" spans="2:12">
      <c r="B94" s="176"/>
      <c r="C94" s="176"/>
      <c r="D94" s="176"/>
      <c r="E94" s="176"/>
      <c r="F94" s="176"/>
      <c r="G94" s="176"/>
      <c r="H94" s="176"/>
      <c r="I94" s="176"/>
      <c r="J94" s="176"/>
      <c r="K94" s="176"/>
      <c r="L94" s="176"/>
    </row>
    <row r="95" spans="2:12">
      <c r="B95" s="176"/>
      <c r="C95" s="176"/>
      <c r="D95" s="176"/>
      <c r="E95" s="176"/>
      <c r="F95" s="176"/>
      <c r="G95" s="176"/>
      <c r="H95" s="176"/>
      <c r="I95" s="176"/>
      <c r="J95" s="176"/>
      <c r="K95" s="176"/>
      <c r="L95" s="176"/>
    </row>
    <row r="96" spans="2:12">
      <c r="B96" s="176"/>
      <c r="C96" s="176"/>
      <c r="D96" s="176"/>
      <c r="E96" s="176"/>
      <c r="F96" s="176"/>
      <c r="G96" s="176"/>
      <c r="H96" s="176"/>
      <c r="I96" s="176"/>
      <c r="J96" s="176"/>
      <c r="K96" s="176"/>
      <c r="L96" s="176"/>
    </row>
    <row r="97" spans="2:12">
      <c r="B97" s="176"/>
      <c r="C97" s="176"/>
      <c r="E97" s="176"/>
      <c r="F97" s="176"/>
      <c r="G97" s="176"/>
      <c r="H97" s="176"/>
      <c r="I97" s="176"/>
      <c r="J97" s="176"/>
      <c r="K97" s="176"/>
      <c r="L97" s="176"/>
    </row>
    <row r="98" spans="2:12">
      <c r="B98" s="176"/>
      <c r="C98" s="176"/>
      <c r="E98" s="176"/>
      <c r="F98" s="176"/>
      <c r="G98" s="176"/>
      <c r="H98" s="176"/>
      <c r="I98" s="176"/>
      <c r="J98" s="176"/>
      <c r="K98" s="176"/>
      <c r="L98" s="176"/>
    </row>
    <row r="99" spans="2:12">
      <c r="B99" s="176"/>
      <c r="C99" s="176"/>
      <c r="E99" s="176"/>
      <c r="F99" s="176"/>
      <c r="G99" s="176"/>
      <c r="H99" s="176"/>
      <c r="I99" s="176"/>
      <c r="J99" s="176"/>
      <c r="K99" s="176"/>
      <c r="L99" s="176"/>
    </row>
  </sheetData>
  <mergeCells count="15">
    <mergeCell ref="A1:L1"/>
    <mergeCell ref="A3:L3"/>
    <mergeCell ref="A5:A9"/>
    <mergeCell ref="G5:L5"/>
    <mergeCell ref="J6:J9"/>
    <mergeCell ref="E5:E9"/>
    <mergeCell ref="F5:F9"/>
    <mergeCell ref="G6:G9"/>
    <mergeCell ref="H6:H9"/>
    <mergeCell ref="I6:I9"/>
    <mergeCell ref="K6:K9"/>
    <mergeCell ref="L6:L9"/>
    <mergeCell ref="D5:D9"/>
    <mergeCell ref="C5:C9"/>
    <mergeCell ref="B5:B9"/>
  </mergeCells>
  <phoneticPr fontId="0" type="noConversion"/>
  <printOptions horizontalCentered="1"/>
  <pageMargins left="0.59" right="0.56000000000000005" top="0.83" bottom="1" header="0.67" footer="0.5"/>
  <pageSetup scale="66" orientation="landscape" r:id="rId1"/>
  <headerFooter alignWithMargins="0">
    <oddFooter>&amp;L&amp;"Arial,Italic"&amp;9MSDE - LFRO  02/2019&amp;C&amp;P&amp;R&amp;"Arial,Italic"&amp;9Selected Financial Data-Part 1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97"/>
  <sheetViews>
    <sheetView zoomScaleNormal="100" workbookViewId="0">
      <selection activeCell="E49" sqref="E49"/>
    </sheetView>
  </sheetViews>
  <sheetFormatPr defaultColWidth="11.42578125" defaultRowHeight="12.75"/>
  <cols>
    <col min="1" max="1" width="21.5703125" style="24" customWidth="1"/>
    <col min="2" max="3" width="14.7109375" style="24" customWidth="1"/>
    <col min="4" max="4" width="15.28515625" style="175" customWidth="1"/>
    <col min="5" max="5" width="17.42578125" style="24" customWidth="1"/>
    <col min="6" max="6" width="15.28515625" style="24" customWidth="1"/>
    <col min="7" max="7" width="16.7109375" style="24" customWidth="1"/>
    <col min="8" max="8" width="15.42578125" style="24" customWidth="1"/>
    <col min="9" max="9" width="17.85546875" style="24" customWidth="1"/>
    <col min="10" max="11" width="11.42578125" style="24" customWidth="1"/>
    <col min="12" max="12" width="14.5703125" style="24" customWidth="1"/>
    <col min="13" max="16384" width="11.42578125" style="24"/>
  </cols>
  <sheetData>
    <row r="1" spans="1:13">
      <c r="A1" s="434" t="s">
        <v>86</v>
      </c>
      <c r="B1" s="434"/>
      <c r="C1" s="434"/>
      <c r="D1" s="434"/>
      <c r="E1" s="434"/>
      <c r="F1" s="434"/>
      <c r="G1" s="434"/>
      <c r="H1" s="434"/>
      <c r="I1" s="434"/>
      <c r="J1" s="23"/>
      <c r="K1" s="23"/>
      <c r="L1" s="23"/>
      <c r="M1" s="23"/>
    </row>
    <row r="2" spans="1:13">
      <c r="A2" s="22"/>
      <c r="B2" s="22"/>
      <c r="C2" s="22"/>
      <c r="D2" s="174"/>
      <c r="E2" s="22"/>
      <c r="F2" s="22"/>
      <c r="G2" s="22"/>
      <c r="H2" s="22"/>
      <c r="I2" s="22"/>
      <c r="J2" s="23"/>
      <c r="K2" s="23"/>
      <c r="L2" s="23"/>
      <c r="M2" s="23"/>
    </row>
    <row r="3" spans="1:13">
      <c r="A3" s="434" t="s">
        <v>236</v>
      </c>
      <c r="B3" s="434"/>
      <c r="C3" s="434"/>
      <c r="D3" s="434"/>
      <c r="E3" s="434"/>
      <c r="F3" s="434"/>
      <c r="G3" s="434"/>
      <c r="H3" s="434"/>
      <c r="I3" s="434"/>
      <c r="J3" s="23"/>
      <c r="K3" s="23"/>
      <c r="L3" s="23"/>
      <c r="M3" s="23"/>
    </row>
    <row r="4" spans="1:13">
      <c r="A4" s="22"/>
      <c r="B4" s="22"/>
      <c r="C4" s="22"/>
      <c r="D4" s="174"/>
      <c r="E4" s="22"/>
      <c r="F4" s="22"/>
      <c r="G4" s="22"/>
      <c r="H4" s="22"/>
      <c r="I4" s="22"/>
      <c r="J4" s="23"/>
      <c r="K4" s="23"/>
      <c r="L4" s="23"/>
      <c r="M4" s="23"/>
    </row>
    <row r="5" spans="1:13" ht="13.5" thickBot="1">
      <c r="A5" s="46"/>
      <c r="B5" s="46"/>
      <c r="C5" s="46"/>
      <c r="D5" s="143"/>
      <c r="E5" s="46"/>
      <c r="F5" s="46"/>
      <c r="G5" s="46"/>
      <c r="H5" s="46"/>
      <c r="I5" s="46"/>
      <c r="J5" s="23"/>
      <c r="K5" s="23"/>
      <c r="L5" s="23"/>
      <c r="M5" s="23"/>
    </row>
    <row r="6" spans="1:13" ht="13.5" customHeight="1" thickTop="1">
      <c r="A6" s="23"/>
      <c r="B6" s="533" t="s">
        <v>246</v>
      </c>
      <c r="C6" s="533" t="s">
        <v>247</v>
      </c>
      <c r="D6" s="538" t="s">
        <v>155</v>
      </c>
      <c r="E6" s="536" t="s">
        <v>154</v>
      </c>
      <c r="F6" s="533" t="s">
        <v>248</v>
      </c>
      <c r="G6" s="533" t="s">
        <v>156</v>
      </c>
      <c r="H6" s="536" t="s">
        <v>173</v>
      </c>
      <c r="I6" s="536" t="s">
        <v>157</v>
      </c>
      <c r="J6" s="23"/>
      <c r="K6" s="23"/>
      <c r="L6" s="23"/>
      <c r="M6" s="23"/>
    </row>
    <row r="7" spans="1:13">
      <c r="A7" s="34" t="s">
        <v>67</v>
      </c>
      <c r="B7" s="534"/>
      <c r="C7" s="534"/>
      <c r="D7" s="445"/>
      <c r="E7" s="537"/>
      <c r="F7" s="534"/>
      <c r="G7" s="534"/>
      <c r="H7" s="488"/>
      <c r="I7" s="537"/>
      <c r="J7" s="23"/>
      <c r="K7" s="23"/>
      <c r="L7" s="23"/>
      <c r="M7" s="23"/>
    </row>
    <row r="8" spans="1:13">
      <c r="A8" s="32" t="s">
        <v>30</v>
      </c>
      <c r="B8" s="534"/>
      <c r="C8" s="534"/>
      <c r="D8" s="539"/>
      <c r="E8" s="488"/>
      <c r="F8" s="534"/>
      <c r="G8" s="540"/>
      <c r="H8" s="488"/>
      <c r="I8" s="537"/>
      <c r="J8" s="23"/>
      <c r="K8" s="23"/>
      <c r="L8" s="23"/>
      <c r="M8" s="23"/>
    </row>
    <row r="9" spans="1:13" ht="13.5" thickBot="1">
      <c r="A9" s="51" t="s">
        <v>121</v>
      </c>
      <c r="B9" s="535"/>
      <c r="C9" s="48" t="s">
        <v>87</v>
      </c>
      <c r="D9" s="147" t="s">
        <v>88</v>
      </c>
      <c r="E9" s="61" t="s">
        <v>172</v>
      </c>
      <c r="F9" s="535"/>
      <c r="G9" s="48" t="s">
        <v>189</v>
      </c>
      <c r="H9" s="466"/>
      <c r="I9" s="466"/>
      <c r="J9" s="23"/>
      <c r="K9" s="23"/>
      <c r="L9" s="23"/>
      <c r="M9" s="23"/>
    </row>
    <row r="10" spans="1:13">
      <c r="A10" s="32" t="s">
        <v>0</v>
      </c>
      <c r="B10" s="49">
        <f>SUM(B12:B39)</f>
        <v>369210</v>
      </c>
      <c r="C10" s="50">
        <f>SUM(C12:C39)</f>
        <v>1255683210</v>
      </c>
      <c r="D10" s="50">
        <f>table9!D10</f>
        <v>166006.69748785804</v>
      </c>
      <c r="E10" s="50">
        <f>SUM(E12:E39)</f>
        <v>1468452703</v>
      </c>
      <c r="F10" s="50">
        <f>SUM(F12:F39)+1</f>
        <v>1255683157</v>
      </c>
      <c r="G10" s="50">
        <f>SUM(G12:G39)-1</f>
        <v>1004546568</v>
      </c>
      <c r="H10" s="50">
        <v>0</v>
      </c>
      <c r="I10" s="50">
        <f>SUM(I12:I39)</f>
        <v>1305545022</v>
      </c>
      <c r="J10" s="23"/>
      <c r="K10" s="23"/>
      <c r="L10" s="23"/>
      <c r="M10" s="23"/>
    </row>
    <row r="11" spans="1:13">
      <c r="A11" s="23"/>
      <c r="B11" s="25"/>
      <c r="C11" s="25"/>
      <c r="D11" s="171"/>
      <c r="E11" s="25"/>
      <c r="F11" s="25"/>
      <c r="G11" s="25"/>
      <c r="H11" s="25"/>
      <c r="I11" s="25"/>
      <c r="J11" s="23"/>
      <c r="K11" s="23"/>
      <c r="L11" s="23"/>
      <c r="M11" s="23"/>
    </row>
    <row r="12" spans="1:13">
      <c r="A12" s="23" t="s">
        <v>1</v>
      </c>
      <c r="B12" s="30">
        <v>4509</v>
      </c>
      <c r="C12" s="30">
        <v>15335109</v>
      </c>
      <c r="D12" s="50">
        <v>111840.23451773549</v>
      </c>
      <c r="E12" s="30">
        <v>25223849</v>
      </c>
      <c r="F12" s="30">
        <v>21569072</v>
      </c>
      <c r="G12" s="30">
        <v>12268087</v>
      </c>
      <c r="H12" s="49">
        <v>0</v>
      </c>
      <c r="I12" s="30">
        <v>21569072</v>
      </c>
      <c r="J12" s="29"/>
      <c r="K12" s="23"/>
      <c r="L12" s="25"/>
      <c r="M12" s="23"/>
    </row>
    <row r="13" spans="1:13">
      <c r="A13" s="185" t="s">
        <v>2</v>
      </c>
      <c r="B13" s="30">
        <v>24657</v>
      </c>
      <c r="C13" s="30">
        <v>83858457</v>
      </c>
      <c r="D13" s="50">
        <v>198414.57231401681</v>
      </c>
      <c r="E13" s="30">
        <v>67743777</v>
      </c>
      <c r="F13" s="30">
        <v>57928130</v>
      </c>
      <c r="G13" s="30">
        <v>67086766</v>
      </c>
      <c r="H13" s="49">
        <v>0</v>
      </c>
      <c r="I13" s="30">
        <v>67086766</v>
      </c>
      <c r="J13" s="23"/>
      <c r="K13" s="23"/>
      <c r="L13" s="25"/>
      <c r="M13" s="23"/>
    </row>
    <row r="14" spans="1:13">
      <c r="A14" s="23" t="s">
        <v>3</v>
      </c>
      <c r="B14" s="30">
        <v>66280</v>
      </c>
      <c r="C14" s="30">
        <v>225418280</v>
      </c>
      <c r="D14" s="50">
        <v>109332.2749098739</v>
      </c>
      <c r="E14" s="30">
        <v>348481808</v>
      </c>
      <c r="F14" s="30">
        <v>297988989</v>
      </c>
      <c r="G14" s="30">
        <v>180334624</v>
      </c>
      <c r="H14" s="49">
        <v>0</v>
      </c>
      <c r="I14" s="30">
        <v>297988989</v>
      </c>
      <c r="J14" s="23"/>
      <c r="K14" s="23"/>
      <c r="L14" s="25"/>
      <c r="M14" s="23"/>
    </row>
    <row r="15" spans="1:13">
      <c r="A15" s="23" t="s">
        <v>4</v>
      </c>
      <c r="B15" s="30">
        <v>48534</v>
      </c>
      <c r="C15" s="30">
        <v>165064134</v>
      </c>
      <c r="D15" s="50">
        <v>180014.99235645815</v>
      </c>
      <c r="E15" s="30">
        <v>171841601</v>
      </c>
      <c r="F15" s="30">
        <v>146942836</v>
      </c>
      <c r="G15" s="30">
        <v>132051307</v>
      </c>
      <c r="H15" s="49">
        <v>0</v>
      </c>
      <c r="I15" s="30">
        <v>146942836</v>
      </c>
      <c r="J15" s="23"/>
      <c r="K15" s="23"/>
      <c r="L15" s="25"/>
      <c r="M15" s="23"/>
    </row>
    <row r="16" spans="1:13">
      <c r="A16" s="23" t="s">
        <v>5</v>
      </c>
      <c r="B16" s="30">
        <v>3269</v>
      </c>
      <c r="C16" s="30">
        <v>11117869</v>
      </c>
      <c r="D16" s="50">
        <v>152686.37065450384</v>
      </c>
      <c r="E16" s="30">
        <v>11576767</v>
      </c>
      <c r="F16" s="30">
        <v>9899366</v>
      </c>
      <c r="G16" s="30">
        <v>8894295</v>
      </c>
      <c r="H16" s="49">
        <v>0</v>
      </c>
      <c r="I16" s="30">
        <v>9899366</v>
      </c>
      <c r="J16" s="23"/>
      <c r="K16" s="23"/>
      <c r="L16" s="25"/>
      <c r="M16" s="23"/>
    </row>
    <row r="17" spans="1:13">
      <c r="A17" s="23"/>
      <c r="B17" s="30"/>
      <c r="C17" s="30"/>
      <c r="D17" s="50"/>
      <c r="E17" s="30"/>
      <c r="F17" s="30"/>
      <c r="G17" s="30"/>
      <c r="H17" s="49"/>
      <c r="I17" s="30"/>
      <c r="J17" s="23"/>
      <c r="K17" s="23"/>
      <c r="L17" s="25"/>
      <c r="M17" s="23"/>
    </row>
    <row r="18" spans="1:13">
      <c r="A18" s="23" t="s">
        <v>6</v>
      </c>
      <c r="B18" s="30">
        <v>2887</v>
      </c>
      <c r="C18" s="30">
        <v>9818687</v>
      </c>
      <c r="D18" s="50">
        <v>84863.832776540454</v>
      </c>
      <c r="E18" s="30">
        <v>17748792</v>
      </c>
      <c r="F18" s="30">
        <v>15177104</v>
      </c>
      <c r="G18" s="30">
        <v>7854950</v>
      </c>
      <c r="H18" s="49">
        <v>0</v>
      </c>
      <c r="I18" s="30">
        <v>15177104</v>
      </c>
      <c r="J18" s="23"/>
      <c r="K18" s="23"/>
      <c r="L18" s="25"/>
      <c r="M18" s="23"/>
    </row>
    <row r="19" spans="1:13">
      <c r="A19" s="23" t="s">
        <v>7</v>
      </c>
      <c r="B19" s="30">
        <v>4789</v>
      </c>
      <c r="C19" s="30">
        <v>16287389</v>
      </c>
      <c r="D19" s="50">
        <v>181517.8784417047</v>
      </c>
      <c r="E19" s="30">
        <v>16815847</v>
      </c>
      <c r="F19" s="30">
        <v>14379337</v>
      </c>
      <c r="G19" s="30">
        <v>13029911</v>
      </c>
      <c r="H19" s="49">
        <v>0</v>
      </c>
      <c r="I19" s="30">
        <v>14379337</v>
      </c>
      <c r="J19" s="23"/>
      <c r="K19" s="23"/>
      <c r="L19" s="25"/>
      <c r="M19" s="23"/>
    </row>
    <row r="20" spans="1:13">
      <c r="A20" s="23" t="s">
        <v>8</v>
      </c>
      <c r="B20" s="30">
        <v>6456</v>
      </c>
      <c r="C20" s="30">
        <v>21956856</v>
      </c>
      <c r="D20" s="50">
        <v>127631.05001669448</v>
      </c>
      <c r="E20" s="30">
        <v>28334937</v>
      </c>
      <c r="F20" s="30">
        <v>24229383</v>
      </c>
      <c r="G20" s="30">
        <v>17565485</v>
      </c>
      <c r="H20" s="49">
        <v>0</v>
      </c>
      <c r="I20" s="30">
        <v>24229383</v>
      </c>
      <c r="J20" s="23"/>
      <c r="K20" s="23"/>
      <c r="L20" s="25"/>
      <c r="M20" s="23"/>
    </row>
    <row r="21" spans="1:13">
      <c r="A21" s="23" t="s">
        <v>9</v>
      </c>
      <c r="B21" s="30">
        <v>8852</v>
      </c>
      <c r="C21" s="30">
        <v>30105652</v>
      </c>
      <c r="D21" s="50">
        <v>134390.902757506</v>
      </c>
      <c r="E21" s="30">
        <v>37480587</v>
      </c>
      <c r="F21" s="30">
        <v>32049886</v>
      </c>
      <c r="G21" s="30">
        <v>24084522</v>
      </c>
      <c r="H21" s="49">
        <v>0</v>
      </c>
      <c r="I21" s="30">
        <v>32049886</v>
      </c>
      <c r="J21" s="23"/>
      <c r="K21" s="23"/>
      <c r="L21" s="25"/>
      <c r="M21" s="23"/>
    </row>
    <row r="22" spans="1:13">
      <c r="A22" s="23" t="s">
        <v>10</v>
      </c>
      <c r="B22" s="30">
        <v>3000</v>
      </c>
      <c r="C22" s="30">
        <v>10203000</v>
      </c>
      <c r="D22" s="50">
        <v>96488.515128176921</v>
      </c>
      <c r="E22" s="30">
        <v>14648309</v>
      </c>
      <c r="F22" s="30">
        <v>12525861</v>
      </c>
      <c r="G22" s="30">
        <v>8162400</v>
      </c>
      <c r="H22" s="49">
        <v>0</v>
      </c>
      <c r="I22" s="30">
        <v>12525861</v>
      </c>
      <c r="J22" s="23"/>
      <c r="K22" s="23"/>
      <c r="L22" s="25"/>
      <c r="M22" s="23"/>
    </row>
    <row r="23" spans="1:13">
      <c r="A23" s="23"/>
      <c r="B23" s="30"/>
      <c r="C23" s="30"/>
      <c r="D23" s="50"/>
      <c r="E23" s="30"/>
      <c r="F23" s="30"/>
      <c r="G23" s="30"/>
      <c r="H23" s="49"/>
      <c r="I23" s="30"/>
      <c r="J23" s="23"/>
      <c r="K23" s="23"/>
      <c r="L23" s="25"/>
      <c r="M23" s="23"/>
    </row>
    <row r="24" spans="1:13">
      <c r="A24" s="23" t="s">
        <v>11</v>
      </c>
      <c r="B24" s="30">
        <v>10385</v>
      </c>
      <c r="C24" s="30">
        <v>35319385</v>
      </c>
      <c r="D24" s="50">
        <v>157328.07421716271</v>
      </c>
      <c r="E24" s="30">
        <v>40562949</v>
      </c>
      <c r="F24" s="30">
        <v>34685633</v>
      </c>
      <c r="G24" s="30">
        <v>28255508</v>
      </c>
      <c r="H24" s="49">
        <v>0</v>
      </c>
      <c r="I24" s="30">
        <v>34685633</v>
      </c>
      <c r="J24" s="23"/>
      <c r="K24" s="23"/>
      <c r="L24" s="25"/>
      <c r="M24" s="23"/>
    </row>
    <row r="25" spans="1:13">
      <c r="A25" s="23" t="s">
        <v>12</v>
      </c>
      <c r="B25" s="30">
        <v>1692</v>
      </c>
      <c r="C25" s="30">
        <v>5754492</v>
      </c>
      <c r="D25" s="50">
        <v>121386.49450247388</v>
      </c>
      <c r="E25" s="30">
        <v>4608147</v>
      </c>
      <c r="F25" s="30">
        <v>3940456</v>
      </c>
      <c r="G25" s="30">
        <v>4603594</v>
      </c>
      <c r="H25" s="49">
        <v>0</v>
      </c>
      <c r="I25" s="30">
        <v>4603594</v>
      </c>
      <c r="J25" s="23"/>
      <c r="K25" s="23"/>
      <c r="L25" s="25"/>
      <c r="M25" s="23"/>
    </row>
    <row r="26" spans="1:13">
      <c r="A26" s="23" t="s">
        <v>13</v>
      </c>
      <c r="B26" s="30">
        <v>11090</v>
      </c>
      <c r="C26" s="30">
        <v>37717090</v>
      </c>
      <c r="D26" s="50">
        <v>168886.30539973627</v>
      </c>
      <c r="E26" s="30">
        <v>40152397</v>
      </c>
      <c r="F26" s="30">
        <v>34334568</v>
      </c>
      <c r="G26" s="30">
        <v>30173672</v>
      </c>
      <c r="H26" s="49">
        <v>0</v>
      </c>
      <c r="I26" s="30">
        <v>34334568</v>
      </c>
      <c r="J26" s="23"/>
      <c r="K26" s="23"/>
      <c r="L26" s="25"/>
      <c r="M26" s="23"/>
    </row>
    <row r="27" spans="1:13">
      <c r="A27" s="23" t="s">
        <v>14</v>
      </c>
      <c r="B27" s="30">
        <v>11166</v>
      </c>
      <c r="C27" s="30">
        <v>37975566</v>
      </c>
      <c r="D27" s="50">
        <v>202244.81288111862</v>
      </c>
      <c r="E27" s="30">
        <v>33834947</v>
      </c>
      <c r="F27" s="30">
        <v>28932476</v>
      </c>
      <c r="G27" s="30">
        <v>30380453</v>
      </c>
      <c r="H27" s="49">
        <v>0</v>
      </c>
      <c r="I27" s="30">
        <v>30380453</v>
      </c>
      <c r="J27" s="23"/>
      <c r="K27" s="23"/>
      <c r="L27" s="25"/>
      <c r="M27" s="23"/>
    </row>
    <row r="28" spans="1:13">
      <c r="A28" s="23" t="s">
        <v>15</v>
      </c>
      <c r="B28" s="30">
        <v>953</v>
      </c>
      <c r="C28" s="30">
        <v>3241153</v>
      </c>
      <c r="D28" s="50">
        <v>196230.52403592182</v>
      </c>
      <c r="E28" s="30">
        <v>2000213</v>
      </c>
      <c r="F28" s="30">
        <v>1710395</v>
      </c>
      <c r="G28" s="30">
        <v>2592922</v>
      </c>
      <c r="H28" s="49">
        <v>0</v>
      </c>
      <c r="I28" s="30">
        <v>2592922</v>
      </c>
      <c r="J28" s="23"/>
      <c r="K28" s="23"/>
      <c r="L28" s="25"/>
      <c r="M28" s="23"/>
    </row>
    <row r="29" spans="1:13">
      <c r="A29" s="23"/>
      <c r="B29" s="30"/>
      <c r="C29" s="30"/>
      <c r="D29" s="50"/>
      <c r="E29" s="30"/>
      <c r="F29" s="30"/>
      <c r="G29" s="30"/>
      <c r="H29" s="49"/>
      <c r="I29" s="30"/>
      <c r="J29" s="23"/>
      <c r="K29" s="23"/>
      <c r="L29" s="25"/>
      <c r="M29" s="23"/>
    </row>
    <row r="30" spans="1:13">
      <c r="A30" s="23" t="s">
        <v>16</v>
      </c>
      <c r="B30" s="30">
        <v>51469</v>
      </c>
      <c r="C30" s="30">
        <v>175046069</v>
      </c>
      <c r="D30" s="50">
        <v>220688.41875651942</v>
      </c>
      <c r="E30" s="30">
        <v>127306713</v>
      </c>
      <c r="F30" s="30">
        <v>108860772</v>
      </c>
      <c r="G30" s="30">
        <v>140036855</v>
      </c>
      <c r="H30" s="49">
        <v>0</v>
      </c>
      <c r="I30" s="30">
        <v>140036855</v>
      </c>
      <c r="J30" s="23"/>
      <c r="K30" s="23"/>
      <c r="L30" s="25"/>
      <c r="M30" s="23"/>
    </row>
    <row r="31" spans="1:13">
      <c r="A31" s="23" t="s">
        <v>17</v>
      </c>
      <c r="B31" s="30">
        <v>76375</v>
      </c>
      <c r="C31" s="30">
        <v>259751375</v>
      </c>
      <c r="D31" s="50">
        <v>124796.94034398822</v>
      </c>
      <c r="E31" s="30">
        <v>329887923</v>
      </c>
      <c r="F31" s="30">
        <v>282089241</v>
      </c>
      <c r="G31" s="30">
        <v>207801100</v>
      </c>
      <c r="H31" s="49">
        <v>0</v>
      </c>
      <c r="I31" s="30">
        <v>282089241</v>
      </c>
      <c r="J31" s="23"/>
      <c r="K31" s="23"/>
      <c r="L31" s="25"/>
      <c r="M31" s="23"/>
    </row>
    <row r="32" spans="1:13">
      <c r="A32" s="23" t="s">
        <v>18</v>
      </c>
      <c r="B32" s="30">
        <v>1889</v>
      </c>
      <c r="C32" s="30">
        <v>6424489</v>
      </c>
      <c r="D32" s="50">
        <v>164304.51901236223</v>
      </c>
      <c r="E32" s="30">
        <v>5556150</v>
      </c>
      <c r="F32" s="30">
        <v>4751099</v>
      </c>
      <c r="G32" s="30">
        <v>5139591</v>
      </c>
      <c r="H32" s="49">
        <v>0</v>
      </c>
      <c r="I32" s="30">
        <v>5139591</v>
      </c>
      <c r="J32" s="23"/>
      <c r="K32" s="23"/>
      <c r="L32" s="25"/>
      <c r="M32" s="23"/>
    </row>
    <row r="33" spans="1:13">
      <c r="A33" s="23" t="s">
        <v>19</v>
      </c>
      <c r="B33" s="30">
        <v>5396</v>
      </c>
      <c r="C33" s="30">
        <v>18351796</v>
      </c>
      <c r="D33" s="50">
        <v>150791.83687052986</v>
      </c>
      <c r="E33" s="30">
        <v>21102015</v>
      </c>
      <c r="F33" s="30">
        <v>18044466</v>
      </c>
      <c r="G33" s="30">
        <v>14681437</v>
      </c>
      <c r="H33" s="49">
        <v>0</v>
      </c>
      <c r="I33" s="30">
        <v>18044466</v>
      </c>
      <c r="J33" s="23"/>
      <c r="K33" s="23"/>
      <c r="L33" s="25"/>
      <c r="M33" s="23"/>
    </row>
    <row r="34" spans="1:13">
      <c r="A34" s="23" t="s">
        <v>20</v>
      </c>
      <c r="B34" s="30">
        <v>2008</v>
      </c>
      <c r="C34" s="30">
        <v>6829208</v>
      </c>
      <c r="D34" s="50">
        <v>77505.145132102785</v>
      </c>
      <c r="E34" s="30">
        <v>12017169</v>
      </c>
      <c r="F34" s="30">
        <v>10275957</v>
      </c>
      <c r="G34" s="30">
        <v>5463366</v>
      </c>
      <c r="H34" s="49">
        <v>0</v>
      </c>
      <c r="I34" s="30">
        <v>10275957</v>
      </c>
      <c r="J34" s="23"/>
      <c r="K34" s="23"/>
      <c r="L34" s="25"/>
      <c r="M34" s="23"/>
    </row>
    <row r="35" spans="1:13">
      <c r="A35" s="23"/>
      <c r="B35" s="30"/>
      <c r="C35" s="30"/>
      <c r="D35" s="50"/>
      <c r="E35" s="30"/>
      <c r="F35" s="30"/>
      <c r="G35" s="30"/>
      <c r="H35" s="49"/>
      <c r="I35" s="30"/>
      <c r="J35" s="23"/>
      <c r="K35" s="23"/>
      <c r="L35" s="25"/>
      <c r="M35" s="23"/>
    </row>
    <row r="36" spans="1:13">
      <c r="A36" s="23" t="s">
        <v>21</v>
      </c>
      <c r="B36" s="30">
        <v>1861</v>
      </c>
      <c r="C36" s="30">
        <v>6329261</v>
      </c>
      <c r="D36" s="50">
        <v>216222.16552841765</v>
      </c>
      <c r="E36" s="30">
        <v>3211724</v>
      </c>
      <c r="F36" s="30">
        <v>2746365</v>
      </c>
      <c r="G36" s="30">
        <v>5063409</v>
      </c>
      <c r="H36" s="49">
        <v>0</v>
      </c>
      <c r="I36" s="30">
        <v>5063409</v>
      </c>
      <c r="J36" s="23"/>
      <c r="K36" s="23"/>
      <c r="L36" s="25"/>
      <c r="M36" s="23"/>
    </row>
    <row r="37" spans="1:13">
      <c r="A37" s="23" t="s">
        <v>22</v>
      </c>
      <c r="B37" s="30">
        <v>10645</v>
      </c>
      <c r="C37" s="30">
        <v>36203645</v>
      </c>
      <c r="D37" s="50">
        <v>115608.60975916135</v>
      </c>
      <c r="E37" s="30">
        <v>52389669</v>
      </c>
      <c r="F37" s="30">
        <v>44798736</v>
      </c>
      <c r="G37" s="30">
        <v>28962916</v>
      </c>
      <c r="H37" s="49">
        <v>0</v>
      </c>
      <c r="I37" s="30">
        <v>44798736</v>
      </c>
      <c r="J37" s="23"/>
      <c r="K37" s="23"/>
      <c r="L37" s="25"/>
      <c r="M37" s="23"/>
    </row>
    <row r="38" spans="1:13">
      <c r="A38" s="23" t="s">
        <v>23</v>
      </c>
      <c r="B38" s="30">
        <v>8372</v>
      </c>
      <c r="C38" s="30">
        <v>28473172</v>
      </c>
      <c r="D38" s="50">
        <v>103613.47928106968</v>
      </c>
      <c r="E38" s="30">
        <v>51888445</v>
      </c>
      <c r="F38" s="30">
        <v>44370136</v>
      </c>
      <c r="G38" s="30">
        <v>22778538</v>
      </c>
      <c r="H38" s="49">
        <v>0</v>
      </c>
      <c r="I38" s="30">
        <v>44370136</v>
      </c>
      <c r="J38" s="23"/>
      <c r="K38" s="23"/>
      <c r="L38" s="25"/>
      <c r="M38" s="23"/>
    </row>
    <row r="39" spans="1:13">
      <c r="A39" s="31" t="s">
        <v>24</v>
      </c>
      <c r="B39" s="28">
        <v>2676</v>
      </c>
      <c r="C39" s="28">
        <v>9101076</v>
      </c>
      <c r="D39" s="421">
        <v>172527.35664335664</v>
      </c>
      <c r="E39" s="28">
        <v>4037968</v>
      </c>
      <c r="F39" s="28">
        <v>3452892</v>
      </c>
      <c r="G39" s="28">
        <v>7280861</v>
      </c>
      <c r="H39" s="111">
        <v>0</v>
      </c>
      <c r="I39" s="28">
        <v>7280861</v>
      </c>
      <c r="J39" s="23"/>
      <c r="K39" s="23"/>
      <c r="L39" s="25"/>
      <c r="M39" s="23"/>
    </row>
    <row r="40" spans="1:13">
      <c r="A40" s="33"/>
      <c r="B40" s="33"/>
      <c r="C40" s="33"/>
      <c r="D40" s="177"/>
      <c r="E40" s="33"/>
      <c r="F40" s="33"/>
      <c r="G40" s="33"/>
      <c r="H40" s="33"/>
      <c r="I40" s="33"/>
      <c r="J40" s="23"/>
      <c r="K40" s="23"/>
      <c r="L40" s="25"/>
      <c r="M40" s="23"/>
    </row>
    <row r="41" spans="1:13">
      <c r="A41" s="23" t="s">
        <v>85</v>
      </c>
      <c r="B41" s="25"/>
      <c r="C41" s="366"/>
      <c r="D41" s="171"/>
      <c r="F41" s="367"/>
      <c r="G41" s="25"/>
      <c r="H41" s="25"/>
      <c r="I41" s="25"/>
      <c r="J41" s="23"/>
      <c r="K41" s="23"/>
      <c r="L41" s="25"/>
      <c r="M41" s="23"/>
    </row>
    <row r="42" spans="1:13">
      <c r="A42" s="23"/>
      <c r="B42" s="25"/>
      <c r="C42" s="25"/>
      <c r="D42" s="171"/>
      <c r="E42" s="25"/>
      <c r="F42" s="25"/>
      <c r="G42" s="25"/>
      <c r="H42" s="25"/>
      <c r="I42" s="25"/>
      <c r="J42" s="23"/>
      <c r="K42" s="23"/>
      <c r="L42" s="25"/>
      <c r="M42" s="23"/>
    </row>
    <row r="43" spans="1:13">
      <c r="A43" s="23" t="s">
        <v>245</v>
      </c>
      <c r="B43" s="25"/>
      <c r="C43" s="25"/>
      <c r="D43" s="171"/>
      <c r="E43" s="25"/>
      <c r="F43" s="25"/>
      <c r="G43" s="25"/>
      <c r="H43" s="25"/>
      <c r="I43" s="25"/>
      <c r="J43" s="23"/>
      <c r="K43" s="23"/>
      <c r="L43" s="25"/>
      <c r="M43" s="23"/>
    </row>
    <row r="44" spans="1:13">
      <c r="A44" s="23"/>
      <c r="B44" s="25"/>
      <c r="C44" s="25"/>
      <c r="D44" s="171"/>
      <c r="E44" s="25"/>
      <c r="F44" s="25"/>
      <c r="G44" s="25"/>
      <c r="H44" s="25"/>
      <c r="I44" s="25"/>
      <c r="J44" s="23"/>
      <c r="K44" s="23"/>
      <c r="L44" s="25"/>
      <c r="M44" s="23"/>
    </row>
    <row r="45" spans="1:13">
      <c r="A45" s="23"/>
      <c r="B45" s="359"/>
      <c r="C45" s="312"/>
      <c r="D45" s="359"/>
      <c r="E45" s="359"/>
      <c r="F45" s="359"/>
      <c r="G45" s="359"/>
      <c r="H45" s="359"/>
      <c r="I45" s="25"/>
      <c r="J45" s="23"/>
      <c r="K45" s="23"/>
      <c r="L45" s="23"/>
      <c r="M45" s="23"/>
    </row>
    <row r="46" spans="1:13">
      <c r="A46" s="23"/>
      <c r="B46" s="359"/>
      <c r="C46" s="312"/>
      <c r="D46" s="359"/>
      <c r="E46" s="359"/>
      <c r="F46" s="359"/>
      <c r="G46" s="359"/>
      <c r="H46" s="359"/>
      <c r="I46" s="25"/>
      <c r="J46" s="23"/>
      <c r="K46" s="23"/>
      <c r="L46" s="23"/>
      <c r="M46" s="23"/>
    </row>
    <row r="47" spans="1:13">
      <c r="A47" s="23"/>
      <c r="B47" s="359"/>
      <c r="C47" s="312"/>
      <c r="D47" s="359"/>
      <c r="E47" s="359"/>
      <c r="F47" s="359"/>
      <c r="G47" s="359"/>
      <c r="H47" s="359"/>
      <c r="I47" s="25"/>
      <c r="J47" s="23"/>
      <c r="K47" s="23"/>
      <c r="L47" s="23"/>
      <c r="M47" s="23"/>
    </row>
    <row r="48" spans="1:13">
      <c r="A48" s="23"/>
      <c r="B48" s="359"/>
      <c r="C48" s="312"/>
      <c r="D48" s="359"/>
      <c r="E48" s="359"/>
      <c r="F48" s="359"/>
      <c r="G48" s="359"/>
      <c r="H48" s="359"/>
      <c r="J48" s="23"/>
      <c r="K48" s="23"/>
      <c r="L48" s="23"/>
      <c r="M48" s="23"/>
    </row>
    <row r="49" spans="1:13">
      <c r="A49" s="23"/>
      <c r="B49" s="359"/>
      <c r="C49" s="312"/>
      <c r="D49" s="359"/>
      <c r="E49" s="359"/>
      <c r="F49" s="359"/>
      <c r="G49" s="359"/>
      <c r="H49" s="359"/>
      <c r="J49" s="23"/>
      <c r="K49" s="23"/>
      <c r="L49" s="23"/>
      <c r="M49" s="23"/>
    </row>
    <row r="50" spans="1:13">
      <c r="A50" s="23"/>
      <c r="B50" s="359"/>
      <c r="C50" s="312"/>
      <c r="D50" s="359"/>
      <c r="E50" s="359"/>
      <c r="F50" s="359"/>
      <c r="G50" s="359"/>
      <c r="H50" s="359"/>
      <c r="J50" s="23"/>
      <c r="K50" s="23"/>
      <c r="L50" s="23"/>
      <c r="M50" s="23"/>
    </row>
    <row r="51" spans="1:13">
      <c r="A51" s="23"/>
      <c r="B51" s="359"/>
      <c r="C51" s="312"/>
      <c r="D51" s="359"/>
      <c r="E51" s="359"/>
      <c r="F51" s="359"/>
      <c r="G51" s="359"/>
      <c r="H51" s="359"/>
      <c r="I51" s="25"/>
      <c r="J51" s="23"/>
      <c r="K51" s="23"/>
      <c r="L51" s="23"/>
      <c r="M51" s="23"/>
    </row>
    <row r="52" spans="1:13">
      <c r="A52" s="23"/>
      <c r="B52" s="359"/>
      <c r="C52" s="312"/>
      <c r="D52" s="359"/>
      <c r="E52" s="359"/>
      <c r="F52" s="359"/>
      <c r="G52" s="359"/>
      <c r="H52" s="359"/>
      <c r="I52" s="25"/>
      <c r="J52" s="23"/>
      <c r="K52" s="23"/>
      <c r="L52" s="23"/>
      <c r="M52" s="23"/>
    </row>
    <row r="53" spans="1:13">
      <c r="A53" s="23"/>
      <c r="B53" s="359"/>
      <c r="C53" s="312"/>
      <c r="D53" s="359"/>
      <c r="E53" s="359"/>
      <c r="F53" s="359"/>
      <c r="G53" s="359"/>
      <c r="H53" s="359"/>
      <c r="I53" s="25"/>
      <c r="J53" s="23"/>
      <c r="K53" s="23"/>
      <c r="L53" s="23"/>
      <c r="M53" s="23"/>
    </row>
    <row r="54" spans="1:13">
      <c r="A54" s="23"/>
      <c r="B54" s="359"/>
      <c r="C54" s="312"/>
      <c r="D54" s="359"/>
      <c r="E54" s="359"/>
      <c r="F54" s="359"/>
      <c r="G54" s="359"/>
      <c r="H54" s="359"/>
      <c r="I54" s="25"/>
      <c r="J54" s="23"/>
      <c r="K54" s="23"/>
      <c r="L54" s="23"/>
      <c r="M54" s="23"/>
    </row>
    <row r="55" spans="1:13">
      <c r="A55" s="23"/>
      <c r="B55" s="359"/>
      <c r="C55" s="312"/>
      <c r="D55" s="359"/>
      <c r="E55" s="359"/>
      <c r="F55" s="359"/>
      <c r="G55" s="359"/>
      <c r="H55" s="359"/>
      <c r="I55" s="25"/>
      <c r="J55" s="23"/>
      <c r="K55" s="23"/>
      <c r="L55" s="23"/>
      <c r="M55" s="23"/>
    </row>
    <row r="56" spans="1:13">
      <c r="A56" s="23"/>
      <c r="B56" s="359"/>
      <c r="C56" s="312"/>
      <c r="D56" s="359"/>
      <c r="E56" s="359"/>
      <c r="F56" s="359"/>
      <c r="G56" s="359"/>
      <c r="H56" s="359"/>
      <c r="I56" s="25"/>
      <c r="J56" s="23"/>
      <c r="K56" s="23"/>
      <c r="L56" s="23"/>
      <c r="M56" s="23"/>
    </row>
    <row r="57" spans="1:13">
      <c r="A57" s="23"/>
      <c r="B57" s="359"/>
      <c r="C57" s="312"/>
      <c r="D57" s="359"/>
      <c r="E57" s="359"/>
      <c r="F57" s="359"/>
      <c r="G57" s="359"/>
      <c r="H57" s="359"/>
      <c r="I57" s="25"/>
      <c r="J57" s="23"/>
      <c r="K57" s="23"/>
      <c r="L57" s="23"/>
      <c r="M57" s="23"/>
    </row>
    <row r="58" spans="1:13">
      <c r="A58" s="23"/>
      <c r="B58" s="359"/>
      <c r="C58" s="312"/>
      <c r="D58" s="359"/>
      <c r="E58" s="359"/>
      <c r="F58" s="359"/>
      <c r="G58" s="359"/>
      <c r="H58" s="359"/>
      <c r="I58" s="25"/>
      <c r="J58" s="23"/>
      <c r="K58" s="23"/>
      <c r="L58" s="23"/>
      <c r="M58" s="23"/>
    </row>
    <row r="59" spans="1:13">
      <c r="A59" s="23"/>
      <c r="B59" s="359"/>
      <c r="C59" s="312"/>
      <c r="D59" s="359"/>
      <c r="E59" s="359"/>
      <c r="F59" s="359"/>
      <c r="G59" s="359"/>
      <c r="H59" s="359"/>
      <c r="I59" s="25"/>
      <c r="J59" s="23"/>
      <c r="K59" s="23"/>
      <c r="L59" s="23"/>
      <c r="M59" s="23"/>
    </row>
    <row r="60" spans="1:13">
      <c r="A60" s="23"/>
      <c r="B60" s="359"/>
      <c r="C60" s="312"/>
      <c r="D60" s="359"/>
      <c r="E60" s="359"/>
      <c r="F60" s="359"/>
      <c r="G60" s="359"/>
      <c r="H60" s="359"/>
      <c r="I60" s="25"/>
      <c r="J60" s="23"/>
      <c r="K60" s="23"/>
      <c r="L60" s="23"/>
      <c r="M60" s="23"/>
    </row>
    <row r="61" spans="1:13">
      <c r="A61" s="23"/>
      <c r="B61" s="359"/>
      <c r="C61" s="312"/>
      <c r="D61" s="359"/>
      <c r="E61" s="359"/>
      <c r="F61" s="359"/>
      <c r="G61" s="359"/>
      <c r="H61" s="359"/>
      <c r="I61" s="25"/>
      <c r="J61" s="23"/>
      <c r="K61" s="23"/>
      <c r="L61" s="23"/>
      <c r="M61" s="23"/>
    </row>
    <row r="62" spans="1:13">
      <c r="A62" s="23"/>
      <c r="B62" s="359"/>
      <c r="C62" s="312"/>
      <c r="D62" s="359"/>
      <c r="E62" s="359"/>
      <c r="F62" s="359"/>
      <c r="G62" s="359"/>
      <c r="H62" s="359"/>
      <c r="I62" s="25"/>
      <c r="J62" s="23"/>
      <c r="K62" s="23"/>
      <c r="L62" s="23"/>
      <c r="M62" s="23"/>
    </row>
    <row r="63" spans="1:13">
      <c r="A63" s="23"/>
      <c r="B63" s="359"/>
      <c r="C63" s="312"/>
      <c r="D63" s="359"/>
      <c r="E63" s="359"/>
      <c r="F63" s="359"/>
      <c r="G63" s="359"/>
      <c r="H63" s="359"/>
      <c r="I63" s="25"/>
      <c r="J63" s="23"/>
      <c r="K63" s="23"/>
      <c r="L63" s="23"/>
      <c r="M63" s="23"/>
    </row>
    <row r="64" spans="1:13">
      <c r="A64" s="23"/>
      <c r="B64" s="359"/>
      <c r="C64" s="312"/>
      <c r="D64" s="359"/>
      <c r="E64" s="359"/>
      <c r="F64" s="359"/>
      <c r="G64" s="359"/>
      <c r="H64" s="359"/>
      <c r="I64" s="25"/>
      <c r="J64" s="23"/>
      <c r="K64" s="23"/>
      <c r="L64" s="23"/>
      <c r="M64" s="23"/>
    </row>
    <row r="65" spans="2:9">
      <c r="B65" s="359"/>
      <c r="C65" s="312"/>
      <c r="D65" s="359"/>
      <c r="E65" s="359"/>
      <c r="F65" s="359"/>
      <c r="G65" s="359"/>
      <c r="H65" s="359"/>
      <c r="I65" s="27"/>
    </row>
    <row r="66" spans="2:9">
      <c r="B66" s="359"/>
      <c r="C66" s="312"/>
      <c r="D66" s="359"/>
      <c r="E66" s="359"/>
      <c r="F66" s="359"/>
      <c r="G66" s="359"/>
      <c r="H66" s="359"/>
      <c r="I66" s="27"/>
    </row>
    <row r="67" spans="2:9">
      <c r="B67" s="359"/>
      <c r="C67" s="312"/>
      <c r="D67" s="359"/>
      <c r="E67" s="359"/>
      <c r="F67" s="359"/>
      <c r="G67" s="359"/>
      <c r="H67" s="359"/>
      <c r="I67" s="27"/>
    </row>
    <row r="68" spans="2:9">
      <c r="B68" s="359"/>
      <c r="C68" s="312"/>
      <c r="D68" s="359"/>
      <c r="E68" s="359"/>
      <c r="F68" s="359"/>
      <c r="G68" s="359"/>
      <c r="H68" s="359"/>
      <c r="I68" s="27"/>
    </row>
    <row r="69" spans="2:9">
      <c r="B69" s="359"/>
      <c r="C69" s="312"/>
      <c r="D69" s="359"/>
      <c r="E69" s="359"/>
      <c r="F69" s="359"/>
      <c r="G69" s="359"/>
      <c r="H69" s="359"/>
      <c r="I69" s="27"/>
    </row>
    <row r="70" spans="2:9">
      <c r="B70" s="359"/>
      <c r="C70" s="359"/>
      <c r="D70" s="312"/>
      <c r="E70" s="359"/>
      <c r="F70" s="359"/>
      <c r="G70" s="359"/>
      <c r="H70" s="359"/>
      <c r="I70" s="27"/>
    </row>
    <row r="71" spans="2:9">
      <c r="B71" s="359"/>
      <c r="C71" s="359"/>
      <c r="D71" s="312"/>
      <c r="E71" s="359"/>
      <c r="F71" s="359"/>
      <c r="G71" s="359"/>
      <c r="H71" s="359"/>
      <c r="I71" s="27"/>
    </row>
    <row r="72" spans="2:9">
      <c r="B72" s="359"/>
      <c r="C72" s="359"/>
      <c r="D72" s="312"/>
      <c r="E72" s="359"/>
      <c r="F72" s="359"/>
      <c r="G72" s="359"/>
      <c r="H72" s="359"/>
      <c r="I72" s="27"/>
    </row>
    <row r="73" spans="2:9">
      <c r="B73" s="27"/>
      <c r="C73" s="27"/>
      <c r="D73" s="176"/>
      <c r="E73" s="27"/>
      <c r="F73" s="27"/>
      <c r="G73" s="27"/>
      <c r="H73" s="27"/>
      <c r="I73" s="27"/>
    </row>
    <row r="74" spans="2:9">
      <c r="B74" s="27"/>
      <c r="C74" s="27"/>
      <c r="D74" s="176"/>
      <c r="E74" s="27"/>
      <c r="F74" s="27"/>
      <c r="G74" s="27"/>
      <c r="H74" s="27"/>
      <c r="I74" s="27"/>
    </row>
    <row r="75" spans="2:9">
      <c r="B75" s="27"/>
      <c r="C75" s="27"/>
      <c r="D75" s="176"/>
      <c r="E75" s="27"/>
      <c r="F75" s="27"/>
      <c r="G75" s="27"/>
      <c r="H75" s="27"/>
      <c r="I75" s="27"/>
    </row>
    <row r="76" spans="2:9">
      <c r="B76" s="27"/>
      <c r="C76" s="27"/>
      <c r="D76" s="176"/>
      <c r="E76" s="27"/>
      <c r="F76" s="27"/>
      <c r="G76" s="27"/>
      <c r="H76" s="27"/>
      <c r="I76" s="27"/>
    </row>
    <row r="77" spans="2:9">
      <c r="B77" s="27"/>
      <c r="C77" s="27"/>
      <c r="D77" s="176"/>
      <c r="E77" s="27"/>
      <c r="F77" s="27"/>
      <c r="G77" s="27"/>
      <c r="H77" s="27"/>
      <c r="I77" s="27"/>
    </row>
    <row r="78" spans="2:9">
      <c r="B78" s="27"/>
      <c r="C78" s="27"/>
      <c r="D78" s="176"/>
      <c r="E78" s="27"/>
      <c r="F78" s="27"/>
      <c r="G78" s="27"/>
      <c r="H78" s="27"/>
      <c r="I78" s="27"/>
    </row>
    <row r="79" spans="2:9">
      <c r="B79" s="27"/>
      <c r="C79" s="27"/>
      <c r="D79" s="176"/>
      <c r="E79" s="27"/>
      <c r="F79" s="27"/>
      <c r="G79" s="27"/>
      <c r="H79" s="27"/>
      <c r="I79" s="27"/>
    </row>
    <row r="80" spans="2:9">
      <c r="B80" s="27"/>
      <c r="C80" s="27"/>
      <c r="D80" s="176"/>
      <c r="E80" s="27"/>
      <c r="F80" s="27"/>
      <c r="G80" s="27"/>
      <c r="H80" s="27"/>
      <c r="I80" s="27"/>
    </row>
    <row r="81" spans="2:9">
      <c r="B81" s="27"/>
      <c r="C81" s="27"/>
      <c r="D81" s="176"/>
      <c r="E81" s="27"/>
      <c r="F81" s="27"/>
      <c r="G81" s="27"/>
      <c r="H81" s="27"/>
      <c r="I81" s="27"/>
    </row>
    <row r="82" spans="2:9">
      <c r="B82" s="27"/>
      <c r="C82" s="27"/>
      <c r="D82" s="176"/>
      <c r="E82" s="27"/>
      <c r="F82" s="27"/>
      <c r="G82" s="27"/>
      <c r="H82" s="27"/>
      <c r="I82" s="27"/>
    </row>
    <row r="83" spans="2:9">
      <c r="B83" s="27"/>
      <c r="C83" s="27"/>
      <c r="D83" s="176"/>
      <c r="E83" s="27"/>
      <c r="F83" s="27"/>
      <c r="G83" s="27"/>
      <c r="H83" s="27"/>
      <c r="I83" s="27"/>
    </row>
    <row r="84" spans="2:9">
      <c r="B84" s="27"/>
      <c r="C84" s="27"/>
      <c r="D84" s="176"/>
      <c r="E84" s="27"/>
      <c r="F84" s="27"/>
      <c r="G84" s="27"/>
      <c r="H84" s="27"/>
      <c r="I84" s="27"/>
    </row>
    <row r="85" spans="2:9">
      <c r="B85" s="27"/>
      <c r="C85" s="27"/>
      <c r="D85" s="176"/>
      <c r="E85" s="27"/>
      <c r="F85" s="27"/>
      <c r="G85" s="27"/>
      <c r="H85" s="27"/>
      <c r="I85" s="27"/>
    </row>
    <row r="86" spans="2:9">
      <c r="B86" s="27"/>
      <c r="C86" s="27"/>
      <c r="D86" s="176"/>
      <c r="E86" s="27"/>
      <c r="F86" s="27"/>
      <c r="G86" s="27"/>
      <c r="H86" s="27"/>
      <c r="I86" s="27"/>
    </row>
    <row r="87" spans="2:9">
      <c r="B87" s="27"/>
      <c r="C87" s="27"/>
      <c r="D87" s="176"/>
      <c r="E87" s="27"/>
      <c r="F87" s="27"/>
      <c r="G87" s="27"/>
      <c r="H87" s="27"/>
      <c r="I87" s="27"/>
    </row>
    <row r="88" spans="2:9">
      <c r="B88" s="27"/>
      <c r="C88" s="27"/>
      <c r="D88" s="176"/>
      <c r="E88" s="27"/>
      <c r="F88" s="27"/>
      <c r="G88" s="27"/>
      <c r="H88" s="27"/>
      <c r="I88" s="27"/>
    </row>
    <row r="89" spans="2:9">
      <c r="B89" s="27"/>
      <c r="C89" s="27"/>
      <c r="D89" s="176"/>
      <c r="E89" s="27"/>
      <c r="F89" s="27"/>
      <c r="G89" s="27"/>
      <c r="H89" s="27"/>
      <c r="I89" s="27"/>
    </row>
    <row r="90" spans="2:9">
      <c r="B90" s="27"/>
      <c r="C90" s="27"/>
      <c r="D90" s="176"/>
      <c r="E90" s="27"/>
      <c r="F90" s="27"/>
      <c r="G90" s="27"/>
      <c r="H90" s="27"/>
      <c r="I90" s="27"/>
    </row>
    <row r="91" spans="2:9">
      <c r="B91" s="27"/>
      <c r="C91" s="27"/>
      <c r="D91" s="176"/>
      <c r="E91" s="27"/>
      <c r="F91" s="27"/>
      <c r="G91" s="27"/>
      <c r="H91" s="27"/>
      <c r="I91" s="27"/>
    </row>
    <row r="92" spans="2:9">
      <c r="B92" s="27"/>
      <c r="C92" s="27"/>
      <c r="D92" s="176"/>
      <c r="E92" s="27"/>
      <c r="F92" s="27"/>
      <c r="G92" s="27"/>
      <c r="H92" s="27"/>
      <c r="I92" s="27"/>
    </row>
    <row r="93" spans="2:9">
      <c r="B93" s="27"/>
      <c r="C93" s="27"/>
      <c r="D93" s="176"/>
      <c r="E93" s="27"/>
      <c r="F93" s="27"/>
      <c r="G93" s="27"/>
      <c r="H93" s="27"/>
      <c r="I93" s="27"/>
    </row>
    <row r="94" spans="2:9">
      <c r="B94" s="27"/>
      <c r="C94" s="27"/>
      <c r="D94" s="176"/>
      <c r="E94" s="27"/>
      <c r="F94" s="27"/>
      <c r="G94" s="27"/>
      <c r="H94" s="27"/>
      <c r="I94" s="27"/>
    </row>
    <row r="95" spans="2:9">
      <c r="B95" s="27"/>
      <c r="C95" s="27"/>
      <c r="D95" s="176"/>
      <c r="E95" s="27"/>
      <c r="F95" s="27"/>
      <c r="G95" s="27"/>
      <c r="H95" s="27"/>
      <c r="I95" s="27"/>
    </row>
    <row r="96" spans="2:9">
      <c r="B96" s="27"/>
      <c r="C96" s="27"/>
      <c r="D96" s="176"/>
      <c r="E96" s="27"/>
      <c r="F96" s="27"/>
      <c r="G96" s="27"/>
      <c r="H96" s="27"/>
      <c r="I96" s="27"/>
    </row>
    <row r="97" spans="2:9">
      <c r="B97" s="27"/>
      <c r="C97" s="27"/>
      <c r="D97" s="176"/>
      <c r="E97" s="27"/>
      <c r="F97" s="27"/>
      <c r="G97" s="27"/>
      <c r="H97" s="27"/>
      <c r="I97" s="27"/>
    </row>
  </sheetData>
  <mergeCells count="10">
    <mergeCell ref="A1:I1"/>
    <mergeCell ref="A3:I3"/>
    <mergeCell ref="B6:B9"/>
    <mergeCell ref="F6:F9"/>
    <mergeCell ref="H6:H9"/>
    <mergeCell ref="I6:I9"/>
    <mergeCell ref="C6:C8"/>
    <mergeCell ref="D6:D8"/>
    <mergeCell ref="E6:E8"/>
    <mergeCell ref="G6:G8"/>
  </mergeCells>
  <phoneticPr fontId="0" type="noConversion"/>
  <printOptions horizontalCentered="1"/>
  <pageMargins left="0.59" right="0.56000000000000005" top="0.83" bottom="1" header="0.67" footer="0.5"/>
  <pageSetup scale="76" orientation="landscape" r:id="rId1"/>
  <headerFooter alignWithMargins="0">
    <oddFooter>&amp;L&amp;"Arial,Italic"&amp;9MSDE - LFRO  02/2019&amp;C&amp;P&amp;R&amp;"Arial,Italic"&amp;9Selected Financial Data-Part 1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81"/>
  <sheetViews>
    <sheetView topLeftCell="A22" zoomScaleNormal="100" workbookViewId="0">
      <selection activeCell="E49" sqref="E49"/>
    </sheetView>
  </sheetViews>
  <sheetFormatPr defaultRowHeight="12.75"/>
  <cols>
    <col min="1" max="1" width="22" customWidth="1"/>
    <col min="2" max="2" width="17.140625" customWidth="1"/>
    <col min="3" max="3" width="13.140625" customWidth="1"/>
    <col min="4" max="4" width="18.140625" bestFit="1" customWidth="1"/>
    <col min="5" max="5" width="13.85546875" style="80" customWidth="1"/>
    <col min="6" max="6" width="14.85546875" customWidth="1"/>
    <col min="7" max="15" width="12" customWidth="1"/>
  </cols>
  <sheetData>
    <row r="1" spans="1:15">
      <c r="A1" s="442" t="s">
        <v>97</v>
      </c>
      <c r="B1" s="442"/>
      <c r="C1" s="442"/>
      <c r="D1" s="442"/>
      <c r="E1" s="442"/>
      <c r="F1" s="442"/>
    </row>
    <row r="2" spans="1:15" ht="13.5" customHeight="1">
      <c r="A2" s="39"/>
      <c r="E2" s="32"/>
    </row>
    <row r="3" spans="1:15">
      <c r="A3" s="434" t="s">
        <v>237</v>
      </c>
      <c r="B3" s="442"/>
      <c r="C3" s="442"/>
      <c r="D3" s="442"/>
      <c r="E3" s="442"/>
      <c r="F3" s="442"/>
    </row>
    <row r="4" spans="1:15" ht="13.5" thickBot="1">
      <c r="A4" s="3"/>
      <c r="B4" s="3"/>
      <c r="C4" s="3"/>
      <c r="D4" s="3"/>
      <c r="E4" s="23"/>
      <c r="F4" s="3"/>
    </row>
    <row r="5" spans="1:15" ht="15" customHeight="1" thickTop="1">
      <c r="A5" s="6"/>
      <c r="B5" s="60" t="s">
        <v>184</v>
      </c>
      <c r="C5" s="6"/>
      <c r="D5" s="6"/>
      <c r="E5" s="528" t="s">
        <v>250</v>
      </c>
      <c r="F5" s="128"/>
      <c r="G5" s="19"/>
    </row>
    <row r="6" spans="1:15">
      <c r="A6" s="3" t="s">
        <v>67</v>
      </c>
      <c r="B6" s="4" t="s">
        <v>104</v>
      </c>
      <c r="C6" s="4" t="s">
        <v>92</v>
      </c>
      <c r="D6" s="4" t="s">
        <v>89</v>
      </c>
      <c r="E6" s="529"/>
      <c r="F6" s="4" t="s">
        <v>89</v>
      </c>
      <c r="G6" s="19"/>
    </row>
    <row r="7" spans="1:15">
      <c r="A7" s="3" t="s">
        <v>30</v>
      </c>
      <c r="B7" s="4" t="s">
        <v>105</v>
      </c>
      <c r="C7" s="4" t="s">
        <v>93</v>
      </c>
      <c r="D7" s="4" t="s">
        <v>90</v>
      </c>
      <c r="E7" s="529"/>
      <c r="F7" s="4" t="s">
        <v>90</v>
      </c>
      <c r="G7" s="19"/>
    </row>
    <row r="8" spans="1:15" ht="13.5" thickBot="1">
      <c r="A8" s="7" t="s">
        <v>121</v>
      </c>
      <c r="B8" s="8" t="s">
        <v>91</v>
      </c>
      <c r="C8" s="8" t="s">
        <v>183</v>
      </c>
      <c r="D8" s="8" t="s">
        <v>94</v>
      </c>
      <c r="E8" s="530"/>
      <c r="F8" s="8" t="s">
        <v>95</v>
      </c>
      <c r="G8" s="19"/>
    </row>
    <row r="9" spans="1:15">
      <c r="A9" s="3" t="s">
        <v>0</v>
      </c>
      <c r="B9" s="255">
        <f>SUM(B11:B38)</f>
        <v>743813744</v>
      </c>
      <c r="C9" s="256">
        <f>SUM(C11:C38)</f>
        <v>884319.81369465846</v>
      </c>
      <c r="D9" s="16">
        <f>+B9*1000/C9</f>
        <v>841113.96406733349</v>
      </c>
      <c r="E9" s="370">
        <f>SUM(E11:E38)</f>
        <v>6042718</v>
      </c>
      <c r="F9" s="45">
        <f>+B9*1000/E9</f>
        <v>123092.57920028703</v>
      </c>
    </row>
    <row r="10" spans="1:15">
      <c r="A10" s="3"/>
      <c r="B10" s="2"/>
      <c r="C10" s="5"/>
      <c r="D10" s="3"/>
      <c r="E10" s="55"/>
      <c r="F10" s="2"/>
    </row>
    <row r="11" spans="1:15">
      <c r="A11" s="3" t="s">
        <v>1</v>
      </c>
      <c r="B11" s="107">
        <v>3898049</v>
      </c>
      <c r="C11" s="347">
        <v>8364.6</v>
      </c>
      <c r="D11" s="407">
        <f>+B11*1000/C11</f>
        <v>466017.38277981011</v>
      </c>
      <c r="E11" s="310">
        <v>70975</v>
      </c>
      <c r="F11" s="256">
        <f t="shared" ref="F11:F38" si="0">+B11*1000/E11</f>
        <v>54921.437125748504</v>
      </c>
      <c r="H11" s="354"/>
      <c r="I11" s="368"/>
      <c r="J11" s="368"/>
      <c r="K11" s="369"/>
    </row>
    <row r="12" spans="1:15">
      <c r="A12" s="3" t="s">
        <v>2</v>
      </c>
      <c r="B12" s="107">
        <v>86772292</v>
      </c>
      <c r="C12" s="347">
        <v>81987.044883831608</v>
      </c>
      <c r="D12" s="407">
        <f t="shared" ref="D12:D15" si="1">+B12*1000/C12</f>
        <v>1058365.8933304483</v>
      </c>
      <c r="E12" s="310">
        <v>576031</v>
      </c>
      <c r="F12" s="256">
        <f t="shared" si="0"/>
        <v>150638.233011765</v>
      </c>
      <c r="H12" s="354"/>
      <c r="I12" s="368"/>
      <c r="J12" s="368"/>
      <c r="K12" s="369"/>
    </row>
    <row r="13" spans="1:15">
      <c r="A13" s="3" t="s">
        <v>3</v>
      </c>
      <c r="B13" s="107">
        <v>41209840</v>
      </c>
      <c r="C13" s="347">
        <v>79309.264223978651</v>
      </c>
      <c r="D13" s="407">
        <f t="shared" si="1"/>
        <v>519609.41011403897</v>
      </c>
      <c r="E13" s="310">
        <v>602495</v>
      </c>
      <c r="F13" s="256">
        <f t="shared" si="0"/>
        <v>68398.642312384341</v>
      </c>
      <c r="H13" s="354"/>
      <c r="I13" s="368"/>
      <c r="J13" s="368"/>
      <c r="K13" s="369"/>
    </row>
    <row r="14" spans="1:15">
      <c r="A14" s="3" t="s">
        <v>4</v>
      </c>
      <c r="B14" s="107">
        <v>84683073</v>
      </c>
      <c r="C14" s="347">
        <v>112035.34217944315</v>
      </c>
      <c r="D14" s="407">
        <f t="shared" si="1"/>
        <v>755860.35042733245</v>
      </c>
      <c r="E14" s="310">
        <v>828431</v>
      </c>
      <c r="F14" s="256">
        <f t="shared" si="0"/>
        <v>102221.03349584938</v>
      </c>
      <c r="H14" s="354"/>
      <c r="I14" s="368"/>
      <c r="J14" s="368"/>
      <c r="K14" s="369"/>
    </row>
    <row r="15" spans="1:15">
      <c r="A15" s="3" t="s">
        <v>5</v>
      </c>
      <c r="B15" s="107">
        <v>12773365</v>
      </c>
      <c r="C15" s="347">
        <v>15654.123713927227</v>
      </c>
      <c r="D15" s="407">
        <f t="shared" si="1"/>
        <v>815974.45078549744</v>
      </c>
      <c r="E15" s="310">
        <v>92003</v>
      </c>
      <c r="F15" s="256">
        <f t="shared" si="0"/>
        <v>138836.39663924003</v>
      </c>
      <c r="H15" s="354"/>
      <c r="I15" s="368"/>
      <c r="J15" s="368"/>
      <c r="K15" s="369"/>
    </row>
    <row r="16" spans="1:15">
      <c r="A16" s="3"/>
      <c r="C16" s="347"/>
      <c r="D16" s="407"/>
      <c r="E16" s="310"/>
      <c r="F16" s="256"/>
      <c r="H16" s="354"/>
      <c r="I16" s="368"/>
      <c r="J16" s="368"/>
      <c r="K16" s="369"/>
      <c r="O16" s="354"/>
    </row>
    <row r="17" spans="1:11">
      <c r="A17" s="3" t="s">
        <v>6</v>
      </c>
      <c r="B17" s="107">
        <v>2608678</v>
      </c>
      <c r="C17" s="347">
        <v>5769.791235632184</v>
      </c>
      <c r="D17" s="407">
        <f t="shared" ref="D17:D21" si="2">+B17*1000/C17</f>
        <v>452126.93032803858</v>
      </c>
      <c r="E17" s="310">
        <v>33304</v>
      </c>
      <c r="F17" s="256">
        <f t="shared" si="0"/>
        <v>78329.269757386501</v>
      </c>
      <c r="H17" s="354"/>
      <c r="I17" s="368"/>
      <c r="J17" s="368"/>
      <c r="K17" s="381"/>
    </row>
    <row r="18" spans="1:11">
      <c r="A18" s="3" t="s">
        <v>7</v>
      </c>
      <c r="B18" s="107">
        <v>19514216</v>
      </c>
      <c r="C18" s="347">
        <v>25110.05</v>
      </c>
      <c r="D18" s="407">
        <f t="shared" si="2"/>
        <v>777147.63610586198</v>
      </c>
      <c r="E18" s="310">
        <v>168429</v>
      </c>
      <c r="F18" s="256">
        <f t="shared" si="0"/>
        <v>115860.19034726798</v>
      </c>
      <c r="H18" s="354"/>
      <c r="I18" s="368"/>
      <c r="J18" s="368"/>
      <c r="K18" s="369"/>
    </row>
    <row r="19" spans="1:11">
      <c r="A19" s="3" t="s">
        <v>8</v>
      </c>
      <c r="B19" s="107">
        <v>9992274</v>
      </c>
      <c r="C19" s="347">
        <v>15021.145353159851</v>
      </c>
      <c r="D19" s="407">
        <f t="shared" si="2"/>
        <v>665213.85454125993</v>
      </c>
      <c r="E19" s="310">
        <v>102826</v>
      </c>
      <c r="F19" s="256">
        <f t="shared" si="0"/>
        <v>97176.531227510553</v>
      </c>
      <c r="H19" s="354"/>
      <c r="I19" s="368"/>
      <c r="J19" s="368"/>
      <c r="K19" s="369"/>
    </row>
    <row r="20" spans="1:11">
      <c r="A20" s="3" t="s">
        <v>9</v>
      </c>
      <c r="B20" s="107">
        <v>17532024</v>
      </c>
      <c r="C20" s="347">
        <v>26784.429229844969</v>
      </c>
      <c r="D20" s="407">
        <f t="shared" si="2"/>
        <v>654560.29880467523</v>
      </c>
      <c r="E20" s="310">
        <v>161503</v>
      </c>
      <c r="F20" s="256">
        <f t="shared" si="0"/>
        <v>108555.40763948657</v>
      </c>
      <c r="H20" s="354"/>
      <c r="I20" s="368"/>
      <c r="J20" s="368"/>
      <c r="K20" s="369"/>
    </row>
    <row r="21" spans="1:11">
      <c r="A21" s="3" t="s">
        <v>10</v>
      </c>
      <c r="B21" s="107">
        <v>2879772</v>
      </c>
      <c r="C21" s="347">
        <v>4733.5923728813559</v>
      </c>
      <c r="D21" s="407">
        <f t="shared" si="2"/>
        <v>608369.24119156285</v>
      </c>
      <c r="E21" s="310">
        <v>31998</v>
      </c>
      <c r="F21" s="256">
        <f t="shared" si="0"/>
        <v>89998.499906244135</v>
      </c>
      <c r="H21" s="354"/>
      <c r="I21" s="368"/>
      <c r="J21" s="368"/>
      <c r="K21" s="369"/>
    </row>
    <row r="22" spans="1:11">
      <c r="A22" s="3"/>
      <c r="C22" s="347"/>
      <c r="D22" s="407"/>
      <c r="E22" s="310"/>
      <c r="F22" s="256"/>
      <c r="H22" s="354"/>
      <c r="I22" s="368"/>
      <c r="J22" s="368"/>
      <c r="K22" s="369"/>
    </row>
    <row r="23" spans="1:11">
      <c r="A23" s="3" t="s">
        <v>11</v>
      </c>
      <c r="B23" s="70">
        <v>29420275</v>
      </c>
      <c r="C23" s="347">
        <v>42163.223713927226</v>
      </c>
      <c r="D23" s="407">
        <f t="shared" ref="D23:D38" si="3">+B23*1000/C23</f>
        <v>697771.0053579699</v>
      </c>
      <c r="E23" s="310">
        <v>255648</v>
      </c>
      <c r="F23" s="256">
        <f t="shared" si="0"/>
        <v>115081.18584929277</v>
      </c>
      <c r="H23" s="354"/>
      <c r="I23" s="368"/>
      <c r="J23" s="368"/>
      <c r="K23" s="369"/>
    </row>
    <row r="24" spans="1:11">
      <c r="A24" s="3" t="s">
        <v>12</v>
      </c>
      <c r="B24" s="107">
        <v>4585290</v>
      </c>
      <c r="C24" s="347">
        <v>3430.9500000000003</v>
      </c>
      <c r="D24" s="407">
        <f t="shared" si="3"/>
        <v>1336449.0884448912</v>
      </c>
      <c r="E24" s="310">
        <v>29163</v>
      </c>
      <c r="F24" s="256">
        <f t="shared" si="0"/>
        <v>157229.70887768749</v>
      </c>
      <c r="H24" s="354"/>
      <c r="I24" s="368"/>
      <c r="J24" s="368"/>
      <c r="K24" s="381"/>
    </row>
    <row r="25" spans="1:11">
      <c r="A25" s="3" t="s">
        <v>13</v>
      </c>
      <c r="B25" s="107">
        <v>28414432</v>
      </c>
      <c r="C25" s="347">
        <v>37146.078219094234</v>
      </c>
      <c r="D25" s="407">
        <f t="shared" si="3"/>
        <v>764937.60209103592</v>
      </c>
      <c r="E25" s="310">
        <v>253956</v>
      </c>
      <c r="F25" s="256">
        <f t="shared" si="0"/>
        <v>111887.22455858495</v>
      </c>
      <c r="H25" s="354"/>
      <c r="I25" s="368"/>
      <c r="J25" s="368"/>
      <c r="K25" s="369"/>
    </row>
    <row r="26" spans="1:11">
      <c r="A26" s="3" t="s">
        <v>14</v>
      </c>
      <c r="B26" s="107">
        <v>51403275</v>
      </c>
      <c r="C26" s="347">
        <v>56447.342360048809</v>
      </c>
      <c r="D26" s="407">
        <f t="shared" si="3"/>
        <v>910641.18966176873</v>
      </c>
      <c r="E26" s="310">
        <v>323196</v>
      </c>
      <c r="F26" s="256">
        <f t="shared" si="0"/>
        <v>159046.75491033305</v>
      </c>
      <c r="H26" s="354"/>
      <c r="I26" s="368"/>
      <c r="J26" s="368"/>
      <c r="K26" s="369"/>
    </row>
    <row r="27" spans="1:11">
      <c r="A27" s="3" t="s">
        <v>15</v>
      </c>
      <c r="B27" s="107">
        <v>2950517</v>
      </c>
      <c r="C27" s="347">
        <v>1977.0618569636135</v>
      </c>
      <c r="D27" s="407">
        <f t="shared" si="3"/>
        <v>1492374.6516112683</v>
      </c>
      <c r="E27" s="310">
        <v>19383</v>
      </c>
      <c r="F27" s="256">
        <f t="shared" si="0"/>
        <v>152221.89547541659</v>
      </c>
      <c r="H27" s="354"/>
      <c r="I27" s="368"/>
      <c r="J27" s="368"/>
      <c r="K27" s="369"/>
    </row>
    <row r="28" spans="1:11">
      <c r="A28" s="3"/>
      <c r="C28" s="347"/>
      <c r="D28" s="407"/>
      <c r="E28" s="310"/>
      <c r="F28" s="256"/>
      <c r="H28" s="354"/>
      <c r="I28" s="368"/>
      <c r="J28" s="368"/>
      <c r="K28" s="369"/>
    </row>
    <row r="29" spans="1:11">
      <c r="A29" s="3" t="s">
        <v>16</v>
      </c>
      <c r="B29" s="70">
        <v>189529990</v>
      </c>
      <c r="C29" s="347">
        <v>159805.38299874528</v>
      </c>
      <c r="D29" s="407">
        <f t="shared" si="3"/>
        <v>1186005.0421548572</v>
      </c>
      <c r="E29" s="310">
        <v>1052567</v>
      </c>
      <c r="F29" s="256">
        <f t="shared" si="0"/>
        <v>180064.53745937312</v>
      </c>
      <c r="H29" s="354"/>
      <c r="I29" s="368"/>
      <c r="J29" s="368"/>
      <c r="K29" s="369"/>
    </row>
    <row r="30" spans="1:11">
      <c r="A30" s="3" t="s">
        <v>17</v>
      </c>
      <c r="B30" s="107">
        <v>90628096</v>
      </c>
      <c r="C30" s="347">
        <v>131801.28723953376</v>
      </c>
      <c r="D30" s="407">
        <f t="shared" si="3"/>
        <v>687611.61516802036</v>
      </c>
      <c r="E30" s="310">
        <v>909308</v>
      </c>
      <c r="F30" s="256">
        <f t="shared" si="0"/>
        <v>99667.105095303239</v>
      </c>
      <c r="H30" s="354"/>
      <c r="I30" s="368"/>
      <c r="J30" s="368"/>
      <c r="K30" s="369"/>
    </row>
    <row r="31" spans="1:11">
      <c r="A31" s="3" t="s">
        <v>18</v>
      </c>
      <c r="B31" s="107">
        <v>8010735</v>
      </c>
      <c r="C31" s="347">
        <v>7675.4181818181823</v>
      </c>
      <c r="D31" s="407">
        <f t="shared" si="3"/>
        <v>1043687.1073651894</v>
      </c>
      <c r="E31" s="310">
        <v>50251</v>
      </c>
      <c r="F31" s="256">
        <f t="shared" si="0"/>
        <v>159414.43951364153</v>
      </c>
      <c r="H31" s="354"/>
      <c r="I31" s="368"/>
      <c r="J31" s="368"/>
      <c r="K31" s="381"/>
    </row>
    <row r="32" spans="1:11">
      <c r="A32" s="3" t="s">
        <v>19</v>
      </c>
      <c r="B32" s="107">
        <v>12517484</v>
      </c>
      <c r="C32" s="347">
        <v>17960.261856963614</v>
      </c>
      <c r="D32" s="407">
        <f t="shared" si="3"/>
        <v>696954.42637138825</v>
      </c>
      <c r="E32" s="310">
        <v>112664</v>
      </c>
      <c r="F32" s="256">
        <f t="shared" si="0"/>
        <v>111104.55868777959</v>
      </c>
      <c r="H32" s="354"/>
      <c r="I32" s="368"/>
      <c r="J32" s="368"/>
      <c r="K32" s="369"/>
    </row>
    <row r="33" spans="1:11">
      <c r="A33" s="3" t="s">
        <v>20</v>
      </c>
      <c r="B33" s="107">
        <v>1431319</v>
      </c>
      <c r="C33" s="347">
        <v>2899.2</v>
      </c>
      <c r="D33" s="407">
        <f t="shared" si="3"/>
        <v>493694.46743929363</v>
      </c>
      <c r="E33" s="310">
        <v>25675</v>
      </c>
      <c r="F33" s="256">
        <f t="shared" si="0"/>
        <v>55747.57546251217</v>
      </c>
      <c r="H33" s="354"/>
      <c r="I33" s="368"/>
      <c r="J33" s="368"/>
      <c r="K33" s="369"/>
    </row>
    <row r="34" spans="1:11">
      <c r="A34" s="3"/>
      <c r="B34" s="107"/>
      <c r="C34" s="347"/>
      <c r="D34" s="407"/>
      <c r="E34" s="310"/>
      <c r="F34" s="256"/>
      <c r="H34" s="354"/>
      <c r="I34" s="368"/>
      <c r="J34" s="368"/>
      <c r="K34" s="369"/>
    </row>
    <row r="35" spans="1:11">
      <c r="A35" s="3" t="s">
        <v>21</v>
      </c>
      <c r="B35" s="107">
        <v>8411019</v>
      </c>
      <c r="C35" s="347">
        <v>4531.45</v>
      </c>
      <c r="D35" s="407">
        <f t="shared" si="3"/>
        <v>1856142.9564488188</v>
      </c>
      <c r="E35" s="310">
        <v>36968</v>
      </c>
      <c r="F35" s="256">
        <f t="shared" si="0"/>
        <v>227521.61328716727</v>
      </c>
      <c r="H35" s="354"/>
      <c r="I35" s="368"/>
      <c r="J35" s="368"/>
      <c r="K35" s="369"/>
    </row>
    <row r="36" spans="1:11">
      <c r="A36" s="3" t="s">
        <v>22</v>
      </c>
      <c r="B36" s="107">
        <v>12817817</v>
      </c>
      <c r="C36" s="347">
        <v>22493.73047337278</v>
      </c>
      <c r="D36" s="407">
        <f t="shared" si="3"/>
        <v>569839.53885164775</v>
      </c>
      <c r="E36" s="310">
        <v>150926</v>
      </c>
      <c r="F36" s="256">
        <f t="shared" si="0"/>
        <v>84927.825556895434</v>
      </c>
      <c r="H36" s="354"/>
      <c r="I36" s="368"/>
      <c r="J36" s="368"/>
      <c r="K36" s="369"/>
    </row>
    <row r="37" spans="1:11">
      <c r="A37" s="3" t="s">
        <v>23</v>
      </c>
      <c r="B37" s="107">
        <v>6284266</v>
      </c>
      <c r="C37" s="347">
        <v>14686.079735945887</v>
      </c>
      <c r="D37" s="407">
        <f t="shared" si="3"/>
        <v>427906.29718688841</v>
      </c>
      <c r="E37" s="310">
        <v>103195</v>
      </c>
      <c r="F37" s="256">
        <f t="shared" si="0"/>
        <v>60897.000823683316</v>
      </c>
      <c r="H37" s="354"/>
      <c r="I37" s="368"/>
      <c r="J37" s="368"/>
      <c r="K37" s="369"/>
    </row>
    <row r="38" spans="1:11" ht="13.5" thickBot="1">
      <c r="A38" s="7" t="s">
        <v>24</v>
      </c>
      <c r="B38" s="308">
        <v>15545646</v>
      </c>
      <c r="C38" s="348">
        <v>6532.9638655462186</v>
      </c>
      <c r="D38" s="408">
        <f t="shared" si="3"/>
        <v>2379570.1797747863</v>
      </c>
      <c r="E38" s="76">
        <v>51823</v>
      </c>
      <c r="F38" s="412">
        <f t="shared" si="0"/>
        <v>299975.80224996625</v>
      </c>
      <c r="H38" s="354"/>
      <c r="I38" s="368"/>
      <c r="J38" s="368"/>
      <c r="K38" s="381"/>
    </row>
    <row r="39" spans="1:11">
      <c r="A39" s="3"/>
      <c r="B39" s="107"/>
      <c r="C39" s="119"/>
      <c r="D39" s="2"/>
      <c r="E39" s="30"/>
      <c r="F39" s="15"/>
      <c r="H39" s="368"/>
      <c r="I39" s="368"/>
      <c r="K39" s="369"/>
    </row>
    <row r="40" spans="1:11">
      <c r="A40" s="144" t="s">
        <v>238</v>
      </c>
      <c r="B40" s="2"/>
      <c r="C40" s="2"/>
      <c r="D40" s="2"/>
      <c r="E40" s="116"/>
      <c r="F40" s="15"/>
      <c r="H40" s="368"/>
      <c r="I40" s="368"/>
      <c r="K40" s="369"/>
    </row>
    <row r="41" spans="1:11">
      <c r="A41" s="295" t="s">
        <v>239</v>
      </c>
      <c r="H41" s="368"/>
      <c r="I41" s="368"/>
      <c r="K41" s="369"/>
    </row>
    <row r="42" spans="1:11">
      <c r="A42" s="295" t="s">
        <v>213</v>
      </c>
      <c r="B42" s="307" t="s">
        <v>249</v>
      </c>
      <c r="H42" s="368"/>
      <c r="I42" s="368"/>
      <c r="K42" s="369"/>
    </row>
    <row r="44" spans="1:11">
      <c r="A44" s="32" t="s">
        <v>214</v>
      </c>
    </row>
    <row r="45" spans="1:11">
      <c r="A45" s="32"/>
    </row>
    <row r="46" spans="1:11">
      <c r="A46" s="309" t="s">
        <v>240</v>
      </c>
    </row>
    <row r="47" spans="1:11">
      <c r="A47" s="75" t="s">
        <v>241</v>
      </c>
    </row>
    <row r="48" spans="1:11">
      <c r="A48" s="75" t="s">
        <v>215</v>
      </c>
      <c r="B48" s="296" t="s">
        <v>216</v>
      </c>
      <c r="C48" s="23"/>
    </row>
    <row r="49" spans="2:15" ht="20.25" customHeight="1">
      <c r="B49" s="75"/>
      <c r="D49" s="38"/>
      <c r="E49"/>
    </row>
    <row r="50" spans="2:15">
      <c r="D50" s="38"/>
      <c r="E50" s="369"/>
    </row>
    <row r="51" spans="2:15">
      <c r="B51" s="38"/>
      <c r="C51" s="369"/>
      <c r="E51"/>
    </row>
    <row r="52" spans="2:15">
      <c r="B52" s="368"/>
      <c r="C52" s="38"/>
      <c r="E52" s="381"/>
      <c r="F52" s="354"/>
      <c r="G52" s="354"/>
      <c r="H52" s="354"/>
      <c r="I52" s="354"/>
      <c r="J52" s="354"/>
      <c r="K52" s="354"/>
      <c r="L52" s="354"/>
      <c r="N52" s="368"/>
      <c r="O52" s="368"/>
    </row>
    <row r="53" spans="2:15">
      <c r="B53" s="38"/>
      <c r="C53" s="369"/>
      <c r="E53" s="354"/>
      <c r="F53" s="354"/>
      <c r="G53" s="354"/>
      <c r="H53" s="354"/>
      <c r="I53" s="354"/>
      <c r="J53" s="354"/>
      <c r="K53" s="354"/>
      <c r="L53" s="354"/>
      <c r="N53" s="368"/>
      <c r="O53" s="368"/>
    </row>
    <row r="54" spans="2:15">
      <c r="B54" s="38"/>
      <c r="C54" s="369"/>
      <c r="D54" s="368"/>
      <c r="E54" s="354"/>
      <c r="F54" s="354"/>
      <c r="G54" s="354"/>
      <c r="H54" s="354"/>
      <c r="I54" s="354"/>
      <c r="J54" s="354"/>
      <c r="K54" s="354"/>
      <c r="L54" s="354"/>
      <c r="N54" s="368"/>
    </row>
    <row r="55" spans="2:15">
      <c r="B55" s="368"/>
      <c r="C55" s="368"/>
      <c r="E55" s="350"/>
      <c r="F55" s="354"/>
      <c r="G55" s="354"/>
      <c r="H55" s="354"/>
      <c r="I55" s="354"/>
      <c r="J55" s="354"/>
      <c r="K55" s="354"/>
      <c r="L55" s="354"/>
      <c r="N55" s="368"/>
      <c r="O55" s="368"/>
    </row>
    <row r="56" spans="2:15">
      <c r="B56" s="368"/>
      <c r="C56" s="38"/>
      <c r="E56" s="381"/>
      <c r="F56" s="354"/>
      <c r="G56" s="354"/>
      <c r="H56" s="354"/>
      <c r="I56" s="354"/>
      <c r="J56" s="354"/>
      <c r="K56" s="354"/>
      <c r="L56" s="354"/>
      <c r="M56" s="354"/>
      <c r="N56" s="368"/>
      <c r="O56" s="368"/>
    </row>
    <row r="57" spans="2:15">
      <c r="B57" s="368"/>
      <c r="C57" s="38"/>
      <c r="E57" s="381"/>
      <c r="F57" s="354"/>
      <c r="G57" s="354"/>
      <c r="H57" s="354"/>
      <c r="I57" s="354"/>
      <c r="J57" s="354"/>
      <c r="K57" s="354"/>
      <c r="L57" s="354"/>
      <c r="M57" s="354"/>
      <c r="N57" s="368"/>
      <c r="O57" s="368"/>
    </row>
    <row r="58" spans="2:15">
      <c r="B58" s="368"/>
      <c r="C58" s="38"/>
      <c r="E58" s="381"/>
      <c r="F58" s="354"/>
      <c r="G58" s="354"/>
      <c r="H58" s="354"/>
      <c r="I58" s="354"/>
      <c r="J58" s="354"/>
      <c r="K58" s="354"/>
      <c r="L58" s="354"/>
      <c r="M58" s="354"/>
      <c r="N58" s="368"/>
      <c r="O58" s="368"/>
    </row>
    <row r="59" spans="2:15">
      <c r="B59" s="368"/>
      <c r="C59" s="38"/>
      <c r="E59" s="381"/>
      <c r="F59" s="354"/>
      <c r="G59" s="354"/>
      <c r="H59" s="354"/>
      <c r="I59" s="354"/>
      <c r="J59" s="354"/>
      <c r="K59" s="354"/>
      <c r="L59" s="354"/>
      <c r="M59" s="354"/>
      <c r="N59" s="368"/>
      <c r="O59" s="368"/>
    </row>
    <row r="60" spans="2:15">
      <c r="B60" s="368"/>
      <c r="C60" s="38"/>
      <c r="E60" s="381"/>
      <c r="F60" s="354"/>
      <c r="G60" s="354"/>
      <c r="H60" s="354"/>
      <c r="I60" s="354"/>
      <c r="J60" s="354"/>
      <c r="K60" s="354"/>
      <c r="L60" s="354"/>
      <c r="M60" s="354"/>
      <c r="N60" s="368"/>
      <c r="O60" s="368"/>
    </row>
    <row r="61" spans="2:15">
      <c r="B61" s="368"/>
      <c r="C61" s="38"/>
      <c r="E61" s="381"/>
      <c r="F61" s="354"/>
      <c r="G61" s="354"/>
      <c r="H61" s="354"/>
      <c r="I61" s="354"/>
      <c r="J61" s="354"/>
      <c r="K61" s="354"/>
      <c r="L61" s="354"/>
      <c r="M61" s="354"/>
      <c r="N61" s="368"/>
      <c r="O61" s="368"/>
    </row>
    <row r="62" spans="2:15">
      <c r="B62" s="368"/>
      <c r="C62" s="38"/>
      <c r="E62" s="381"/>
      <c r="F62" s="354"/>
      <c r="G62" s="354"/>
      <c r="H62" s="354"/>
      <c r="I62" s="354"/>
      <c r="J62" s="354"/>
      <c r="K62" s="354"/>
      <c r="L62" s="354"/>
      <c r="M62" s="354"/>
      <c r="N62" s="368"/>
      <c r="O62" s="368"/>
    </row>
    <row r="63" spans="2:15">
      <c r="B63" s="368"/>
      <c r="C63" s="38"/>
      <c r="E63" s="381"/>
      <c r="F63" s="354"/>
      <c r="G63" s="354"/>
      <c r="H63" s="354"/>
      <c r="I63" s="354"/>
      <c r="J63" s="354"/>
      <c r="K63" s="354"/>
      <c r="L63" s="354"/>
      <c r="M63" s="354"/>
      <c r="N63" s="368"/>
      <c r="O63" s="368"/>
    </row>
    <row r="64" spans="2:15">
      <c r="B64" s="368"/>
      <c r="C64" s="38"/>
      <c r="E64" s="381"/>
      <c r="F64" s="354"/>
      <c r="G64" s="354"/>
      <c r="H64" s="354"/>
      <c r="I64" s="354"/>
      <c r="J64" s="354"/>
      <c r="K64" s="354"/>
      <c r="L64" s="354"/>
      <c r="M64" s="354"/>
      <c r="N64" s="368"/>
      <c r="O64" s="368"/>
    </row>
    <row r="65" spans="2:15">
      <c r="B65" s="368"/>
      <c r="C65" s="38"/>
      <c r="E65" s="381"/>
      <c r="F65" s="354"/>
      <c r="G65" s="354"/>
      <c r="H65" s="354"/>
      <c r="I65" s="354"/>
      <c r="J65" s="354"/>
      <c r="K65" s="354"/>
      <c r="L65" s="354"/>
      <c r="M65" s="354"/>
      <c r="N65" s="368"/>
      <c r="O65" s="368"/>
    </row>
    <row r="66" spans="2:15">
      <c r="B66" s="368"/>
      <c r="C66" s="38"/>
      <c r="E66" s="381"/>
      <c r="F66" s="354"/>
      <c r="G66" s="354"/>
      <c r="H66" s="354"/>
      <c r="I66" s="354"/>
      <c r="J66" s="354"/>
      <c r="K66" s="354"/>
      <c r="L66" s="354"/>
      <c r="M66" s="354"/>
      <c r="N66" s="368"/>
      <c r="O66" s="368"/>
    </row>
    <row r="67" spans="2:15">
      <c r="B67" s="368"/>
      <c r="C67" s="38"/>
      <c r="E67" s="381"/>
      <c r="F67" s="354"/>
      <c r="G67" s="354"/>
      <c r="H67" s="354"/>
      <c r="I67" s="354"/>
      <c r="J67" s="354"/>
      <c r="K67" s="354"/>
      <c r="L67" s="354"/>
      <c r="M67" s="354"/>
      <c r="N67" s="368"/>
      <c r="O67" s="368"/>
    </row>
    <row r="68" spans="2:15">
      <c r="B68" s="368"/>
      <c r="C68" s="38"/>
      <c r="E68" s="381"/>
      <c r="F68" s="354"/>
      <c r="G68" s="354"/>
      <c r="H68" s="354"/>
      <c r="I68" s="354"/>
      <c r="J68" s="354"/>
      <c r="K68" s="354"/>
      <c r="L68" s="354"/>
      <c r="M68" s="354"/>
      <c r="N68" s="368"/>
      <c r="O68" s="368"/>
    </row>
    <row r="69" spans="2:15">
      <c r="B69" s="38"/>
      <c r="C69" s="369"/>
      <c r="D69" s="368"/>
      <c r="E69" s="354"/>
      <c r="F69" s="354"/>
      <c r="G69" s="354"/>
      <c r="H69" s="354"/>
      <c r="I69" s="354"/>
      <c r="J69" s="354"/>
      <c r="K69" s="354"/>
      <c r="L69" s="354"/>
      <c r="M69" s="354"/>
      <c r="N69" s="368"/>
    </row>
    <row r="70" spans="2:15">
      <c r="B70" s="38"/>
      <c r="C70" s="369"/>
      <c r="E70" s="354"/>
      <c r="F70" s="354"/>
      <c r="G70" s="354"/>
      <c r="H70" s="354"/>
      <c r="I70" s="354"/>
      <c r="J70" s="354"/>
      <c r="K70" s="354"/>
      <c r="L70" s="354"/>
      <c r="M70" s="354"/>
      <c r="N70" s="368"/>
    </row>
    <row r="71" spans="2:15">
      <c r="B71" s="38"/>
      <c r="C71" s="369"/>
      <c r="E71" s="354"/>
      <c r="F71" s="354"/>
      <c r="G71" s="354"/>
      <c r="H71" s="354"/>
      <c r="I71" s="354"/>
      <c r="J71" s="354"/>
      <c r="K71" s="354"/>
      <c r="L71" s="354"/>
      <c r="M71" s="354"/>
      <c r="N71" s="368"/>
    </row>
    <row r="72" spans="2:15">
      <c r="B72" s="368"/>
      <c r="C72" s="38"/>
      <c r="E72" s="381"/>
      <c r="F72" s="354"/>
      <c r="G72" s="354"/>
      <c r="H72" s="354"/>
      <c r="I72" s="354"/>
      <c r="J72" s="354"/>
      <c r="K72" s="354"/>
      <c r="L72" s="354"/>
      <c r="M72" s="354"/>
      <c r="N72" s="368"/>
      <c r="O72" s="368"/>
    </row>
    <row r="73" spans="2:15">
      <c r="B73" s="368"/>
      <c r="C73" s="38"/>
      <c r="E73" s="381"/>
      <c r="F73" s="354"/>
      <c r="G73" s="354"/>
      <c r="H73" s="354"/>
      <c r="I73" s="354"/>
      <c r="J73" s="354"/>
      <c r="K73" s="354"/>
      <c r="L73" s="354"/>
      <c r="M73" s="354"/>
      <c r="N73" s="368"/>
      <c r="O73" s="368"/>
    </row>
    <row r="74" spans="2:15">
      <c r="B74" s="368"/>
      <c r="C74" s="38"/>
      <c r="E74" s="381"/>
      <c r="F74" s="354"/>
      <c r="G74" s="354"/>
      <c r="H74" s="354"/>
      <c r="I74" s="354"/>
      <c r="J74" s="354"/>
      <c r="K74" s="354"/>
      <c r="L74" s="354"/>
      <c r="M74" s="354"/>
      <c r="N74" s="368"/>
      <c r="O74" s="368"/>
    </row>
    <row r="75" spans="2:15">
      <c r="B75" s="368"/>
      <c r="C75" s="38"/>
      <c r="E75" s="354"/>
      <c r="F75" s="354"/>
      <c r="G75" s="354"/>
      <c r="H75" s="354"/>
      <c r="I75" s="354"/>
      <c r="J75" s="354"/>
      <c r="K75" s="354"/>
      <c r="L75" s="354"/>
      <c r="M75" s="354"/>
      <c r="N75" s="368"/>
      <c r="O75" s="368"/>
    </row>
    <row r="76" spans="2:15">
      <c r="B76" s="368"/>
      <c r="C76" s="38"/>
      <c r="E76" s="354"/>
      <c r="F76" s="354"/>
      <c r="G76" s="354"/>
      <c r="H76" s="354"/>
      <c r="I76" s="354"/>
      <c r="J76" s="354"/>
      <c r="K76" s="354"/>
      <c r="L76" s="354"/>
      <c r="M76" s="354"/>
      <c r="N76" s="368"/>
      <c r="O76" s="368"/>
    </row>
    <row r="77" spans="2:15">
      <c r="M77" s="354"/>
    </row>
    <row r="78" spans="2:15">
      <c r="K78" s="368"/>
      <c r="M78" s="354"/>
    </row>
    <row r="79" spans="2:15">
      <c r="K79" s="368"/>
      <c r="M79" s="354"/>
    </row>
    <row r="80" spans="2:15">
      <c r="K80" s="368"/>
      <c r="M80" s="354"/>
    </row>
    <row r="81" spans="11:11">
      <c r="K81" s="368"/>
    </row>
  </sheetData>
  <mergeCells count="3">
    <mergeCell ref="A1:F1"/>
    <mergeCell ref="A3:F3"/>
    <mergeCell ref="E5:E8"/>
  </mergeCells>
  <phoneticPr fontId="0" type="noConversion"/>
  <hyperlinks>
    <hyperlink ref="B48" r:id="rId1"/>
    <hyperlink ref="B42" r:id="rId2"/>
  </hyperlinks>
  <printOptions horizontalCentered="1"/>
  <pageMargins left="0.59" right="0.56000000000000005" top="0.83" bottom="1" header="0.67" footer="0.5"/>
  <pageSetup scale="76" orientation="landscape" r:id="rId3"/>
  <headerFooter alignWithMargins="0">
    <oddFooter>&amp;L&amp;"Arial,Italic"&amp;9MSDE - LFRO  02/2019&amp;C&amp;P&amp;R&amp;"Arial,Italic"&amp;9Selected Financial Data-Part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V119"/>
  <sheetViews>
    <sheetView topLeftCell="A22" zoomScaleNormal="100" workbookViewId="0">
      <selection activeCell="E49" sqref="E49"/>
    </sheetView>
  </sheetViews>
  <sheetFormatPr defaultRowHeight="12.75"/>
  <cols>
    <col min="1" max="1" width="14.140625" style="83" customWidth="1"/>
    <col min="2" max="2" width="16.7109375" style="83" customWidth="1"/>
    <col min="3" max="3" width="17.7109375" style="83" bestFit="1" customWidth="1"/>
    <col min="4" max="4" width="16.28515625" style="83" customWidth="1"/>
    <col min="5" max="5" width="17.7109375" style="83" bestFit="1" customWidth="1"/>
    <col min="6" max="6" width="14.85546875" style="83" bestFit="1" customWidth="1"/>
    <col min="7" max="7" width="15" style="83" bestFit="1" customWidth="1"/>
    <col min="8" max="8" width="2.7109375" style="83" customWidth="1"/>
    <col min="9" max="10" width="14" style="83" bestFit="1" customWidth="1"/>
    <col min="11" max="11" width="7.140625" style="83" bestFit="1" customWidth="1"/>
    <col min="12" max="12" width="9.140625" style="83"/>
    <col min="13" max="13" width="9.140625" style="54"/>
    <col min="14" max="14" width="16.28515625" style="53" bestFit="1" customWidth="1"/>
    <col min="15" max="15" width="22.140625" style="54" bestFit="1" customWidth="1"/>
    <col min="16" max="16" width="14.28515625" style="54" bestFit="1" customWidth="1"/>
    <col min="17" max="17" width="16.28515625" style="54" bestFit="1" customWidth="1"/>
    <col min="18" max="18" width="11.85546875" style="54" bestFit="1" customWidth="1"/>
    <col min="19" max="19" width="9.140625" style="54"/>
    <col min="20" max="20" width="12.28515625" style="54" bestFit="1" customWidth="1"/>
    <col min="21" max="21" width="9.140625" style="54"/>
    <col min="22" max="22" width="14" style="54" bestFit="1" customWidth="1"/>
    <col min="23" max="16384" width="9.140625" style="54"/>
  </cols>
  <sheetData>
    <row r="1" spans="1:59">
      <c r="A1" s="439" t="s">
        <v>76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</row>
    <row r="2" spans="1:59">
      <c r="A2" s="75"/>
      <c r="B2" s="75"/>
      <c r="C2" s="173"/>
      <c r="D2" s="79"/>
      <c r="E2" s="75"/>
      <c r="F2" s="75"/>
      <c r="G2" s="75"/>
      <c r="H2" s="75"/>
      <c r="I2" s="75"/>
      <c r="J2" s="75"/>
      <c r="K2" s="75"/>
      <c r="L2" s="75"/>
      <c r="O2" s="352"/>
    </row>
    <row r="3" spans="1:59" s="78" customFormat="1">
      <c r="A3" s="439" t="s">
        <v>227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N3" s="62"/>
    </row>
    <row r="4" spans="1:59">
      <c r="A4" s="441" t="s">
        <v>128</v>
      </c>
      <c r="B4" s="441"/>
      <c r="C4" s="441"/>
      <c r="D4" s="441"/>
      <c r="E4" s="441"/>
      <c r="F4" s="441"/>
      <c r="G4" s="441"/>
      <c r="H4" s="441"/>
      <c r="I4" s="441"/>
      <c r="J4" s="441"/>
      <c r="K4" s="441"/>
      <c r="L4" s="441"/>
    </row>
    <row r="5" spans="1:59" ht="13.5" thickBot="1">
      <c r="I5" s="321"/>
      <c r="O5" s="380"/>
    </row>
    <row r="6" spans="1:59" ht="15" customHeight="1" thickTop="1">
      <c r="A6" s="322" t="s">
        <v>67</v>
      </c>
      <c r="B6" s="323" t="s">
        <v>39</v>
      </c>
      <c r="C6" s="437" t="s">
        <v>70</v>
      </c>
      <c r="D6" s="437"/>
      <c r="E6" s="438"/>
      <c r="F6" s="438"/>
      <c r="G6" s="322"/>
      <c r="H6" s="322"/>
      <c r="I6" s="437" t="s">
        <v>72</v>
      </c>
      <c r="J6" s="437"/>
      <c r="K6" s="437"/>
      <c r="L6" s="437"/>
      <c r="M6" s="324"/>
      <c r="N6" s="325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4"/>
      <c r="AC6" s="324"/>
      <c r="AD6" s="324"/>
      <c r="AE6" s="324"/>
      <c r="AF6" s="324"/>
      <c r="AG6" s="324"/>
      <c r="AH6" s="324"/>
      <c r="AI6" s="324"/>
      <c r="AJ6" s="324"/>
      <c r="AK6" s="324"/>
      <c r="AL6" s="324"/>
      <c r="AM6" s="324"/>
      <c r="AN6" s="324"/>
      <c r="AO6" s="324"/>
      <c r="AP6" s="324"/>
      <c r="AQ6" s="324"/>
      <c r="AR6" s="324"/>
      <c r="AS6" s="324"/>
      <c r="AT6" s="324"/>
      <c r="AU6" s="324"/>
      <c r="AV6" s="324"/>
      <c r="AW6" s="324"/>
      <c r="AX6" s="324"/>
      <c r="AY6" s="324"/>
      <c r="AZ6" s="324"/>
      <c r="BA6" s="324"/>
      <c r="BB6" s="324"/>
      <c r="BC6" s="324"/>
      <c r="BD6" s="324"/>
      <c r="BE6" s="324"/>
      <c r="BF6" s="324"/>
      <c r="BG6" s="324"/>
    </row>
    <row r="7" spans="1:59">
      <c r="A7" s="326" t="s">
        <v>30</v>
      </c>
      <c r="B7" s="327" t="s">
        <v>73</v>
      </c>
      <c r="C7" s="436" t="s">
        <v>67</v>
      </c>
      <c r="D7" s="436"/>
      <c r="E7" s="328"/>
      <c r="F7" s="328"/>
      <c r="G7" s="327" t="s">
        <v>69</v>
      </c>
      <c r="H7" s="327"/>
      <c r="I7" s="329"/>
      <c r="J7" s="329"/>
      <c r="K7" s="329"/>
      <c r="L7" s="329" t="s">
        <v>69</v>
      </c>
    </row>
    <row r="8" spans="1:59" ht="13.5" thickBot="1">
      <c r="A8" s="330" t="s">
        <v>121</v>
      </c>
      <c r="B8" s="331" t="s">
        <v>74</v>
      </c>
      <c r="C8" s="147" t="s">
        <v>68</v>
      </c>
      <c r="D8" s="147" t="s">
        <v>217</v>
      </c>
      <c r="E8" s="332" t="s">
        <v>40</v>
      </c>
      <c r="F8" s="332" t="s">
        <v>47</v>
      </c>
      <c r="G8" s="332" t="s">
        <v>71</v>
      </c>
      <c r="H8" s="332"/>
      <c r="I8" s="331" t="s">
        <v>67</v>
      </c>
      <c r="J8" s="331" t="s">
        <v>40</v>
      </c>
      <c r="K8" s="332" t="s">
        <v>47</v>
      </c>
      <c r="L8" s="332" t="s">
        <v>71</v>
      </c>
    </row>
    <row r="9" spans="1:59">
      <c r="A9" s="326" t="s">
        <v>0</v>
      </c>
      <c r="B9" s="333">
        <f>SUM(B11:B38)</f>
        <v>13331028126.76</v>
      </c>
      <c r="C9" s="334">
        <f>SUM(C11:C38)</f>
        <v>6343171816.0599995</v>
      </c>
      <c r="D9" s="333">
        <f t="shared" ref="D9:G9" si="0">SUM(D11:D38)</f>
        <v>95093835.340000004</v>
      </c>
      <c r="E9" s="345">
        <f t="shared" si="0"/>
        <v>6307857018.1099987</v>
      </c>
      <c r="F9" s="334">
        <f>SUM(F11:F38)</f>
        <v>557759055.44999981</v>
      </c>
      <c r="G9" s="333">
        <f t="shared" si="0"/>
        <v>27146401.799999997</v>
      </c>
      <c r="H9" s="333"/>
      <c r="I9" s="335">
        <f>IF(B9&lt;&gt;0,((+C9+D9)/B9),(IF(C9&lt;&gt;0,1,0)))</f>
        <v>0.48295342191021007</v>
      </c>
      <c r="J9" s="335">
        <f>IF($B9&lt;&gt;0,(E9/$B9),(IF(E9&lt;&gt;0,1,0)))</f>
        <v>0.47317108314008732</v>
      </c>
      <c r="K9" s="335">
        <f>IF($B9&lt;&gt;0,(F9/$B9),(IF(F9&lt;&gt;0,1,0)))</f>
        <v>4.1839162752224927E-2</v>
      </c>
      <c r="L9" s="335">
        <f>IF($B9&lt;&gt;0,(G9/$B9),(IF(G9&lt;&gt;0,1,0)))</f>
        <v>2.0363321974775335E-3</v>
      </c>
      <c r="N9" s="376"/>
      <c r="P9" s="336"/>
      <c r="Q9" s="336"/>
    </row>
    <row r="10" spans="1:59">
      <c r="A10" s="326"/>
      <c r="B10" s="337"/>
      <c r="C10" s="344"/>
      <c r="D10" s="338"/>
      <c r="E10" s="120"/>
      <c r="F10" s="329"/>
      <c r="G10" s="329"/>
      <c r="H10" s="329"/>
      <c r="I10" s="82"/>
      <c r="J10" s="82"/>
      <c r="K10" s="82"/>
      <c r="L10" s="82"/>
      <c r="N10" s="54"/>
      <c r="Q10" s="75"/>
    </row>
    <row r="11" spans="1:59">
      <c r="A11" s="83" t="s">
        <v>1</v>
      </c>
      <c r="B11" s="290">
        <f>SUM(C11:G11)</f>
        <v>128079627.15000001</v>
      </c>
      <c r="C11" s="285">
        <v>30424308</v>
      </c>
      <c r="D11" s="285">
        <v>1707229.21</v>
      </c>
      <c r="E11" s="285">
        <v>87595805.420000002</v>
      </c>
      <c r="F11" s="285">
        <v>8326745.8699999992</v>
      </c>
      <c r="G11" s="285">
        <v>25538.65</v>
      </c>
      <c r="H11" s="237"/>
      <c r="I11" s="339">
        <f>IF(B11&lt;&gt;0,((+C11+D11)/B11*100),(IF(C11&lt;&gt;0,1,0)))</f>
        <v>25.087157048301883</v>
      </c>
      <c r="J11" s="339">
        <f>IF($B11&lt;&gt;0,(E11/$B11*100),(IF(E11&lt;&gt;0,1,0)))</f>
        <v>68.391677403473764</v>
      </c>
      <c r="K11" s="86">
        <f t="shared" ref="K11:L11" si="1">IF($B11&lt;&gt;0,(F11/$B11*100),(IF(F11&lt;&gt;0,1,0)))</f>
        <v>6.501225882121096</v>
      </c>
      <c r="L11" s="86">
        <f t="shared" si="1"/>
        <v>1.9939666103251926E-2</v>
      </c>
      <c r="M11" s="65"/>
      <c r="N11" s="54"/>
      <c r="Q11" s="352"/>
    </row>
    <row r="12" spans="1:59">
      <c r="A12" s="83" t="s">
        <v>2</v>
      </c>
      <c r="B12" s="70">
        <f t="shared" ref="B12:B15" si="2">SUM(C12:G12)</f>
        <v>1145939589.8800001</v>
      </c>
      <c r="C12" s="285">
        <v>681724499</v>
      </c>
      <c r="D12" s="285">
        <v>6944038.1199999992</v>
      </c>
      <c r="E12" s="285">
        <v>416604565.83000004</v>
      </c>
      <c r="F12" s="285">
        <v>39791635.93</v>
      </c>
      <c r="G12" s="285">
        <v>874851</v>
      </c>
      <c r="H12" s="224"/>
      <c r="I12" s="339">
        <f t="shared" ref="I12:I15" si="3">IF(B12&lt;&gt;0,((+C12+D12)/B12*100),(IF(C12&lt;&gt;0,1,0)))</f>
        <v>60.096408501962628</v>
      </c>
      <c r="J12" s="339">
        <f t="shared" ref="J12:J15" si="4">IF($B12&lt;&gt;0,(E12/$B12*100),(IF(E12&lt;&gt;0,1,0)))</f>
        <v>36.354845360882052</v>
      </c>
      <c r="K12" s="86">
        <f t="shared" ref="K12:K15" si="5">IF($B12&lt;&gt;0,(F12/$B12*100),(IF(F12&lt;&gt;0,1,0)))</f>
        <v>3.4724025839937056</v>
      </c>
      <c r="L12" s="86">
        <f t="shared" ref="L12:L15" si="6">IF($B12&lt;&gt;0,(G12/$B12*100),(IF(G12&lt;&gt;0,1,0)))</f>
        <v>7.6343553161612315E-2</v>
      </c>
      <c r="N12" s="54"/>
      <c r="Q12" s="352"/>
    </row>
    <row r="13" spans="1:59">
      <c r="A13" s="83" t="s">
        <v>3</v>
      </c>
      <c r="B13" s="70">
        <f t="shared" si="2"/>
        <v>1292705996</v>
      </c>
      <c r="C13" s="285">
        <v>278412181.07999998</v>
      </c>
      <c r="D13" s="285">
        <v>17565428.440000001</v>
      </c>
      <c r="E13" s="285">
        <v>918247002.81999993</v>
      </c>
      <c r="F13" s="285">
        <v>102865405.49999997</v>
      </c>
      <c r="G13" s="285">
        <v>-24384021.84</v>
      </c>
      <c r="H13" s="224"/>
      <c r="I13" s="339">
        <f t="shared" si="3"/>
        <v>22.895972513149847</v>
      </c>
      <c r="J13" s="339">
        <f t="shared" si="4"/>
        <v>71.032934453875612</v>
      </c>
      <c r="K13" s="86">
        <f t="shared" si="5"/>
        <v>7.9573704940098358</v>
      </c>
      <c r="L13" s="86">
        <f t="shared" si="6"/>
        <v>-1.8862774610353086</v>
      </c>
      <c r="N13" s="54"/>
      <c r="Q13" s="352"/>
    </row>
    <row r="14" spans="1:59">
      <c r="A14" s="83" t="s">
        <v>4</v>
      </c>
      <c r="B14" s="70">
        <f t="shared" si="2"/>
        <v>1638638837.4299998</v>
      </c>
      <c r="C14" s="285">
        <v>790073773.27999997</v>
      </c>
      <c r="D14" s="285">
        <v>3224927.15</v>
      </c>
      <c r="E14" s="285">
        <v>744526964.03999996</v>
      </c>
      <c r="F14" s="285">
        <v>69734747.959999993</v>
      </c>
      <c r="G14" s="285">
        <v>31078425</v>
      </c>
      <c r="H14" s="224"/>
      <c r="I14" s="339">
        <f t="shared" si="3"/>
        <v>48.412052876409902</v>
      </c>
      <c r="J14" s="339">
        <f t="shared" si="4"/>
        <v>45.435696203057006</v>
      </c>
      <c r="K14" s="86">
        <f t="shared" si="5"/>
        <v>4.2556508711443843</v>
      </c>
      <c r="L14" s="86">
        <f t="shared" si="6"/>
        <v>1.8966000493887125</v>
      </c>
      <c r="N14" s="54"/>
      <c r="Q14" s="352"/>
    </row>
    <row r="15" spans="1:59">
      <c r="A15" s="83" t="s">
        <v>5</v>
      </c>
      <c r="B15" s="70">
        <f t="shared" si="2"/>
        <v>229600056.28000003</v>
      </c>
      <c r="C15" s="285">
        <v>121267489</v>
      </c>
      <c r="D15" s="285">
        <v>4236024.0599999977</v>
      </c>
      <c r="E15" s="285">
        <v>94862906.140000015</v>
      </c>
      <c r="F15" s="285">
        <v>8677295.8399999999</v>
      </c>
      <c r="G15" s="285">
        <v>556341.24</v>
      </c>
      <c r="H15" s="224"/>
      <c r="I15" s="339">
        <f t="shared" si="3"/>
        <v>54.661795425235852</v>
      </c>
      <c r="J15" s="339">
        <f t="shared" si="4"/>
        <v>41.316586623268755</v>
      </c>
      <c r="K15" s="86">
        <f t="shared" si="5"/>
        <v>3.779309108451582</v>
      </c>
      <c r="L15" s="86">
        <f t="shared" si="6"/>
        <v>0.24230884304380795</v>
      </c>
      <c r="N15" s="54"/>
      <c r="Q15" s="352"/>
    </row>
    <row r="16" spans="1:59">
      <c r="B16" s="70"/>
      <c r="C16" s="285"/>
      <c r="D16" s="285"/>
      <c r="E16" s="285"/>
      <c r="F16" s="285"/>
      <c r="G16" s="285"/>
      <c r="H16" s="224"/>
      <c r="I16" s="339"/>
      <c r="J16" s="339"/>
      <c r="K16" s="86"/>
      <c r="L16" s="86"/>
      <c r="N16" s="54"/>
    </row>
    <row r="17" spans="1:17">
      <c r="A17" s="83" t="s">
        <v>6</v>
      </c>
      <c r="B17" s="70">
        <f t="shared" ref="B17:B38" si="7">SUM(C17:G17)</f>
        <v>79515440.189999998</v>
      </c>
      <c r="C17" s="285">
        <v>14207361</v>
      </c>
      <c r="D17" s="285">
        <v>911289.46999999986</v>
      </c>
      <c r="E17" s="285">
        <v>58769357.559999995</v>
      </c>
      <c r="F17" s="285">
        <v>5627432.1600000001</v>
      </c>
      <c r="G17" s="285">
        <v>0</v>
      </c>
      <c r="H17" s="224"/>
      <c r="I17" s="339">
        <f t="shared" ref="I17:I21" si="8">IF(B17&lt;&gt;0,((+C17+D17)/B17*100),(IF(C17&lt;&gt;0,1,0)))</f>
        <v>19.013477676630341</v>
      </c>
      <c r="J17" s="339">
        <f t="shared" ref="J17:J21" si="9">IF($B17&lt;&gt;0,(E17/$B17*100),(IF(E17&lt;&gt;0,1,0)))</f>
        <v>73.909365803134847</v>
      </c>
      <c r="K17" s="86">
        <f t="shared" ref="K17:K21" si="10">IF($B17&lt;&gt;0,(F17/$B17*100),(IF(F17&lt;&gt;0,1,0)))</f>
        <v>7.0771565202348157</v>
      </c>
      <c r="L17" s="86">
        <f t="shared" ref="L17:L21" si="11">IF($B17&lt;&gt;0,(G17/$B17*100),(IF(G17&lt;&gt;0,1,0)))</f>
        <v>0</v>
      </c>
      <c r="N17" s="54"/>
      <c r="Q17" s="352"/>
    </row>
    <row r="18" spans="1:17">
      <c r="A18" s="83" t="s">
        <v>7</v>
      </c>
      <c r="B18" s="70">
        <f t="shared" si="7"/>
        <v>355788799.75999999</v>
      </c>
      <c r="C18" s="285">
        <v>188649046</v>
      </c>
      <c r="D18" s="285">
        <v>1803994.74</v>
      </c>
      <c r="E18" s="285">
        <v>151526026.70999998</v>
      </c>
      <c r="F18" s="285">
        <v>10830038.429999996</v>
      </c>
      <c r="G18" s="285">
        <v>2979693.88</v>
      </c>
      <c r="H18" s="224"/>
      <c r="I18" s="339">
        <f t="shared" si="8"/>
        <v>53.529802194018352</v>
      </c>
      <c r="J18" s="339">
        <f t="shared" si="9"/>
        <v>42.588756816463309</v>
      </c>
      <c r="K18" s="86">
        <f t="shared" si="10"/>
        <v>3.0439514783223869</v>
      </c>
      <c r="L18" s="86">
        <f t="shared" si="11"/>
        <v>0.83748951119596082</v>
      </c>
      <c r="N18" s="54"/>
      <c r="Q18" s="352"/>
    </row>
    <row r="19" spans="1:17">
      <c r="A19" s="83" t="s">
        <v>8</v>
      </c>
      <c r="B19" s="70">
        <f t="shared" si="7"/>
        <v>211532457.91</v>
      </c>
      <c r="C19" s="285">
        <v>81688528</v>
      </c>
      <c r="D19" s="285">
        <v>1237695.1200000001</v>
      </c>
      <c r="E19" s="285">
        <v>119712101.81</v>
      </c>
      <c r="F19" s="285">
        <v>8894132.9800000004</v>
      </c>
      <c r="G19" s="285">
        <v>0</v>
      </c>
      <c r="H19" s="224"/>
      <c r="I19" s="339">
        <f t="shared" si="8"/>
        <v>39.202599893810316</v>
      </c>
      <c r="J19" s="339">
        <f t="shared" si="9"/>
        <v>56.592781548888112</v>
      </c>
      <c r="K19" s="86">
        <f t="shared" si="10"/>
        <v>4.2046185573015737</v>
      </c>
      <c r="L19" s="86">
        <f t="shared" si="11"/>
        <v>0</v>
      </c>
      <c r="N19" s="54"/>
      <c r="Q19" s="352"/>
    </row>
    <row r="20" spans="1:17">
      <c r="A20" s="83" t="s">
        <v>9</v>
      </c>
      <c r="B20" s="70">
        <f t="shared" si="7"/>
        <v>384370317.60000002</v>
      </c>
      <c r="C20" s="285">
        <v>175509060</v>
      </c>
      <c r="D20" s="285">
        <v>4027432.0799999996</v>
      </c>
      <c r="E20" s="285">
        <v>192506067.51000002</v>
      </c>
      <c r="F20" s="285">
        <v>12327758.010000004</v>
      </c>
      <c r="G20" s="285">
        <v>0</v>
      </c>
      <c r="H20" s="224"/>
      <c r="I20" s="339">
        <f t="shared" si="8"/>
        <v>46.7092498715879</v>
      </c>
      <c r="J20" s="339">
        <f t="shared" si="9"/>
        <v>50.083489461934462</v>
      </c>
      <c r="K20" s="86">
        <f t="shared" si="10"/>
        <v>3.2072606664776453</v>
      </c>
      <c r="L20" s="86">
        <f t="shared" si="11"/>
        <v>0</v>
      </c>
      <c r="N20" s="54"/>
      <c r="Q20" s="352"/>
    </row>
    <row r="21" spans="1:17">
      <c r="A21" s="83" t="s">
        <v>10</v>
      </c>
      <c r="B21" s="70">
        <f t="shared" si="7"/>
        <v>71232312.560000002</v>
      </c>
      <c r="C21" s="285">
        <v>19120529</v>
      </c>
      <c r="D21" s="285">
        <v>786992.65</v>
      </c>
      <c r="E21" s="285">
        <v>45448155.219999999</v>
      </c>
      <c r="F21" s="285">
        <v>5876635.6900000004</v>
      </c>
      <c r="G21" s="285">
        <v>0</v>
      </c>
      <c r="H21" s="224"/>
      <c r="I21" s="339">
        <f t="shared" si="8"/>
        <v>27.947319038998781</v>
      </c>
      <c r="J21" s="339">
        <f t="shared" si="9"/>
        <v>63.802723211770449</v>
      </c>
      <c r="K21" s="86">
        <f t="shared" si="10"/>
        <v>8.2499577492307665</v>
      </c>
      <c r="L21" s="86">
        <f t="shared" si="11"/>
        <v>0</v>
      </c>
      <c r="N21" s="54"/>
      <c r="Q21" s="352"/>
    </row>
    <row r="22" spans="1:17">
      <c r="B22" s="70"/>
      <c r="C22" s="285"/>
      <c r="D22" s="285"/>
      <c r="E22" s="285"/>
      <c r="F22" s="285"/>
      <c r="G22" s="285"/>
      <c r="H22" s="224"/>
      <c r="I22" s="339"/>
      <c r="J22" s="339"/>
      <c r="K22" s="86"/>
      <c r="L22" s="86"/>
      <c r="N22" s="54"/>
    </row>
    <row r="23" spans="1:17">
      <c r="A23" s="83" t="s">
        <v>11</v>
      </c>
      <c r="B23" s="70">
        <f t="shared" ref="B23" si="12">SUM(C23:G23)</f>
        <v>552146575.72000003</v>
      </c>
      <c r="C23" s="285">
        <v>260826623</v>
      </c>
      <c r="D23" s="285">
        <v>3179870.2800000003</v>
      </c>
      <c r="E23" s="285">
        <v>271651583.21999997</v>
      </c>
      <c r="F23" s="285">
        <v>16488499.219999999</v>
      </c>
      <c r="G23" s="285">
        <v>0</v>
      </c>
      <c r="H23" s="224"/>
      <c r="I23" s="339">
        <f t="shared" ref="I23:I27" si="13">IF(B23&lt;&gt;0,((+C23+D23)/B23*100),(IF(C23&lt;&gt;0,1,0)))</f>
        <v>47.814566799718918</v>
      </c>
      <c r="J23" s="339">
        <f t="shared" ref="J23:J27" si="14">IF($B23&lt;&gt;0,(E23/$B23*100),(IF(E23&lt;&gt;0,1,0)))</f>
        <v>49.19917919725679</v>
      </c>
      <c r="K23" s="86">
        <f t="shared" ref="K23:K27" si="15">IF($B23&lt;&gt;0,(F23/$B23*100),(IF(F23&lt;&gt;0,1,0)))</f>
        <v>2.9862540030242819</v>
      </c>
      <c r="L23" s="86">
        <f t="shared" ref="L23:L27" si="16">IF($B23&lt;&gt;0,(G23/$B23*100),(IF(G23&lt;&gt;0,1,0)))</f>
        <v>0</v>
      </c>
      <c r="N23" s="54"/>
      <c r="Q23" s="352"/>
    </row>
    <row r="24" spans="1:17">
      <c r="A24" s="83" t="s">
        <v>12</v>
      </c>
      <c r="B24" s="70">
        <f t="shared" si="7"/>
        <v>54718834.990000002</v>
      </c>
      <c r="C24" s="285">
        <v>27314472</v>
      </c>
      <c r="D24" s="285">
        <v>221092.62999999998</v>
      </c>
      <c r="E24" s="285">
        <v>24056926.07</v>
      </c>
      <c r="F24" s="285">
        <v>3126344.2899999991</v>
      </c>
      <c r="G24" s="285">
        <v>0</v>
      </c>
      <c r="H24" s="224"/>
      <c r="I24" s="339">
        <f t="shared" si="13"/>
        <v>50.321913167618035</v>
      </c>
      <c r="J24" s="339">
        <f t="shared" si="14"/>
        <v>43.964616707202303</v>
      </c>
      <c r="K24" s="86">
        <f t="shared" si="15"/>
        <v>5.7134701251796498</v>
      </c>
      <c r="L24" s="86">
        <f t="shared" si="16"/>
        <v>0</v>
      </c>
      <c r="N24" s="54"/>
      <c r="Q24" s="352"/>
    </row>
    <row r="25" spans="1:17">
      <c r="A25" s="83" t="s">
        <v>13</v>
      </c>
      <c r="B25" s="70">
        <f t="shared" si="7"/>
        <v>504479808.56000006</v>
      </c>
      <c r="C25" s="285">
        <v>238715645</v>
      </c>
      <c r="D25" s="285">
        <v>5081061.2799999993</v>
      </c>
      <c r="E25" s="285">
        <v>233647440.16000003</v>
      </c>
      <c r="F25" s="285">
        <v>21247149.290000007</v>
      </c>
      <c r="G25" s="285">
        <v>5788512.8300000001</v>
      </c>
      <c r="H25" s="224"/>
      <c r="I25" s="339">
        <f t="shared" si="13"/>
        <v>48.326355612903413</v>
      </c>
      <c r="J25" s="339">
        <f t="shared" si="14"/>
        <v>46.314527597631553</v>
      </c>
      <c r="K25" s="86">
        <f t="shared" si="15"/>
        <v>4.2116946861854405</v>
      </c>
      <c r="L25" s="86">
        <f t="shared" si="16"/>
        <v>1.1474221032795895</v>
      </c>
      <c r="N25" s="54"/>
      <c r="Q25" s="352"/>
    </row>
    <row r="26" spans="1:17">
      <c r="A26" s="83" t="s">
        <v>14</v>
      </c>
      <c r="B26" s="70">
        <f t="shared" si="7"/>
        <v>904512880.20999992</v>
      </c>
      <c r="C26" s="285">
        <v>572871655</v>
      </c>
      <c r="D26" s="285">
        <v>8100770</v>
      </c>
      <c r="E26" s="285">
        <v>300688308.14999998</v>
      </c>
      <c r="F26" s="285">
        <v>20352318.059999999</v>
      </c>
      <c r="G26" s="285">
        <v>2499829</v>
      </c>
      <c r="H26" s="224"/>
      <c r="I26" s="339">
        <f t="shared" si="13"/>
        <v>64.230420341290909</v>
      </c>
      <c r="J26" s="339">
        <f t="shared" si="14"/>
        <v>33.243120659618405</v>
      </c>
      <c r="K26" s="86">
        <f t="shared" si="15"/>
        <v>2.2500860413701149</v>
      </c>
      <c r="L26" s="86">
        <f t="shared" si="16"/>
        <v>0.27637295772058185</v>
      </c>
      <c r="N26" s="54"/>
      <c r="Q26" s="352"/>
    </row>
    <row r="27" spans="1:17">
      <c r="A27" s="83" t="s">
        <v>15</v>
      </c>
      <c r="B27" s="70">
        <f t="shared" si="7"/>
        <v>30135468.620000001</v>
      </c>
      <c r="C27" s="285">
        <v>17225280.649999999</v>
      </c>
      <c r="D27" s="285">
        <v>373751.99</v>
      </c>
      <c r="E27" s="285">
        <v>10787635.040000001</v>
      </c>
      <c r="F27" s="285">
        <v>1748800.94</v>
      </c>
      <c r="G27" s="285">
        <v>0</v>
      </c>
      <c r="H27" s="224"/>
      <c r="I27" s="339">
        <f t="shared" si="13"/>
        <v>58.399731100647458</v>
      </c>
      <c r="J27" s="339">
        <f t="shared" si="14"/>
        <v>35.797137174235189</v>
      </c>
      <c r="K27" s="86">
        <f t="shared" si="15"/>
        <v>5.8031317251173373</v>
      </c>
      <c r="L27" s="86">
        <f t="shared" si="16"/>
        <v>0</v>
      </c>
      <c r="N27" s="54"/>
      <c r="Q27" s="352"/>
    </row>
    <row r="28" spans="1:17">
      <c r="B28" s="70"/>
      <c r="C28" s="285"/>
      <c r="D28" s="285"/>
      <c r="E28" s="285"/>
      <c r="F28" s="285"/>
      <c r="G28" s="285"/>
      <c r="H28" s="224"/>
      <c r="I28" s="339"/>
      <c r="J28" s="339"/>
      <c r="K28" s="86"/>
      <c r="L28" s="86"/>
      <c r="N28" s="54"/>
    </row>
    <row r="29" spans="1:17">
      <c r="A29" s="83" t="s">
        <v>16</v>
      </c>
      <c r="B29" s="70">
        <f t="shared" ref="B29" si="17">SUM(C29:G29)</f>
        <v>2596221751.25</v>
      </c>
      <c r="C29" s="285">
        <v>1672464582.8800001</v>
      </c>
      <c r="D29" s="285">
        <v>11233342.82</v>
      </c>
      <c r="E29" s="285">
        <v>835548787.97000003</v>
      </c>
      <c r="F29" s="285">
        <v>76893024.579999998</v>
      </c>
      <c r="G29" s="285">
        <v>82013</v>
      </c>
      <c r="H29" s="224"/>
      <c r="I29" s="339">
        <f t="shared" ref="I29:I33" si="18">IF(B29&lt;&gt;0,((+C29+D29)/B29*100),(IF(C29&lt;&gt;0,1,0)))</f>
        <v>64.851853463185563</v>
      </c>
      <c r="J29" s="339">
        <f t="shared" ref="J29:J33" si="19">IF($B29&lt;&gt;0,(E29/$B29*100),(IF(E29&lt;&gt;0,1,0)))</f>
        <v>32.183259676016092</v>
      </c>
      <c r="K29" s="86">
        <f t="shared" ref="K29:K33" si="20">IF($B29&lt;&gt;0,(F29/$B29*100),(IF(F29&lt;&gt;0,1,0)))</f>
        <v>2.9617279241643515</v>
      </c>
      <c r="L29" s="86">
        <f t="shared" ref="L29:L33" si="21">IF($B29&lt;&gt;0,(G29/$B29*100),(IF(G29&lt;&gt;0,1,0)))</f>
        <v>3.1589366339956626E-3</v>
      </c>
      <c r="N29" s="54"/>
      <c r="Q29" s="352"/>
    </row>
    <row r="30" spans="1:17">
      <c r="A30" s="83" t="s">
        <v>17</v>
      </c>
      <c r="B30" s="70">
        <f t="shared" si="7"/>
        <v>2059939902.2800002</v>
      </c>
      <c r="C30" s="285">
        <v>740509640.33000004</v>
      </c>
      <c r="D30" s="285">
        <v>19461670.5</v>
      </c>
      <c r="E30" s="285">
        <v>1216914859.01</v>
      </c>
      <c r="F30" s="285">
        <v>83053732.440000013</v>
      </c>
      <c r="G30" s="285">
        <v>0</v>
      </c>
      <c r="H30" s="224"/>
      <c r="I30" s="339">
        <f t="shared" si="18"/>
        <v>36.892887505545289</v>
      </c>
      <c r="J30" s="339">
        <f t="shared" si="19"/>
        <v>59.07526028614155</v>
      </c>
      <c r="K30" s="86">
        <f t="shared" si="20"/>
        <v>4.0318522083131541</v>
      </c>
      <c r="L30" s="86">
        <f t="shared" si="21"/>
        <v>0</v>
      </c>
      <c r="N30" s="54"/>
      <c r="Q30" s="352"/>
    </row>
    <row r="31" spans="1:17">
      <c r="A31" s="83" t="s">
        <v>18</v>
      </c>
      <c r="B31" s="70">
        <f t="shared" si="7"/>
        <v>102246681.88000001</v>
      </c>
      <c r="C31" s="285">
        <v>55495261</v>
      </c>
      <c r="D31" s="285">
        <v>1010561.7899999999</v>
      </c>
      <c r="E31" s="285">
        <v>41104540.980000004</v>
      </c>
      <c r="F31" s="285">
        <v>4636318.1100000022</v>
      </c>
      <c r="G31" s="285">
        <v>0</v>
      </c>
      <c r="H31" s="224"/>
      <c r="I31" s="339">
        <f t="shared" si="18"/>
        <v>55.264211758301407</v>
      </c>
      <c r="J31" s="339">
        <f t="shared" si="19"/>
        <v>40.201344654139106</v>
      </c>
      <c r="K31" s="86">
        <f t="shared" si="20"/>
        <v>4.5344435875594806</v>
      </c>
      <c r="L31" s="86">
        <f t="shared" si="21"/>
        <v>0</v>
      </c>
      <c r="N31" s="54"/>
      <c r="Q31" s="352"/>
    </row>
    <row r="32" spans="1:17">
      <c r="A32" s="83" t="s">
        <v>19</v>
      </c>
      <c r="B32" s="70">
        <f t="shared" si="7"/>
        <v>242161698.00999999</v>
      </c>
      <c r="C32" s="285">
        <v>102189940</v>
      </c>
      <c r="D32" s="285">
        <v>1412161.47</v>
      </c>
      <c r="E32" s="285">
        <v>118380436.25</v>
      </c>
      <c r="F32" s="285">
        <v>14175865.529999997</v>
      </c>
      <c r="G32" s="285">
        <v>6003294.7599999998</v>
      </c>
      <c r="H32" s="224"/>
      <c r="I32" s="339">
        <f t="shared" si="18"/>
        <v>42.782199795164047</v>
      </c>
      <c r="J32" s="339">
        <f t="shared" si="19"/>
        <v>48.884872059788549</v>
      </c>
      <c r="K32" s="86">
        <f t="shared" si="20"/>
        <v>5.8538842626609799</v>
      </c>
      <c r="L32" s="86">
        <f t="shared" si="21"/>
        <v>2.4790438823864274</v>
      </c>
      <c r="N32" s="54"/>
      <c r="Q32" s="352"/>
    </row>
    <row r="33" spans="1:256">
      <c r="A33" s="83" t="s">
        <v>20</v>
      </c>
      <c r="B33" s="70">
        <f t="shared" si="7"/>
        <v>48819243.469999999</v>
      </c>
      <c r="C33" s="285">
        <v>9741620</v>
      </c>
      <c r="D33" s="285">
        <v>150002.26999999999</v>
      </c>
      <c r="E33" s="285">
        <v>34390013.780000001</v>
      </c>
      <c r="F33" s="285">
        <v>4507638.4499999993</v>
      </c>
      <c r="G33" s="285">
        <v>29968.97</v>
      </c>
      <c r="H33" s="224"/>
      <c r="I33" s="339">
        <f t="shared" si="18"/>
        <v>20.261727890311366</v>
      </c>
      <c r="J33" s="339">
        <f t="shared" si="19"/>
        <v>70.443561463899101</v>
      </c>
      <c r="K33" s="86">
        <f t="shared" si="20"/>
        <v>9.2333230292067032</v>
      </c>
      <c r="L33" s="86">
        <f t="shared" si="21"/>
        <v>6.1387616582826168E-2</v>
      </c>
      <c r="N33" s="54"/>
      <c r="Q33" s="352"/>
    </row>
    <row r="34" spans="1:256">
      <c r="B34" s="70"/>
      <c r="C34" s="285"/>
      <c r="D34" s="285"/>
      <c r="E34" s="285"/>
      <c r="F34" s="285"/>
      <c r="G34" s="285"/>
      <c r="H34" s="224"/>
      <c r="I34" s="339"/>
      <c r="J34" s="339"/>
      <c r="K34" s="86"/>
      <c r="L34" s="86"/>
      <c r="N34" s="54"/>
    </row>
    <row r="35" spans="1:256">
      <c r="A35" s="83" t="s">
        <v>21</v>
      </c>
      <c r="B35" s="70">
        <f t="shared" ref="B35" si="22">SUM(C35:G35)</f>
        <v>59646902</v>
      </c>
      <c r="C35" s="285">
        <v>38004244.5</v>
      </c>
      <c r="D35" s="285">
        <v>0</v>
      </c>
      <c r="E35" s="285">
        <v>16901679.369999997</v>
      </c>
      <c r="F35" s="285">
        <v>3969616.4600000004</v>
      </c>
      <c r="G35" s="285">
        <v>771361.67</v>
      </c>
      <c r="H35" s="224"/>
      <c r="I35" s="339">
        <f t="shared" ref="I35:I38" si="23">IF(B35&lt;&gt;0,((+C35+D35)/B35*100),(IF(C35&lt;&gt;0,1,0)))</f>
        <v>63.715370330549604</v>
      </c>
      <c r="J35" s="339">
        <f t="shared" ref="J35:J38" si="24">IF($B35&lt;&gt;0,(E35/$B35*100),(IF(E35&lt;&gt;0,1,0)))</f>
        <v>28.336223346520157</v>
      </c>
      <c r="K35" s="86">
        <f t="shared" ref="K35:K38" si="25">IF($B35&lt;&gt;0,(F35/$B35*100),(IF(F35&lt;&gt;0,1,0)))</f>
        <v>6.6551930224305709</v>
      </c>
      <c r="L35" s="86">
        <f t="shared" ref="L35:L38" si="26">IF($B35&lt;&gt;0,(G35/$B35*100),(IF(G35&lt;&gt;0,1,0)))</f>
        <v>1.2932133004996638</v>
      </c>
      <c r="N35" s="54"/>
      <c r="Q35" s="352"/>
    </row>
    <row r="36" spans="1:256">
      <c r="A36" s="83" t="s">
        <v>22</v>
      </c>
      <c r="B36" s="70">
        <f t="shared" si="7"/>
        <v>306687733.94</v>
      </c>
      <c r="C36" s="285">
        <v>99260950.340000004</v>
      </c>
      <c r="D36" s="285">
        <v>678982.09</v>
      </c>
      <c r="E36" s="285">
        <v>190919116.71000001</v>
      </c>
      <c r="F36" s="285">
        <v>15185722.5</v>
      </c>
      <c r="G36" s="285">
        <v>642962.30000000005</v>
      </c>
      <c r="H36" s="224"/>
      <c r="I36" s="339">
        <f t="shared" si="23"/>
        <v>32.586869760351135</v>
      </c>
      <c r="J36" s="339">
        <f t="shared" si="24"/>
        <v>62.25195714783662</v>
      </c>
      <c r="K36" s="86">
        <f t="shared" si="25"/>
        <v>4.95152587451408</v>
      </c>
      <c r="L36" s="86">
        <f t="shared" si="26"/>
        <v>0.20964721729816177</v>
      </c>
      <c r="N36" s="54"/>
      <c r="Q36" s="352"/>
    </row>
    <row r="37" spans="1:256">
      <c r="A37" s="83" t="s">
        <v>23</v>
      </c>
      <c r="B37" s="70">
        <f t="shared" si="7"/>
        <v>214551286.30999997</v>
      </c>
      <c r="C37" s="285">
        <v>43605002</v>
      </c>
      <c r="D37" s="285">
        <v>1067331.8400000001</v>
      </c>
      <c r="E37" s="285">
        <v>156772053.70999998</v>
      </c>
      <c r="F37" s="285">
        <v>12909267.419999998</v>
      </c>
      <c r="G37" s="285">
        <v>197631.34</v>
      </c>
      <c r="H37" s="224"/>
      <c r="I37" s="339">
        <f t="shared" si="23"/>
        <v>20.821284555457769</v>
      </c>
      <c r="J37" s="339">
        <f t="shared" si="24"/>
        <v>73.069733771478681</v>
      </c>
      <c r="K37" s="86">
        <f t="shared" si="25"/>
        <v>6.0168678743541575</v>
      </c>
      <c r="L37" s="86">
        <f t="shared" si="26"/>
        <v>9.2113798709389808E-2</v>
      </c>
      <c r="N37" s="54"/>
      <c r="Q37" s="352"/>
    </row>
    <row r="38" spans="1:256">
      <c r="A38" s="89" t="s">
        <v>24</v>
      </c>
      <c r="B38" s="109">
        <f t="shared" si="7"/>
        <v>117355924.76000001</v>
      </c>
      <c r="C38" s="287">
        <v>83870125</v>
      </c>
      <c r="D38" s="287">
        <v>678185.34</v>
      </c>
      <c r="E38" s="287">
        <v>26294684.629999999</v>
      </c>
      <c r="F38" s="287">
        <v>6512929.790000001</v>
      </c>
      <c r="G38" s="287">
        <v>0</v>
      </c>
      <c r="H38" s="277"/>
      <c r="I38" s="340">
        <f t="shared" si="23"/>
        <v>72.04434758015536</v>
      </c>
      <c r="J38" s="340">
        <f t="shared" si="24"/>
        <v>22.405928532176137</v>
      </c>
      <c r="K38" s="92">
        <f t="shared" si="25"/>
        <v>5.5497238876685078</v>
      </c>
      <c r="L38" s="92">
        <f t="shared" si="26"/>
        <v>0</v>
      </c>
      <c r="N38" s="54"/>
      <c r="Q38" s="352"/>
    </row>
    <row r="39" spans="1:256">
      <c r="A39" s="326"/>
      <c r="B39" s="84"/>
      <c r="C39" s="134"/>
      <c r="D39" s="134"/>
      <c r="E39" s="85"/>
      <c r="F39" s="85"/>
      <c r="G39" s="134"/>
      <c r="H39" s="84"/>
      <c r="I39" s="86"/>
      <c r="J39" s="86"/>
      <c r="K39" s="86"/>
      <c r="L39" s="86"/>
      <c r="N39" s="54"/>
    </row>
    <row r="40" spans="1:256">
      <c r="A40" s="341" t="s">
        <v>192</v>
      </c>
      <c r="D40" s="87"/>
      <c r="I40" s="136"/>
      <c r="J40" s="136"/>
      <c r="K40" s="136"/>
      <c r="N40" s="372"/>
      <c r="O40" s="373"/>
      <c r="P40" s="373"/>
      <c r="Q40" s="373"/>
      <c r="R40" s="373"/>
    </row>
    <row r="41" spans="1:256">
      <c r="A41" s="342" t="s">
        <v>186</v>
      </c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374"/>
      <c r="O41" s="352"/>
      <c r="P41" s="352"/>
      <c r="Q41" s="352"/>
      <c r="R41" s="352"/>
      <c r="S41" s="133"/>
      <c r="T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  <c r="AY41" s="133"/>
      <c r="AZ41" s="133"/>
      <c r="BA41" s="133"/>
      <c r="BB41" s="133"/>
      <c r="BC41" s="133"/>
      <c r="BD41" s="133"/>
      <c r="BE41" s="133"/>
      <c r="BF41" s="133"/>
      <c r="BG41" s="133"/>
      <c r="BH41" s="133"/>
      <c r="BI41" s="133"/>
      <c r="BJ41" s="133"/>
      <c r="BK41" s="133"/>
      <c r="BL41" s="133"/>
      <c r="BM41" s="133"/>
      <c r="BN41" s="133"/>
      <c r="BO41" s="133"/>
      <c r="BP41" s="133"/>
      <c r="BQ41" s="133"/>
      <c r="BR41" s="133"/>
      <c r="BS41" s="133"/>
      <c r="BT41" s="133"/>
      <c r="BU41" s="133"/>
      <c r="BV41" s="133"/>
      <c r="BW41" s="133"/>
      <c r="BX41" s="133"/>
      <c r="BY41" s="133"/>
      <c r="BZ41" s="133"/>
      <c r="CA41" s="133"/>
      <c r="CB41" s="133"/>
      <c r="CC41" s="133"/>
      <c r="CD41" s="133"/>
      <c r="CE41" s="133"/>
      <c r="CF41" s="133"/>
      <c r="CG41" s="133"/>
      <c r="CH41" s="133"/>
      <c r="CI41" s="133"/>
      <c r="CJ41" s="133"/>
      <c r="CK41" s="133"/>
      <c r="CL41" s="133"/>
      <c r="CM41" s="133"/>
      <c r="CN41" s="133"/>
      <c r="CO41" s="133"/>
      <c r="CP41" s="133"/>
      <c r="CQ41" s="133"/>
      <c r="CR41" s="133"/>
      <c r="CS41" s="133"/>
      <c r="CT41" s="133"/>
      <c r="CU41" s="133"/>
      <c r="CV41" s="133"/>
      <c r="CW41" s="133"/>
      <c r="CX41" s="133"/>
      <c r="CY41" s="133"/>
      <c r="CZ41" s="133"/>
      <c r="DA41" s="133"/>
      <c r="DB41" s="133"/>
      <c r="DC41" s="133"/>
      <c r="DD41" s="133"/>
      <c r="DE41" s="133"/>
      <c r="DF41" s="133"/>
      <c r="DG41" s="133"/>
      <c r="DH41" s="133"/>
      <c r="DI41" s="133"/>
      <c r="DJ41" s="133"/>
      <c r="DK41" s="133"/>
      <c r="DL41" s="133"/>
      <c r="DM41" s="133"/>
      <c r="DN41" s="133"/>
      <c r="DO41" s="133"/>
      <c r="DP41" s="133"/>
      <c r="DQ41" s="133"/>
      <c r="DR41" s="133"/>
      <c r="DS41" s="133"/>
      <c r="DT41" s="133"/>
      <c r="DU41" s="133"/>
      <c r="DV41" s="133"/>
      <c r="DW41" s="133"/>
      <c r="DX41" s="133"/>
      <c r="DY41" s="133"/>
      <c r="DZ41" s="133"/>
      <c r="EA41" s="133"/>
      <c r="EB41" s="133"/>
      <c r="EC41" s="133"/>
      <c r="ED41" s="133"/>
      <c r="EE41" s="133"/>
      <c r="EF41" s="133"/>
      <c r="EG41" s="133"/>
      <c r="EH41" s="133"/>
      <c r="EI41" s="133"/>
      <c r="EJ41" s="133"/>
      <c r="EK41" s="133"/>
      <c r="EL41" s="133"/>
      <c r="EM41" s="133"/>
      <c r="EN41" s="133"/>
      <c r="EO41" s="133"/>
      <c r="EP41" s="133"/>
      <c r="EQ41" s="133"/>
      <c r="ER41" s="133"/>
      <c r="ES41" s="133"/>
      <c r="ET41" s="133"/>
      <c r="EU41" s="133"/>
      <c r="EV41" s="133"/>
      <c r="EW41" s="133"/>
      <c r="EX41" s="133"/>
      <c r="EY41" s="133"/>
      <c r="EZ41" s="133"/>
      <c r="FA41" s="133"/>
      <c r="FB41" s="133"/>
      <c r="FC41" s="133"/>
      <c r="FD41" s="133"/>
      <c r="FE41" s="133"/>
      <c r="FF41" s="133"/>
      <c r="FG41" s="133"/>
      <c r="FH41" s="133"/>
      <c r="FI41" s="133"/>
      <c r="FJ41" s="133"/>
      <c r="FK41" s="133"/>
      <c r="FL41" s="133"/>
      <c r="FM41" s="133"/>
      <c r="FN41" s="133"/>
      <c r="FO41" s="133"/>
      <c r="FP41" s="133"/>
      <c r="FQ41" s="133"/>
      <c r="FR41" s="133"/>
      <c r="FS41" s="133"/>
      <c r="FT41" s="133"/>
      <c r="FU41" s="133"/>
      <c r="FV41" s="133"/>
      <c r="FW41" s="133"/>
      <c r="FX41" s="133"/>
      <c r="FY41" s="133"/>
      <c r="FZ41" s="133"/>
      <c r="GA41" s="133"/>
      <c r="GB41" s="133"/>
      <c r="GC41" s="133"/>
      <c r="GD41" s="133"/>
      <c r="GE41" s="133"/>
      <c r="GF41" s="133"/>
      <c r="GG41" s="133"/>
      <c r="GH41" s="133"/>
      <c r="GI41" s="133"/>
      <c r="GJ41" s="133"/>
      <c r="GK41" s="133"/>
      <c r="GL41" s="133"/>
      <c r="GM41" s="133"/>
      <c r="GN41" s="133"/>
      <c r="GO41" s="133"/>
      <c r="GP41" s="133"/>
      <c r="GQ41" s="133"/>
      <c r="GR41" s="133"/>
      <c r="GS41" s="133"/>
      <c r="GT41" s="133"/>
      <c r="GU41" s="133"/>
      <c r="GV41" s="133"/>
      <c r="GW41" s="133"/>
      <c r="GX41" s="133"/>
      <c r="GY41" s="133"/>
      <c r="GZ41" s="133"/>
      <c r="HA41" s="133"/>
      <c r="HB41" s="133"/>
      <c r="HC41" s="133"/>
      <c r="HD41" s="133"/>
      <c r="HE41" s="133"/>
      <c r="HF41" s="133"/>
      <c r="HG41" s="133"/>
      <c r="HH41" s="133"/>
      <c r="HI41" s="133"/>
      <c r="HJ41" s="133"/>
      <c r="HK41" s="133"/>
      <c r="HL41" s="133"/>
      <c r="HM41" s="133"/>
      <c r="HN41" s="133"/>
      <c r="HO41" s="133"/>
      <c r="HP41" s="133"/>
      <c r="HQ41" s="133"/>
      <c r="HR41" s="133"/>
      <c r="HS41" s="133"/>
      <c r="HT41" s="133"/>
      <c r="HU41" s="133"/>
      <c r="HV41" s="133"/>
      <c r="HW41" s="133"/>
      <c r="HX41" s="133"/>
      <c r="HY41" s="133"/>
      <c r="HZ41" s="133"/>
      <c r="IA41" s="133"/>
      <c r="IB41" s="133"/>
      <c r="IC41" s="133"/>
      <c r="ID41" s="133"/>
      <c r="IE41" s="133"/>
      <c r="IF41" s="133"/>
      <c r="IG41" s="133"/>
      <c r="IH41" s="133"/>
      <c r="II41" s="133"/>
      <c r="IJ41" s="133"/>
      <c r="IK41" s="133"/>
      <c r="IL41" s="133"/>
      <c r="IM41" s="133"/>
      <c r="IN41" s="133"/>
      <c r="IO41" s="133"/>
      <c r="IP41" s="133"/>
      <c r="IQ41" s="133"/>
      <c r="IR41" s="133"/>
      <c r="IS41" s="133"/>
      <c r="IT41" s="133"/>
      <c r="IU41" s="133"/>
      <c r="IV41" s="133"/>
    </row>
    <row r="42" spans="1:256">
      <c r="D42" s="87"/>
      <c r="P42" s="352"/>
      <c r="Q42" s="352"/>
      <c r="R42" s="352"/>
    </row>
    <row r="43" spans="1:256">
      <c r="A43" s="343"/>
      <c r="D43" s="87"/>
      <c r="E43" s="75"/>
      <c r="I43" s="75"/>
      <c r="P43" s="352"/>
      <c r="Q43" s="352"/>
      <c r="R43" s="352"/>
    </row>
    <row r="44" spans="1:256">
      <c r="B44" s="343"/>
      <c r="C44" s="353"/>
      <c r="D44" s="285"/>
      <c r="E44" s="312"/>
      <c r="F44" s="312"/>
      <c r="G44" s="312"/>
      <c r="I44" s="88"/>
      <c r="J44" s="312"/>
      <c r="P44" s="352"/>
      <c r="Q44" s="352"/>
      <c r="R44" s="352"/>
    </row>
    <row r="45" spans="1:256">
      <c r="C45" s="353"/>
      <c r="D45" s="318"/>
      <c r="E45" s="312"/>
      <c r="F45" s="312"/>
      <c r="G45" s="312"/>
      <c r="I45" s="88"/>
      <c r="J45" s="353"/>
      <c r="P45" s="352"/>
      <c r="Q45" s="352"/>
      <c r="R45" s="352"/>
      <c r="U45" s="133"/>
    </row>
    <row r="46" spans="1:256">
      <c r="C46" s="353"/>
      <c r="D46" s="312"/>
      <c r="E46" s="312"/>
      <c r="F46" s="312"/>
      <c r="G46" s="312"/>
      <c r="I46" s="88"/>
      <c r="J46" s="353"/>
      <c r="P46" s="352"/>
      <c r="Q46" s="352"/>
      <c r="R46" s="352"/>
    </row>
    <row r="47" spans="1:256">
      <c r="C47" s="353"/>
      <c r="D47" s="312"/>
      <c r="E47" s="312"/>
      <c r="F47" s="312"/>
      <c r="G47" s="312"/>
      <c r="I47" s="88"/>
      <c r="J47" s="353"/>
      <c r="P47" s="352"/>
      <c r="Q47" s="352"/>
      <c r="R47" s="352"/>
    </row>
    <row r="48" spans="1:256">
      <c r="C48" s="353"/>
      <c r="D48" s="312"/>
      <c r="E48" s="312"/>
      <c r="F48" s="312"/>
      <c r="G48" s="312"/>
      <c r="I48" s="88"/>
      <c r="J48" s="353"/>
      <c r="P48" s="352"/>
      <c r="Q48" s="352"/>
      <c r="R48" s="352"/>
    </row>
    <row r="49" spans="3:18">
      <c r="C49" s="353"/>
      <c r="D49" s="312"/>
      <c r="E49" s="312"/>
      <c r="F49" s="312"/>
      <c r="G49" s="312"/>
      <c r="I49" s="88"/>
      <c r="J49" s="353"/>
      <c r="P49" s="352"/>
      <c r="Q49" s="352"/>
      <c r="R49" s="352"/>
    </row>
    <row r="50" spans="3:18">
      <c r="C50" s="353"/>
      <c r="D50" s="312"/>
      <c r="E50" s="312"/>
      <c r="F50" s="312"/>
      <c r="G50" s="312"/>
      <c r="I50" s="88"/>
      <c r="J50" s="353"/>
      <c r="P50" s="352"/>
      <c r="Q50" s="352"/>
      <c r="R50" s="352"/>
    </row>
    <row r="51" spans="3:18">
      <c r="C51" s="353"/>
      <c r="D51" s="312"/>
      <c r="E51" s="312"/>
      <c r="F51" s="312"/>
      <c r="G51" s="312"/>
      <c r="I51" s="88"/>
      <c r="J51" s="353"/>
      <c r="P51" s="352"/>
      <c r="Q51" s="352"/>
      <c r="R51" s="352"/>
    </row>
    <row r="52" spans="3:18">
      <c r="C52" s="353"/>
      <c r="D52" s="312"/>
      <c r="E52" s="312"/>
      <c r="F52" s="312"/>
      <c r="G52" s="312"/>
      <c r="I52" s="88"/>
      <c r="J52" s="353"/>
      <c r="P52" s="352"/>
      <c r="Q52" s="352"/>
      <c r="R52" s="352"/>
    </row>
    <row r="53" spans="3:18">
      <c r="C53" s="353"/>
      <c r="D53" s="312"/>
      <c r="E53" s="312"/>
      <c r="F53" s="312"/>
      <c r="G53" s="312"/>
      <c r="I53" s="88"/>
      <c r="J53" s="353"/>
      <c r="P53" s="352"/>
      <c r="Q53" s="352"/>
      <c r="R53" s="352"/>
    </row>
    <row r="54" spans="3:18">
      <c r="C54" s="353"/>
      <c r="D54" s="312"/>
      <c r="E54" s="312"/>
      <c r="F54" s="312"/>
      <c r="G54" s="312"/>
      <c r="I54" s="88"/>
      <c r="J54" s="353"/>
      <c r="P54" s="352"/>
      <c r="Q54" s="352"/>
      <c r="R54" s="352"/>
    </row>
    <row r="55" spans="3:18">
      <c r="C55" s="353"/>
      <c r="D55" s="312"/>
      <c r="E55" s="312"/>
      <c r="F55" s="312"/>
      <c r="G55" s="312"/>
      <c r="I55" s="88"/>
      <c r="J55" s="353"/>
      <c r="P55" s="352"/>
      <c r="Q55" s="352"/>
      <c r="R55" s="352"/>
    </row>
    <row r="56" spans="3:18">
      <c r="C56" s="353"/>
      <c r="D56" s="312"/>
      <c r="E56" s="312"/>
      <c r="F56" s="312"/>
      <c r="G56" s="312"/>
      <c r="I56" s="88"/>
      <c r="J56" s="353"/>
      <c r="P56" s="352"/>
      <c r="Q56" s="352"/>
      <c r="R56" s="352"/>
    </row>
    <row r="57" spans="3:18">
      <c r="C57" s="353"/>
      <c r="D57" s="312"/>
      <c r="E57" s="312"/>
      <c r="F57" s="312"/>
      <c r="G57" s="312"/>
      <c r="I57" s="88"/>
      <c r="J57" s="353"/>
      <c r="P57" s="352"/>
      <c r="Q57" s="352"/>
      <c r="R57" s="352"/>
    </row>
    <row r="58" spans="3:18">
      <c r="C58" s="353"/>
      <c r="D58" s="312"/>
      <c r="E58" s="312"/>
      <c r="F58" s="312"/>
      <c r="G58" s="312"/>
      <c r="I58" s="88"/>
      <c r="J58" s="353"/>
      <c r="P58" s="352"/>
      <c r="Q58" s="352"/>
      <c r="R58" s="352"/>
    </row>
    <row r="59" spans="3:18">
      <c r="C59" s="353"/>
      <c r="D59" s="312"/>
      <c r="E59" s="312"/>
      <c r="F59" s="312"/>
      <c r="G59" s="312"/>
      <c r="I59" s="88"/>
      <c r="J59" s="353"/>
      <c r="P59" s="352"/>
      <c r="Q59" s="352"/>
      <c r="R59" s="352"/>
    </row>
    <row r="60" spans="3:18">
      <c r="C60" s="353"/>
      <c r="D60" s="312"/>
      <c r="E60" s="312"/>
      <c r="F60" s="312"/>
      <c r="G60" s="312"/>
      <c r="I60" s="88"/>
      <c r="J60" s="353"/>
      <c r="P60" s="352"/>
      <c r="Q60" s="352"/>
      <c r="R60" s="352"/>
    </row>
    <row r="61" spans="3:18">
      <c r="C61" s="353"/>
      <c r="D61" s="312"/>
      <c r="E61" s="312"/>
      <c r="F61" s="312"/>
      <c r="G61" s="312"/>
      <c r="I61" s="88"/>
      <c r="J61" s="353"/>
      <c r="P61" s="352"/>
      <c r="Q61" s="352"/>
      <c r="R61" s="352"/>
    </row>
    <row r="62" spans="3:18">
      <c r="C62" s="353"/>
      <c r="D62" s="312"/>
      <c r="E62" s="312"/>
      <c r="F62" s="312"/>
      <c r="G62" s="312"/>
      <c r="I62" s="88"/>
      <c r="J62" s="353"/>
      <c r="P62" s="352"/>
      <c r="Q62" s="352"/>
      <c r="R62" s="352"/>
    </row>
    <row r="63" spans="3:18">
      <c r="C63" s="353"/>
      <c r="D63" s="312"/>
      <c r="E63" s="312"/>
      <c r="F63" s="312"/>
      <c r="G63" s="312"/>
      <c r="I63" s="88"/>
      <c r="J63" s="353"/>
      <c r="P63" s="352"/>
      <c r="Q63" s="352"/>
      <c r="R63" s="352"/>
    </row>
    <row r="64" spans="3:18">
      <c r="C64" s="353"/>
      <c r="D64" s="312"/>
      <c r="E64" s="312"/>
      <c r="F64" s="312"/>
      <c r="G64" s="312"/>
      <c r="I64" s="88"/>
      <c r="J64" s="353"/>
      <c r="P64" s="352"/>
      <c r="Q64" s="352"/>
      <c r="R64" s="352"/>
    </row>
    <row r="65" spans="3:18">
      <c r="C65" s="353"/>
      <c r="D65" s="312"/>
      <c r="E65" s="312"/>
      <c r="F65" s="312"/>
      <c r="G65" s="312"/>
      <c r="I65" s="88"/>
      <c r="J65" s="353"/>
      <c r="P65" s="352"/>
      <c r="Q65" s="352"/>
      <c r="R65" s="352"/>
    </row>
    <row r="66" spans="3:18">
      <c r="C66" s="353"/>
      <c r="D66" s="312"/>
      <c r="E66" s="312"/>
      <c r="F66" s="312"/>
      <c r="G66" s="312"/>
      <c r="I66" s="88"/>
      <c r="J66" s="353"/>
      <c r="P66" s="352"/>
      <c r="Q66" s="352"/>
      <c r="R66" s="352"/>
    </row>
    <row r="67" spans="3:18">
      <c r="C67" s="353"/>
      <c r="D67" s="312"/>
      <c r="E67" s="312"/>
      <c r="F67" s="312"/>
      <c r="G67" s="312"/>
      <c r="I67" s="88"/>
      <c r="J67" s="353"/>
      <c r="P67" s="352"/>
      <c r="Q67" s="352"/>
      <c r="R67" s="352"/>
    </row>
    <row r="68" spans="3:18">
      <c r="C68" s="353"/>
      <c r="D68" s="312"/>
      <c r="E68" s="312"/>
      <c r="F68" s="312"/>
      <c r="G68" s="312"/>
      <c r="I68" s="88"/>
      <c r="J68" s="353"/>
      <c r="P68" s="352"/>
      <c r="Q68" s="352"/>
      <c r="R68" s="352"/>
    </row>
    <row r="69" spans="3:18">
      <c r="C69" s="353"/>
      <c r="D69" s="312"/>
      <c r="E69" s="312"/>
      <c r="F69" s="312"/>
      <c r="G69" s="312"/>
      <c r="I69" s="88"/>
      <c r="J69" s="353"/>
      <c r="P69" s="352"/>
      <c r="Q69" s="352"/>
      <c r="R69" s="352"/>
    </row>
    <row r="70" spans="3:18">
      <c r="C70" s="353"/>
      <c r="D70" s="312"/>
      <c r="E70" s="312"/>
      <c r="F70" s="312"/>
      <c r="G70" s="312"/>
      <c r="I70" s="88"/>
      <c r="J70" s="353"/>
      <c r="P70" s="352"/>
      <c r="Q70" s="352"/>
      <c r="R70" s="352"/>
    </row>
    <row r="71" spans="3:18">
      <c r="C71" s="353"/>
      <c r="D71" s="312"/>
      <c r="E71" s="312"/>
      <c r="F71" s="312"/>
      <c r="G71" s="312"/>
      <c r="I71" s="88"/>
      <c r="J71" s="353"/>
      <c r="P71" s="352"/>
      <c r="Q71" s="352"/>
      <c r="R71" s="352"/>
    </row>
    <row r="72" spans="3:18">
      <c r="C72" s="353"/>
      <c r="D72" s="312"/>
      <c r="E72" s="312"/>
      <c r="F72" s="312"/>
      <c r="G72" s="312"/>
      <c r="I72" s="88"/>
      <c r="J72" s="353"/>
      <c r="P72" s="352"/>
      <c r="Q72" s="352"/>
      <c r="R72" s="352"/>
    </row>
    <row r="73" spans="3:18">
      <c r="C73" s="353"/>
      <c r="D73" s="312"/>
      <c r="E73" s="312"/>
      <c r="F73" s="312"/>
      <c r="G73" s="312"/>
      <c r="I73" s="88"/>
      <c r="J73" s="353"/>
      <c r="P73" s="352"/>
      <c r="Q73" s="352"/>
      <c r="R73" s="352"/>
    </row>
    <row r="74" spans="3:18">
      <c r="C74" s="353"/>
      <c r="D74" s="312"/>
      <c r="E74" s="312"/>
      <c r="F74" s="312"/>
      <c r="G74" s="312"/>
      <c r="I74" s="88"/>
      <c r="J74" s="353"/>
      <c r="P74" s="352"/>
      <c r="Q74" s="352"/>
      <c r="R74" s="352"/>
    </row>
    <row r="75" spans="3:18">
      <c r="C75" s="353"/>
      <c r="D75" s="312"/>
      <c r="E75" s="312"/>
      <c r="F75" s="312"/>
      <c r="G75" s="312"/>
      <c r="I75" s="88"/>
      <c r="J75" s="353"/>
      <c r="P75" s="379"/>
      <c r="Q75" s="379"/>
      <c r="R75" s="379"/>
    </row>
    <row r="76" spans="3:18">
      <c r="C76" s="353"/>
      <c r="D76" s="312"/>
      <c r="E76" s="312"/>
      <c r="F76" s="312"/>
      <c r="G76" s="312"/>
      <c r="I76" s="88"/>
      <c r="J76" s="353"/>
      <c r="P76" s="352"/>
      <c r="Q76" s="352"/>
      <c r="R76" s="352"/>
    </row>
    <row r="77" spans="3:18">
      <c r="C77" s="353"/>
      <c r="D77" s="312"/>
      <c r="E77" s="312"/>
      <c r="F77" s="312"/>
      <c r="G77" s="312"/>
      <c r="I77" s="352"/>
      <c r="J77" s="353"/>
      <c r="P77" s="352"/>
      <c r="Q77" s="352"/>
      <c r="R77" s="352"/>
    </row>
    <row r="78" spans="3:18">
      <c r="C78" s="353"/>
      <c r="D78" s="312"/>
      <c r="E78" s="312"/>
      <c r="F78" s="312"/>
      <c r="G78" s="312"/>
      <c r="I78" s="352"/>
      <c r="J78" s="353"/>
      <c r="P78" s="352"/>
      <c r="Q78" s="352"/>
      <c r="R78" s="352"/>
    </row>
    <row r="79" spans="3:18">
      <c r="C79" s="353"/>
      <c r="D79" s="312"/>
      <c r="E79" s="312"/>
      <c r="F79" s="312"/>
      <c r="G79" s="312"/>
      <c r="I79" s="352"/>
      <c r="J79" s="353"/>
      <c r="P79" s="352"/>
      <c r="Q79" s="352"/>
      <c r="R79" s="352"/>
    </row>
    <row r="80" spans="3:18">
      <c r="C80" s="353"/>
      <c r="D80" s="312"/>
      <c r="E80" s="312"/>
      <c r="F80" s="312"/>
      <c r="G80" s="312"/>
      <c r="I80" s="352"/>
      <c r="J80" s="353"/>
      <c r="P80" s="352"/>
      <c r="Q80" s="352"/>
      <c r="R80" s="352"/>
    </row>
    <row r="81" spans="2:18">
      <c r="C81" s="353"/>
      <c r="D81" s="312"/>
      <c r="E81" s="312"/>
      <c r="F81" s="312"/>
      <c r="G81" s="312"/>
      <c r="I81" s="352"/>
      <c r="P81" s="352"/>
      <c r="Q81" s="352"/>
      <c r="R81" s="352"/>
    </row>
    <row r="82" spans="2:18">
      <c r="B82" s="353"/>
      <c r="C82" s="312"/>
      <c r="D82" s="312"/>
      <c r="E82" s="312"/>
      <c r="F82" s="312"/>
      <c r="G82" s="312"/>
      <c r="I82" s="352"/>
      <c r="P82" s="352"/>
      <c r="Q82" s="352"/>
      <c r="R82" s="352"/>
    </row>
    <row r="83" spans="2:18">
      <c r="B83" s="353"/>
      <c r="C83" s="312"/>
      <c r="D83" s="312"/>
      <c r="E83" s="312"/>
      <c r="F83" s="312"/>
      <c r="G83" s="312"/>
      <c r="I83" s="352"/>
      <c r="P83" s="352"/>
      <c r="Q83" s="352"/>
      <c r="R83" s="352"/>
    </row>
    <row r="85" spans="2:18">
      <c r="B85" s="353"/>
      <c r="C85" s="312"/>
      <c r="D85" s="312"/>
      <c r="E85" s="312"/>
      <c r="F85" s="312"/>
      <c r="G85" s="312"/>
      <c r="I85" s="352"/>
      <c r="K85" s="351"/>
      <c r="N85" s="374"/>
      <c r="O85" s="352"/>
      <c r="P85" s="352"/>
      <c r="Q85" s="352"/>
      <c r="R85" s="352"/>
    </row>
    <row r="86" spans="2:18">
      <c r="B86" s="353"/>
      <c r="C86" s="312"/>
      <c r="D86" s="312"/>
      <c r="E86" s="312"/>
      <c r="F86" s="312"/>
      <c r="G86" s="312"/>
      <c r="I86" s="352"/>
      <c r="K86" s="351"/>
      <c r="N86" s="374"/>
      <c r="O86" s="352"/>
      <c r="P86" s="352"/>
      <c r="Q86" s="352"/>
      <c r="R86" s="352"/>
    </row>
    <row r="87" spans="2:18">
      <c r="B87" s="353"/>
      <c r="C87" s="312"/>
      <c r="D87" s="312"/>
      <c r="E87" s="312"/>
      <c r="F87" s="312"/>
      <c r="G87" s="312"/>
      <c r="I87" s="352"/>
      <c r="K87" s="351"/>
      <c r="N87" s="374"/>
      <c r="O87" s="352"/>
      <c r="P87" s="352"/>
      <c r="Q87" s="352"/>
      <c r="R87" s="352"/>
    </row>
    <row r="88" spans="2:18">
      <c r="B88" s="353"/>
      <c r="C88" s="312"/>
      <c r="D88" s="312"/>
      <c r="E88" s="312"/>
      <c r="F88" s="312"/>
      <c r="G88" s="312"/>
      <c r="I88" s="352"/>
      <c r="N88" s="374"/>
      <c r="O88" s="352"/>
      <c r="P88" s="352"/>
      <c r="Q88" s="352"/>
      <c r="R88" s="352"/>
    </row>
    <row r="90" spans="2:18">
      <c r="B90" s="351"/>
      <c r="C90" s="312"/>
      <c r="D90" s="312"/>
      <c r="E90" s="312"/>
      <c r="F90" s="312"/>
      <c r="G90" s="312"/>
      <c r="I90" s="65"/>
      <c r="J90" s="352"/>
      <c r="K90" s="351"/>
      <c r="N90" s="75"/>
      <c r="O90" s="352"/>
    </row>
    <row r="91" spans="2:18">
      <c r="B91" s="351"/>
      <c r="C91" s="312"/>
      <c r="D91" s="312"/>
      <c r="E91" s="312"/>
      <c r="F91" s="312"/>
      <c r="G91" s="312"/>
      <c r="I91" s="65"/>
      <c r="J91" s="352"/>
      <c r="K91" s="351"/>
      <c r="N91" s="75"/>
      <c r="O91" s="402"/>
    </row>
    <row r="92" spans="2:18">
      <c r="B92" s="351"/>
      <c r="C92" s="312"/>
      <c r="D92" s="312"/>
      <c r="E92" s="312"/>
      <c r="F92" s="312"/>
      <c r="G92" s="312"/>
      <c r="I92" s="65"/>
      <c r="J92" s="352"/>
      <c r="K92" s="351"/>
      <c r="N92" s="352"/>
      <c r="O92" s="5"/>
    </row>
    <row r="93" spans="2:18">
      <c r="J93" s="352"/>
      <c r="N93" s="352"/>
      <c r="O93" s="5"/>
    </row>
    <row r="94" spans="2:18">
      <c r="B94" s="351"/>
      <c r="C94" s="312"/>
      <c r="D94" s="312"/>
      <c r="E94" s="312"/>
      <c r="F94" s="312"/>
      <c r="G94" s="312"/>
      <c r="I94" s="353"/>
      <c r="J94" s="352"/>
      <c r="N94" s="352"/>
      <c r="O94" s="5"/>
    </row>
    <row r="95" spans="2:18">
      <c r="J95" s="352"/>
      <c r="N95" s="352"/>
      <c r="O95" s="5"/>
    </row>
    <row r="96" spans="2:18">
      <c r="J96" s="352"/>
      <c r="N96" s="352"/>
      <c r="O96" s="5"/>
    </row>
    <row r="97" spans="10:15">
      <c r="J97" s="352"/>
      <c r="N97" s="352"/>
      <c r="O97" s="5"/>
    </row>
    <row r="98" spans="10:15">
      <c r="J98" s="352"/>
      <c r="N98" s="352"/>
      <c r="O98" s="5"/>
    </row>
    <row r="99" spans="10:15">
      <c r="J99" s="352"/>
      <c r="N99" s="352"/>
      <c r="O99" s="5"/>
    </row>
    <row r="100" spans="10:15">
      <c r="J100" s="352"/>
      <c r="N100" s="352"/>
      <c r="O100" s="5"/>
    </row>
    <row r="101" spans="10:15">
      <c r="J101" s="352"/>
      <c r="N101" s="352"/>
      <c r="O101" s="5"/>
    </row>
    <row r="102" spans="10:15">
      <c r="J102" s="352"/>
      <c r="N102" s="352"/>
      <c r="O102" s="5"/>
    </row>
    <row r="103" spans="10:15">
      <c r="J103" s="352"/>
      <c r="N103" s="352"/>
      <c r="O103" s="5"/>
    </row>
    <row r="104" spans="10:15">
      <c r="J104" s="352"/>
      <c r="N104" s="352"/>
      <c r="O104" s="5"/>
    </row>
    <row r="105" spans="10:15">
      <c r="J105" s="352"/>
      <c r="N105" s="352"/>
      <c r="O105" s="5"/>
    </row>
    <row r="106" spans="10:15">
      <c r="J106" s="352"/>
      <c r="N106" s="352"/>
      <c r="O106" s="5"/>
    </row>
    <row r="107" spans="10:15">
      <c r="J107" s="352"/>
      <c r="N107" s="352"/>
      <c r="O107" s="5"/>
    </row>
    <row r="108" spans="10:15">
      <c r="J108" s="352"/>
      <c r="N108" s="352"/>
      <c r="O108" s="5"/>
    </row>
    <row r="109" spans="10:15">
      <c r="J109" s="352"/>
      <c r="N109" s="352"/>
      <c r="O109" s="5"/>
    </row>
    <row r="110" spans="10:15">
      <c r="J110" s="352"/>
      <c r="N110" s="352"/>
      <c r="O110" s="5"/>
    </row>
    <row r="111" spans="10:15">
      <c r="J111" s="352"/>
      <c r="N111" s="352"/>
      <c r="O111" s="5"/>
    </row>
    <row r="112" spans="10:15">
      <c r="J112" s="352"/>
      <c r="N112" s="352"/>
      <c r="O112" s="5"/>
    </row>
    <row r="113" spans="10:15">
      <c r="J113" s="352"/>
      <c r="N113" s="352"/>
      <c r="O113" s="5"/>
    </row>
    <row r="114" spans="10:15">
      <c r="J114" s="352"/>
      <c r="N114" s="352"/>
      <c r="O114" s="5"/>
    </row>
    <row r="115" spans="10:15">
      <c r="J115" s="352"/>
      <c r="N115" s="352"/>
      <c r="O115" s="5"/>
    </row>
    <row r="116" spans="10:15">
      <c r="J116" s="352"/>
      <c r="N116" s="352"/>
      <c r="O116" s="5"/>
    </row>
    <row r="117" spans="10:15">
      <c r="J117" s="352"/>
      <c r="N117" s="352"/>
      <c r="O117" s="5"/>
    </row>
    <row r="118" spans="10:15">
      <c r="N118" s="352"/>
      <c r="O118" s="5"/>
    </row>
    <row r="119" spans="10:15">
      <c r="N119" s="352"/>
      <c r="O119" s="5"/>
    </row>
  </sheetData>
  <mergeCells count="6">
    <mergeCell ref="C7:D7"/>
    <mergeCell ref="C6:F6"/>
    <mergeCell ref="I6:L6"/>
    <mergeCell ref="A1:L1"/>
    <mergeCell ref="A3:L3"/>
    <mergeCell ref="A4:L4"/>
  </mergeCells>
  <phoneticPr fontId="0" type="noConversion"/>
  <printOptions horizontalCentered="1"/>
  <pageMargins left="0.59" right="0.56000000000000005" top="0.83" bottom="1" header="0.67" footer="0.5"/>
  <pageSetup scale="76" orientation="landscape" r:id="rId1"/>
  <headerFooter alignWithMargins="0">
    <oddFooter>&amp;L&amp;"Arial,Italic"&amp;9MSDE - LFRO  02/2019&amp;C&amp;P&amp;R&amp;"Arial,Italic"&amp;9Selected Financial Data-Part 1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78"/>
  <sheetViews>
    <sheetView topLeftCell="A7" zoomScaleNormal="100" workbookViewId="0">
      <selection activeCell="E40" sqref="E40"/>
    </sheetView>
  </sheetViews>
  <sheetFormatPr defaultRowHeight="12.75"/>
  <cols>
    <col min="1" max="1" width="14.140625" customWidth="1"/>
    <col min="2" max="2" width="16.42578125" customWidth="1"/>
    <col min="3" max="3" width="16.140625" customWidth="1"/>
    <col min="4" max="4" width="14.5703125" customWidth="1"/>
    <col min="5" max="5" width="15.28515625" customWidth="1"/>
    <col min="6" max="6" width="4.42578125" customWidth="1"/>
    <col min="7" max="8" width="15" bestFit="1" customWidth="1"/>
    <col min="9" max="10" width="14" bestFit="1" customWidth="1"/>
    <col min="12" max="12" width="12.7109375" style="368" bestFit="1" customWidth="1"/>
    <col min="13" max="13" width="11.140625" style="368" bestFit="1" customWidth="1"/>
    <col min="14" max="14" width="12.7109375" style="368" bestFit="1" customWidth="1"/>
    <col min="15" max="15" width="11.140625" style="368" bestFit="1" customWidth="1"/>
    <col min="17" max="17" width="11.140625" style="368" bestFit="1" customWidth="1"/>
  </cols>
  <sheetData>
    <row r="1" spans="1:14">
      <c r="A1" s="442" t="s">
        <v>96</v>
      </c>
      <c r="B1" s="442"/>
      <c r="C1" s="442"/>
      <c r="D1" s="442"/>
      <c r="E1" s="442"/>
      <c r="F1" s="442"/>
      <c r="G1" s="442"/>
      <c r="H1" s="442"/>
      <c r="I1" s="442"/>
      <c r="J1" s="442"/>
    </row>
    <row r="3" spans="1:14">
      <c r="A3" s="434" t="s">
        <v>218</v>
      </c>
      <c r="B3" s="442"/>
      <c r="C3" s="442"/>
      <c r="D3" s="442"/>
      <c r="E3" s="442"/>
      <c r="F3" s="442"/>
      <c r="G3" s="442"/>
      <c r="H3" s="442"/>
      <c r="I3" s="442"/>
      <c r="J3" s="442"/>
    </row>
    <row r="4" spans="1:14">
      <c r="A4" s="434" t="s">
        <v>242</v>
      </c>
      <c r="B4" s="442"/>
      <c r="C4" s="442"/>
      <c r="D4" s="442"/>
      <c r="E4" s="442"/>
      <c r="F4" s="442"/>
      <c r="G4" s="442"/>
      <c r="H4" s="442"/>
      <c r="I4" s="442"/>
      <c r="J4" s="442"/>
    </row>
    <row r="5" spans="1:14" ht="13.5" thickBot="1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4" ht="15" customHeight="1" thickTop="1">
      <c r="A6" s="3"/>
      <c r="B6" s="541" t="s">
        <v>158</v>
      </c>
      <c r="C6" s="541"/>
      <c r="D6" s="541"/>
      <c r="E6" s="541"/>
      <c r="F6" s="182"/>
      <c r="G6" s="475" t="s">
        <v>159</v>
      </c>
      <c r="H6" s="475"/>
      <c r="I6" s="475"/>
      <c r="J6" s="475"/>
      <c r="N6" s="371"/>
    </row>
    <row r="7" spans="1:14">
      <c r="A7" s="3" t="s">
        <v>67</v>
      </c>
      <c r="B7" s="4"/>
      <c r="C7" s="410" t="s">
        <v>223</v>
      </c>
      <c r="D7" s="4" t="s">
        <v>31</v>
      </c>
      <c r="E7" s="4"/>
      <c r="F7" s="4"/>
      <c r="G7" s="4"/>
      <c r="H7" s="4"/>
      <c r="I7" s="4" t="s">
        <v>31</v>
      </c>
      <c r="J7" s="4"/>
    </row>
    <row r="8" spans="1:14">
      <c r="A8" s="3" t="s">
        <v>30</v>
      </c>
      <c r="B8" s="4" t="s">
        <v>98</v>
      </c>
      <c r="C8" s="74" t="s">
        <v>99</v>
      </c>
      <c r="D8" s="4" t="s">
        <v>35</v>
      </c>
      <c r="E8" s="4" t="s">
        <v>37</v>
      </c>
      <c r="F8" s="4"/>
      <c r="G8" s="4" t="s">
        <v>98</v>
      </c>
      <c r="H8" s="4" t="s">
        <v>99</v>
      </c>
      <c r="I8" s="4" t="s">
        <v>35</v>
      </c>
      <c r="J8" s="4" t="s">
        <v>37</v>
      </c>
    </row>
    <row r="9" spans="1:14" ht="13.5" thickBot="1">
      <c r="A9" s="7" t="s">
        <v>121</v>
      </c>
      <c r="B9" s="8" t="s">
        <v>41</v>
      </c>
      <c r="C9" s="378" t="s">
        <v>53</v>
      </c>
      <c r="D9" s="8" t="s">
        <v>36</v>
      </c>
      <c r="E9" s="8" t="s">
        <v>34</v>
      </c>
      <c r="F9" s="8"/>
      <c r="G9" s="8" t="s">
        <v>41</v>
      </c>
      <c r="H9" s="8" t="s">
        <v>106</v>
      </c>
      <c r="I9" s="8" t="s">
        <v>36</v>
      </c>
      <c r="J9" s="8" t="s">
        <v>34</v>
      </c>
    </row>
    <row r="10" spans="1:14">
      <c r="A10" s="3" t="s">
        <v>0</v>
      </c>
      <c r="B10" s="10">
        <f>SUM(B12:B39)</f>
        <v>8281261581.5200024</v>
      </c>
      <c r="C10" s="10">
        <f>SUM(C12:C39)</f>
        <v>6443301760.7400007</v>
      </c>
      <c r="D10" s="10">
        <f>SUM(D12:D39)</f>
        <v>943082787.92999995</v>
      </c>
      <c r="E10" s="10">
        <f>SUM(E12:E39)</f>
        <v>894877032.85000002</v>
      </c>
      <c r="F10" s="10"/>
      <c r="G10" s="37">
        <f>+B10/(table11!$B9*1000)</f>
        <v>1.1133515141822927E-2</v>
      </c>
      <c r="H10" s="37">
        <f>+C10/(table11!$B9*1000)</f>
        <v>8.6625204397137359E-3</v>
      </c>
      <c r="I10" s="37">
        <f>+D10/(table11!$B9*1000)</f>
        <v>1.2679018040973439E-3</v>
      </c>
      <c r="J10" s="37">
        <f>+E10/(table11!$B9*1000)</f>
        <v>1.2030928980118441E-3</v>
      </c>
    </row>
    <row r="11" spans="1:14">
      <c r="A11" s="3"/>
      <c r="C11" s="4"/>
      <c r="D11" s="4"/>
      <c r="E11" s="4"/>
      <c r="F11" s="4"/>
    </row>
    <row r="12" spans="1:14">
      <c r="A12" s="3" t="s">
        <v>1</v>
      </c>
      <c r="B12" s="1">
        <f t="shared" ref="B12:B39" si="0">SUM(C12:E12)</f>
        <v>41782634.789999999</v>
      </c>
      <c r="C12" s="40">
        <v>32131537.210000001</v>
      </c>
      <c r="D12" s="2">
        <v>9651097.5800000001</v>
      </c>
      <c r="E12" s="2">
        <v>0</v>
      </c>
      <c r="F12" s="2"/>
      <c r="G12" s="36">
        <f>+B12/(table11!$B11*1000)*100</f>
        <v>1.0718858277563981</v>
      </c>
      <c r="H12" s="36">
        <f>+C12/(table11!$B11*1000)*100</f>
        <v>0.8242979298105283</v>
      </c>
      <c r="I12" s="36">
        <f>+D12/(table11!$B11*1000)*100</f>
        <v>0.24758789794586986</v>
      </c>
      <c r="J12" s="36">
        <f>+E12/(table11!$B11*1000)*100</f>
        <v>0</v>
      </c>
    </row>
    <row r="13" spans="1:14">
      <c r="A13" s="3" t="s">
        <v>2</v>
      </c>
      <c r="B13" s="1">
        <f t="shared" si="0"/>
        <v>805117293.12</v>
      </c>
      <c r="C13" s="40">
        <v>688668537.12</v>
      </c>
      <c r="D13" s="2">
        <v>38481394</v>
      </c>
      <c r="E13" s="2">
        <v>77967362</v>
      </c>
      <c r="F13" s="2"/>
      <c r="G13" s="36">
        <f>+B13/(table11!$B12*1000)*100</f>
        <v>0.92785067048822456</v>
      </c>
      <c r="H13" s="36">
        <f>+C13/(table11!$B12*1000)*100</f>
        <v>0.79365027850134462</v>
      </c>
      <c r="I13" s="36">
        <f>+D13/(table11!$B12*1000)*100</f>
        <v>4.4347559702583403E-2</v>
      </c>
      <c r="J13" s="36">
        <f>+E13/(table11!$B12*1000)*100</f>
        <v>8.9852832284296469E-2</v>
      </c>
    </row>
    <row r="14" spans="1:14">
      <c r="A14" s="3" t="s">
        <v>3</v>
      </c>
      <c r="B14" s="1">
        <f t="shared" si="0"/>
        <v>441255001.01999998</v>
      </c>
      <c r="C14" s="40">
        <v>295977609.51999998</v>
      </c>
      <c r="D14" s="2">
        <v>145277391.5</v>
      </c>
      <c r="E14" s="2">
        <v>0</v>
      </c>
      <c r="F14" s="2"/>
      <c r="G14" s="36">
        <f>+B14/(table11!$B13*1000)*100</f>
        <v>1.0707515511343892</v>
      </c>
      <c r="H14" s="36">
        <f>+C14/(table11!$B13*1000)*100</f>
        <v>0.71822071990573122</v>
      </c>
      <c r="I14" s="36">
        <f>+D14/(table11!$B13*1000)*100</f>
        <v>0.35253083122865803</v>
      </c>
      <c r="J14" s="36">
        <f>+E14/(table11!$B13*1000)*100</f>
        <v>0</v>
      </c>
    </row>
    <row r="15" spans="1:14">
      <c r="A15" s="3" t="s">
        <v>4</v>
      </c>
      <c r="B15" s="1">
        <f t="shared" si="0"/>
        <v>1013104989.4299999</v>
      </c>
      <c r="C15" s="40">
        <v>793312934.42999995</v>
      </c>
      <c r="D15" s="2">
        <v>166759795</v>
      </c>
      <c r="E15" s="2">
        <v>53032260</v>
      </c>
      <c r="F15" s="2"/>
      <c r="G15" s="36">
        <f>+B15/(table11!$B14*1000)*100</f>
        <v>1.1963488729678007</v>
      </c>
      <c r="H15" s="36">
        <f>+C15/(table11!$B14*1000)*100</f>
        <v>0.93680225141333728</v>
      </c>
      <c r="I15" s="36">
        <f>+D15/(table11!$B14*1000)*100</f>
        <v>0.19692222907404408</v>
      </c>
      <c r="J15" s="36">
        <f>+E15/(table11!$B14*1000)*100</f>
        <v>6.2624392480419316E-2</v>
      </c>
    </row>
    <row r="16" spans="1:14">
      <c r="A16" s="3" t="s">
        <v>5</v>
      </c>
      <c r="B16" s="1">
        <f t="shared" si="0"/>
        <v>149234346.21000001</v>
      </c>
      <c r="C16" s="40">
        <v>126128723.51000001</v>
      </c>
      <c r="D16" s="2">
        <v>16527661.34</v>
      </c>
      <c r="E16" s="2">
        <v>6577961.3600000003</v>
      </c>
      <c r="F16" s="2"/>
      <c r="G16" s="36">
        <f>+B16/(table11!$B15*1000)*100</f>
        <v>1.1683244486476352</v>
      </c>
      <c r="H16" s="36">
        <f>+C16/(table11!$B15*1000)*100</f>
        <v>0.98743536656159137</v>
      </c>
      <c r="I16" s="36">
        <f>+D16/(table11!$B15*1000)*100</f>
        <v>0.12939159994253668</v>
      </c>
      <c r="J16" s="36">
        <f>+E16/(table11!$B15*1000)*100</f>
        <v>5.1497482143507217E-2</v>
      </c>
    </row>
    <row r="17" spans="1:10">
      <c r="A17" s="3"/>
      <c r="B17" s="1"/>
      <c r="C17" s="40"/>
      <c r="D17" s="2"/>
      <c r="E17" s="2"/>
      <c r="F17" s="2"/>
      <c r="G17" s="36"/>
      <c r="H17" s="36"/>
      <c r="I17" s="36"/>
      <c r="J17" s="36"/>
    </row>
    <row r="18" spans="1:10">
      <c r="A18" s="3" t="s">
        <v>6</v>
      </c>
      <c r="B18" s="1">
        <f t="shared" si="0"/>
        <v>16832049.420000002</v>
      </c>
      <c r="C18" s="40">
        <v>15118650.470000001</v>
      </c>
      <c r="D18" s="2">
        <v>207.43</v>
      </c>
      <c r="E18" s="2">
        <v>1713191.52</v>
      </c>
      <c r="F18" s="2"/>
      <c r="G18" s="36">
        <f>+B18/(table11!$B17*1000)*100</f>
        <v>0.64523292717614067</v>
      </c>
      <c r="H18" s="36">
        <f>+C18/(table11!$B17*1000)*100</f>
        <v>0.57955218965314992</v>
      </c>
      <c r="I18" s="36">
        <f>+D18/(table11!$B17*1000)*100</f>
        <v>7.95153713873464E-6</v>
      </c>
      <c r="J18" s="36">
        <f>+E18/(table11!$B17*1000)*100</f>
        <v>6.5672785985851828E-2</v>
      </c>
    </row>
    <row r="19" spans="1:10">
      <c r="A19" s="3" t="s">
        <v>7</v>
      </c>
      <c r="B19" s="1">
        <f t="shared" si="0"/>
        <v>208122837.15000001</v>
      </c>
      <c r="C19" s="40">
        <v>190937265.74000001</v>
      </c>
      <c r="D19" s="2">
        <v>6003696.3399999999</v>
      </c>
      <c r="E19" s="2">
        <v>11181875.07</v>
      </c>
      <c r="F19" s="2"/>
      <c r="G19" s="36">
        <f>+B19/(table11!$B18*1000)*100</f>
        <v>1.0665190810125296</v>
      </c>
      <c r="H19" s="36">
        <f>+C19/(table11!$B18*1000)*100</f>
        <v>0.97845214862846663</v>
      </c>
      <c r="I19" s="36">
        <f>+D19/(table11!$B18*1000)*100</f>
        <v>3.0765757333013021E-2</v>
      </c>
      <c r="J19" s="36">
        <f>+E19/(table11!$B18*1000)*100</f>
        <v>5.7301175051049966E-2</v>
      </c>
    </row>
    <row r="20" spans="1:10">
      <c r="A20" s="3" t="s">
        <v>8</v>
      </c>
      <c r="B20" s="1">
        <f t="shared" si="0"/>
        <v>99191742.179999992</v>
      </c>
      <c r="C20" s="40">
        <v>82929850.879999995</v>
      </c>
      <c r="D20" s="2">
        <v>8193132.2999999998</v>
      </c>
      <c r="E20" s="2">
        <v>8068759</v>
      </c>
      <c r="F20" s="2"/>
      <c r="G20" s="36">
        <f>+B20/(table11!$B19*1000)*100</f>
        <v>0.99268436974406415</v>
      </c>
      <c r="H20" s="36">
        <f>+C20/(table11!$B19*1000)*100</f>
        <v>0.82993972022784801</v>
      </c>
      <c r="I20" s="36">
        <f>+D20/(table11!$B19*1000)*100</f>
        <v>8.1994672083651826E-2</v>
      </c>
      <c r="J20" s="36">
        <f>+E20/(table11!$B19*1000)*100</f>
        <v>8.0749977432564402E-2</v>
      </c>
    </row>
    <row r="21" spans="1:10">
      <c r="A21" s="3" t="s">
        <v>175</v>
      </c>
      <c r="B21" s="1">
        <f t="shared" si="0"/>
        <v>220713292.76000002</v>
      </c>
      <c r="C21" s="40">
        <v>179536492.08000001</v>
      </c>
      <c r="D21" s="2">
        <v>30309223.68</v>
      </c>
      <c r="E21" s="2">
        <v>10867577</v>
      </c>
      <c r="F21" s="2"/>
      <c r="G21" s="36">
        <f>+B21/(table11!$B20*1000)*100</f>
        <v>1.2589150731256131</v>
      </c>
      <c r="H21" s="36">
        <f>+C21/(table11!$B20*1000)*100</f>
        <v>1.0240488609871856</v>
      </c>
      <c r="I21" s="36">
        <f>+D21/(table11!$B20*1000)*100</f>
        <v>0.17287920481970592</v>
      </c>
      <c r="J21" s="36">
        <f>+E21/(table11!$B20*1000)*100</f>
        <v>6.1987007318721442E-2</v>
      </c>
    </row>
    <row r="22" spans="1:10">
      <c r="A22" s="3" t="s">
        <v>10</v>
      </c>
      <c r="B22" s="1">
        <f t="shared" si="0"/>
        <v>29595120.649999999</v>
      </c>
      <c r="C22" s="40">
        <v>19907521.649999999</v>
      </c>
      <c r="D22" s="2">
        <v>9687599</v>
      </c>
      <c r="E22" s="2">
        <v>0</v>
      </c>
      <c r="F22" s="2"/>
      <c r="G22" s="36">
        <f>+B22/(table11!$B21*1000)*100</f>
        <v>1.027689714671856</v>
      </c>
      <c r="H22" s="36">
        <f>+C22/(table11!$B21*1000)*100</f>
        <v>0.69128811760097664</v>
      </c>
      <c r="I22" s="36">
        <f>+D22/(table11!$B21*1000)*100</f>
        <v>0.33640159707087919</v>
      </c>
      <c r="J22" s="36">
        <f>+E22/(table11!$B21*1000)*100</f>
        <v>0</v>
      </c>
    </row>
    <row r="23" spans="1:10">
      <c r="A23" s="3"/>
      <c r="B23" s="1"/>
      <c r="C23" s="40"/>
      <c r="D23" s="2"/>
      <c r="E23" s="2"/>
      <c r="F23" s="2"/>
      <c r="G23" s="36"/>
      <c r="H23" s="36"/>
      <c r="I23" s="36"/>
      <c r="J23" s="36"/>
    </row>
    <row r="24" spans="1:10">
      <c r="A24" s="3" t="s">
        <v>11</v>
      </c>
      <c r="B24" s="1">
        <f t="shared" si="0"/>
        <v>388390574.27999997</v>
      </c>
      <c r="C24" s="40">
        <v>264653753.28</v>
      </c>
      <c r="D24" s="2">
        <v>83745121</v>
      </c>
      <c r="E24" s="2">
        <v>39991700</v>
      </c>
      <c r="F24" s="2"/>
      <c r="G24" s="36">
        <f>+B24/(table11!$B23*1000)*100</f>
        <v>1.3201459683160677</v>
      </c>
      <c r="H24" s="36">
        <f>+C24/(table11!$B23*1000)*100</f>
        <v>0.89956247275050971</v>
      </c>
      <c r="I24" s="36">
        <f>+D24/(table11!$B23*1000)*100</f>
        <v>0.28465104761937132</v>
      </c>
      <c r="J24" s="36">
        <f>+E24/(table11!$B23*1000)*100</f>
        <v>0.13593244794618675</v>
      </c>
    </row>
    <row r="25" spans="1:10">
      <c r="A25" s="3" t="s">
        <v>12</v>
      </c>
      <c r="B25" s="1">
        <f t="shared" si="0"/>
        <v>28109398.239999998</v>
      </c>
      <c r="C25" s="40">
        <v>27535564.629999999</v>
      </c>
      <c r="D25" s="2">
        <v>573833.61</v>
      </c>
      <c r="E25" s="2">
        <v>0</v>
      </c>
      <c r="F25" s="2"/>
      <c r="G25" s="36">
        <f>+B25/(table11!$B24*1000)*100</f>
        <v>0.61303425170490844</v>
      </c>
      <c r="H25" s="36">
        <f>+C25/(table11!$B24*1000)*100</f>
        <v>0.60051958829212548</v>
      </c>
      <c r="I25" s="36">
        <f>+D25/(table11!$B24*1000)*100</f>
        <v>1.2514663412783051E-2</v>
      </c>
      <c r="J25" s="36">
        <f>+E25/(table11!$B24*1000)*100</f>
        <v>0</v>
      </c>
    </row>
    <row r="26" spans="1:10">
      <c r="A26" s="3" t="s">
        <v>13</v>
      </c>
      <c r="B26" s="1">
        <f t="shared" si="0"/>
        <v>293555850.18000001</v>
      </c>
      <c r="C26" s="40">
        <v>243796706.28</v>
      </c>
      <c r="D26" s="2">
        <v>17933573</v>
      </c>
      <c r="E26" s="2">
        <v>31825570.899999999</v>
      </c>
      <c r="F26" s="2"/>
      <c r="G26" s="36">
        <f>+B26/(table11!$B25*1000)*100</f>
        <v>1.0331223590181215</v>
      </c>
      <c r="H26" s="36">
        <f>+C26/(table11!$B25*1000)*100</f>
        <v>0.85800309603232605</v>
      </c>
      <c r="I26" s="36">
        <f>+D26/(table11!$B25*1000)*100</f>
        <v>6.3114311065588069E-2</v>
      </c>
      <c r="J26" s="36">
        <f>+E26/(table11!$B25*1000)*100</f>
        <v>0.11200495192020729</v>
      </c>
    </row>
    <row r="27" spans="1:10">
      <c r="A27" s="3" t="s">
        <v>14</v>
      </c>
      <c r="B27" s="1">
        <f t="shared" si="0"/>
        <v>676676439</v>
      </c>
      <c r="C27" s="40">
        <v>581334259</v>
      </c>
      <c r="D27" s="2">
        <v>54957391</v>
      </c>
      <c r="E27" s="2">
        <v>40384789</v>
      </c>
      <c r="F27" s="2"/>
      <c r="G27" s="36">
        <f>+B27/(table11!$B26*1000)*100</f>
        <v>1.3164072503162494</v>
      </c>
      <c r="H27" s="36">
        <f>+C27/(table11!$B26*1000)*100</f>
        <v>1.1309284457070099</v>
      </c>
      <c r="I27" s="36">
        <f>+D27/(table11!$B26*1000)*100</f>
        <v>0.10691418202439436</v>
      </c>
      <c r="J27" s="36">
        <f>+E27/(table11!$B26*1000)*100</f>
        <v>7.8564622584845034E-2</v>
      </c>
    </row>
    <row r="28" spans="1:10">
      <c r="A28" s="3" t="s">
        <v>15</v>
      </c>
      <c r="B28" s="1">
        <f t="shared" si="0"/>
        <v>17675384.640000001</v>
      </c>
      <c r="C28" s="40">
        <v>17612764.640000001</v>
      </c>
      <c r="D28" s="2">
        <v>62620</v>
      </c>
      <c r="E28" s="2">
        <v>0</v>
      </c>
      <c r="F28" s="2"/>
      <c r="G28" s="36">
        <f>+B28/(table11!$B27*1000)*100</f>
        <v>0.59906059310961435</v>
      </c>
      <c r="H28" s="36">
        <f>+C28/(table11!$B27*1000)*100</f>
        <v>0.59693825319427074</v>
      </c>
      <c r="I28" s="36">
        <f>+D28/(table11!$B27*1000)*100</f>
        <v>2.1223399153436498E-3</v>
      </c>
      <c r="J28" s="36">
        <f>+E28/(table11!$B27*1000)*100</f>
        <v>0</v>
      </c>
    </row>
    <row r="29" spans="1:10">
      <c r="A29" s="3"/>
      <c r="B29" s="1"/>
      <c r="C29" s="40"/>
      <c r="D29" s="2"/>
      <c r="E29" s="2"/>
      <c r="F29" s="2"/>
      <c r="G29" s="36"/>
      <c r="H29" s="36"/>
      <c r="I29" s="36"/>
      <c r="J29" s="36"/>
    </row>
    <row r="30" spans="1:10">
      <c r="A30" s="3" t="s">
        <v>16</v>
      </c>
      <c r="B30" s="1">
        <f t="shared" si="0"/>
        <v>2406375735.6999998</v>
      </c>
      <c r="C30" s="40">
        <v>1685768973.7</v>
      </c>
      <c r="D30" s="2">
        <v>223383716</v>
      </c>
      <c r="E30" s="2">
        <v>497223046</v>
      </c>
      <c r="F30" s="2"/>
      <c r="G30" s="36">
        <f>+B30/(table11!$B29*1000)*100</f>
        <v>1.2696543358125012</v>
      </c>
      <c r="H30" s="36">
        <f>+C30/(table11!$B29*1000)*100</f>
        <v>0.88944708628961566</v>
      </c>
      <c r="I30" s="36">
        <f>+D30/(table11!$B29*1000)*100</f>
        <v>0.11786193625610386</v>
      </c>
      <c r="J30" s="36">
        <f>+E30/(table11!$B29*1000)*100</f>
        <v>0.26234531326678168</v>
      </c>
    </row>
    <row r="31" spans="1:10">
      <c r="A31" s="3" t="s">
        <v>17</v>
      </c>
      <c r="B31" s="1">
        <f t="shared" si="0"/>
        <v>966628034.03000021</v>
      </c>
      <c r="C31" s="40">
        <v>760544611.03000021</v>
      </c>
      <c r="D31" s="2">
        <v>116195937</v>
      </c>
      <c r="E31" s="2">
        <v>89887486</v>
      </c>
      <c r="F31" s="2"/>
      <c r="G31" s="36">
        <f>+B31/(table11!$B30*1000)*100</f>
        <v>1.0665875999756194</v>
      </c>
      <c r="H31" s="36">
        <f>+C31/(table11!$B30*1000)*100</f>
        <v>0.83919297061035047</v>
      </c>
      <c r="I31" s="36">
        <f>+D31/(table11!$B30*1000)*100</f>
        <v>0.12821182627515423</v>
      </c>
      <c r="J31" s="36">
        <f>+E31/(table11!$B30*1000)*100</f>
        <v>9.9182803090114569E-2</v>
      </c>
    </row>
    <row r="32" spans="1:10">
      <c r="A32" s="3" t="s">
        <v>18</v>
      </c>
      <c r="B32" s="1">
        <f t="shared" si="0"/>
        <v>61482254.469999999</v>
      </c>
      <c r="C32" s="40">
        <v>56505822.789999999</v>
      </c>
      <c r="D32" s="2">
        <v>4976431.68</v>
      </c>
      <c r="E32" s="2">
        <v>0</v>
      </c>
      <c r="F32" s="2"/>
      <c r="G32" s="36">
        <f>+B32/(table11!$B31*1000)*100</f>
        <v>0.76749829410160242</v>
      </c>
      <c r="H32" s="36">
        <f>+C32/(table11!$B31*1000)*100</f>
        <v>0.70537625810865046</v>
      </c>
      <c r="I32" s="36">
        <f>+D32/(table11!$B31*1000)*100</f>
        <v>6.2122035992951956E-2</v>
      </c>
      <c r="J32" s="36">
        <f>+E32/(table11!$B31*1000)*100</f>
        <v>0</v>
      </c>
    </row>
    <row r="33" spans="1:10">
      <c r="A33" s="3" t="s">
        <v>19</v>
      </c>
      <c r="B33" s="1">
        <f t="shared" si="0"/>
        <v>111954874.87</v>
      </c>
      <c r="C33" s="40">
        <v>103610823.03</v>
      </c>
      <c r="D33" s="2">
        <v>2612336.84</v>
      </c>
      <c r="E33" s="2">
        <v>5731715</v>
      </c>
      <c r="F33" s="2"/>
      <c r="G33" s="36">
        <f>+B33/(table11!$B32*1000)*100</f>
        <v>0.89438800057583467</v>
      </c>
      <c r="H33" s="36">
        <f>+C33/(table11!$B32*1000)*100</f>
        <v>0.82772882338016174</v>
      </c>
      <c r="I33" s="36">
        <f>+D33/(table11!$B32*1000)*100</f>
        <v>2.086950412718722E-2</v>
      </c>
      <c r="J33" s="36">
        <f>+E33/(table11!$B32*1000)*100</f>
        <v>4.5789673068485651E-2</v>
      </c>
    </row>
    <row r="34" spans="1:10">
      <c r="A34" s="3" t="s">
        <v>20</v>
      </c>
      <c r="B34" s="1">
        <f t="shared" si="0"/>
        <v>11238411.18</v>
      </c>
      <c r="C34" s="40">
        <v>9891622.2699999996</v>
      </c>
      <c r="D34" s="2">
        <v>1346788.91</v>
      </c>
      <c r="E34" s="2">
        <v>0</v>
      </c>
      <c r="F34" s="2"/>
      <c r="G34" s="36">
        <f>+B34/(table11!$B33*1000)*100</f>
        <v>0.7851786485053297</v>
      </c>
      <c r="H34" s="36">
        <f>+C34/(table11!$B33*1000)*100</f>
        <v>0.69108439628063345</v>
      </c>
      <c r="I34" s="36">
        <f>+D34/(table11!$B33*1000)*100</f>
        <v>9.4094252224696237E-2</v>
      </c>
      <c r="J34" s="36">
        <f>+E34/(table11!$B33*1000)*100</f>
        <v>0</v>
      </c>
    </row>
    <row r="35" spans="1:10">
      <c r="A35" s="3"/>
      <c r="B35" s="1"/>
      <c r="C35" s="40"/>
      <c r="D35" s="2"/>
      <c r="E35" s="2"/>
      <c r="F35" s="2"/>
      <c r="G35" s="36"/>
      <c r="H35" s="36"/>
      <c r="I35" s="36"/>
      <c r="J35" s="36"/>
    </row>
    <row r="36" spans="1:10">
      <c r="A36" s="3" t="s">
        <v>21</v>
      </c>
      <c r="B36" s="1">
        <f t="shared" si="0"/>
        <v>42947478.5</v>
      </c>
      <c r="C36" s="40">
        <v>38004244.5</v>
      </c>
      <c r="D36" s="2">
        <v>1672100</v>
      </c>
      <c r="E36" s="2">
        <v>3271134</v>
      </c>
      <c r="F36" s="2"/>
      <c r="G36" s="422">
        <f>+B36/(table11!$B35*1000)*100</f>
        <v>0.51060969544831614</v>
      </c>
      <c r="H36" s="422">
        <f>+C36/(table11!$B35*1000)*100</f>
        <v>0.45183876650379695</v>
      </c>
      <c r="I36" s="422">
        <f>+D36/(table11!$B35*1000)*100</f>
        <v>1.9879874245914794E-2</v>
      </c>
      <c r="J36" s="422">
        <f>+E36/(table11!$B35*1000)*100</f>
        <v>3.8891054698604294E-2</v>
      </c>
    </row>
    <row r="37" spans="1:10">
      <c r="A37" s="3" t="s">
        <v>22</v>
      </c>
      <c r="B37" s="1">
        <f t="shared" si="0"/>
        <v>106602281.06</v>
      </c>
      <c r="C37" s="40">
        <v>100092047.18000001</v>
      </c>
      <c r="D37" s="2">
        <v>1094788.8799999999</v>
      </c>
      <c r="E37" s="2">
        <v>5415445</v>
      </c>
      <c r="F37" s="2"/>
      <c r="G37" s="422">
        <f>+B37/(table11!$B36*1000)*100</f>
        <v>0.8316726714073075</v>
      </c>
      <c r="H37" s="422">
        <f>+C37/(table11!$B36*1000)*100</f>
        <v>0.78088216722083026</v>
      </c>
      <c r="I37" s="422">
        <f>+D37/(table11!$B36*1000)*100</f>
        <v>8.5411492456164712E-3</v>
      </c>
      <c r="J37" s="422">
        <f>+E37/(table11!$B36*1000)*100</f>
        <v>4.2249354940860837E-2</v>
      </c>
    </row>
    <row r="38" spans="1:10">
      <c r="A38" s="3" t="s">
        <v>23</v>
      </c>
      <c r="B38" s="1">
        <f t="shared" si="0"/>
        <v>56490296.460000001</v>
      </c>
      <c r="C38" s="40">
        <v>44753135.460000001</v>
      </c>
      <c r="D38" s="2">
        <v>0</v>
      </c>
      <c r="E38" s="2">
        <v>11737161</v>
      </c>
      <c r="F38" s="2"/>
      <c r="G38" s="422">
        <f>+B38/(table11!$B37*1000)*100</f>
        <v>0.89891638036964061</v>
      </c>
      <c r="H38" s="422">
        <f>+C38/(table11!$B37*1000)*100</f>
        <v>0.71214578536300022</v>
      </c>
      <c r="I38" s="422">
        <f>+D38/(table11!$B37*1000)*100</f>
        <v>0</v>
      </c>
      <c r="J38" s="422">
        <f>+E38/(table11!$B37*1000)*100</f>
        <v>0.18677059500664039</v>
      </c>
    </row>
    <row r="39" spans="1:10">
      <c r="A39" s="12" t="s">
        <v>24</v>
      </c>
      <c r="B39" s="14">
        <f t="shared" si="0"/>
        <v>88185262.180000007</v>
      </c>
      <c r="C39" s="41">
        <v>84548310.340000004</v>
      </c>
      <c r="D39" s="13">
        <v>3636951.84</v>
      </c>
      <c r="E39" s="13">
        <v>0</v>
      </c>
      <c r="F39" s="13"/>
      <c r="G39" s="35">
        <f>+B39/(table11!$B38*1000)*100</f>
        <v>0.56726663002618227</v>
      </c>
      <c r="H39" s="35">
        <f>+C39/(table11!$B38*1000)*100</f>
        <v>0.54387132152629747</v>
      </c>
      <c r="I39" s="35">
        <f>+D39/(table11!$B38*1000)*100</f>
        <v>2.339530849988479E-2</v>
      </c>
      <c r="J39" s="35">
        <f>+E39/(table11!$B38*1000)*100</f>
        <v>0</v>
      </c>
    </row>
    <row r="40" spans="1:10">
      <c r="A40" s="55"/>
      <c r="B40" s="1"/>
      <c r="G40" s="36"/>
      <c r="H40" s="36"/>
      <c r="I40" s="36"/>
      <c r="J40" s="36"/>
    </row>
    <row r="41" spans="1:10">
      <c r="A41" s="62"/>
    </row>
    <row r="42" spans="1:10">
      <c r="B42" s="354"/>
      <c r="C42" s="354"/>
      <c r="D42" s="354"/>
    </row>
    <row r="43" spans="1:10">
      <c r="B43" s="354"/>
      <c r="C43" s="5"/>
      <c r="D43" s="5"/>
      <c r="E43" s="5"/>
      <c r="F43" s="5"/>
      <c r="G43" s="5"/>
      <c r="H43" s="5"/>
    </row>
    <row r="44" spans="1:10">
      <c r="B44" s="354"/>
      <c r="C44" s="5"/>
      <c r="D44" s="5"/>
      <c r="E44" s="5"/>
      <c r="F44" s="5"/>
      <c r="G44" s="5"/>
      <c r="H44" s="5"/>
    </row>
    <row r="45" spans="1:10">
      <c r="B45" s="354"/>
      <c r="C45" s="5"/>
      <c r="D45" s="5"/>
      <c r="E45" s="5"/>
      <c r="F45" s="5"/>
      <c r="G45" s="5"/>
      <c r="H45" s="5"/>
    </row>
    <row r="46" spans="1:10">
      <c r="B46" s="354"/>
      <c r="C46" s="5"/>
      <c r="D46" s="5"/>
      <c r="E46" s="5"/>
      <c r="F46" s="5"/>
      <c r="G46" s="5"/>
      <c r="H46" s="5"/>
    </row>
    <row r="47" spans="1:10">
      <c r="B47" s="354"/>
      <c r="C47" s="5"/>
      <c r="D47" s="5"/>
      <c r="E47" s="5"/>
      <c r="F47" s="5"/>
      <c r="G47" s="5"/>
      <c r="H47" s="5"/>
    </row>
    <row r="48" spans="1:10">
      <c r="B48" s="354"/>
      <c r="C48" s="5"/>
      <c r="D48" s="5"/>
      <c r="E48" s="5"/>
      <c r="F48" s="5"/>
      <c r="G48" s="5"/>
      <c r="H48" s="5"/>
    </row>
    <row r="49" spans="2:8">
      <c r="B49" s="354"/>
      <c r="C49" s="5"/>
      <c r="D49" s="5"/>
      <c r="E49" s="5"/>
      <c r="F49" s="5"/>
      <c r="G49" s="5"/>
      <c r="H49" s="5"/>
    </row>
    <row r="50" spans="2:8">
      <c r="B50" s="354"/>
      <c r="C50" s="5"/>
      <c r="D50" s="5"/>
      <c r="E50" s="5"/>
      <c r="F50" s="5"/>
      <c r="G50" s="5"/>
      <c r="H50" s="5"/>
    </row>
    <row r="51" spans="2:8">
      <c r="B51" s="354"/>
      <c r="C51" s="5"/>
      <c r="D51" s="5"/>
      <c r="E51" s="5"/>
      <c r="F51" s="5"/>
      <c r="G51" s="5"/>
      <c r="H51" s="5"/>
    </row>
    <row r="52" spans="2:8">
      <c r="B52" s="354"/>
      <c r="C52" s="5"/>
      <c r="D52" s="5"/>
      <c r="E52" s="5"/>
      <c r="F52" s="5"/>
      <c r="G52" s="5"/>
      <c r="H52" s="5"/>
    </row>
    <row r="53" spans="2:8">
      <c r="B53" s="354"/>
      <c r="C53" s="5"/>
      <c r="D53" s="5"/>
      <c r="E53" s="5"/>
      <c r="F53" s="5"/>
      <c r="G53" s="5"/>
      <c r="H53" s="5"/>
    </row>
    <row r="54" spans="2:8">
      <c r="B54" s="354"/>
      <c r="C54" s="5"/>
      <c r="D54" s="5"/>
      <c r="E54" s="5"/>
      <c r="F54" s="5"/>
      <c r="G54" s="5"/>
      <c r="H54" s="5"/>
    </row>
    <row r="55" spans="2:8">
      <c r="B55" s="354"/>
      <c r="C55" s="5"/>
      <c r="D55" s="5"/>
      <c r="E55" s="5"/>
      <c r="F55" s="5"/>
      <c r="G55" s="5"/>
      <c r="H55" s="5"/>
    </row>
    <row r="56" spans="2:8">
      <c r="B56" s="354"/>
      <c r="C56" s="5"/>
      <c r="D56" s="5"/>
      <c r="E56" s="5"/>
      <c r="F56" s="5"/>
      <c r="G56" s="5"/>
      <c r="H56" s="5"/>
    </row>
    <row r="57" spans="2:8">
      <c r="B57" s="354"/>
      <c r="C57" s="5"/>
      <c r="D57" s="5"/>
      <c r="E57" s="5"/>
      <c r="F57" s="5"/>
      <c r="G57" s="5"/>
      <c r="H57" s="5"/>
    </row>
    <row r="58" spans="2:8">
      <c r="B58" s="354"/>
      <c r="C58" s="5"/>
      <c r="D58" s="5"/>
      <c r="E58" s="5"/>
      <c r="F58" s="5"/>
      <c r="G58" s="5"/>
      <c r="H58" s="5"/>
    </row>
    <row r="59" spans="2:8">
      <c r="B59" s="354"/>
      <c r="C59" s="5"/>
      <c r="D59" s="5"/>
      <c r="E59" s="5"/>
      <c r="F59" s="5"/>
      <c r="G59" s="5"/>
      <c r="H59" s="5"/>
    </row>
    <row r="60" spans="2:8">
      <c r="B60" s="354"/>
      <c r="C60" s="5"/>
      <c r="D60" s="5"/>
      <c r="E60" s="5"/>
      <c r="F60" s="5"/>
      <c r="G60" s="5"/>
      <c r="H60" s="5"/>
    </row>
    <row r="61" spans="2:8">
      <c r="B61" s="354"/>
      <c r="C61" s="5"/>
      <c r="D61" s="5"/>
      <c r="E61" s="5"/>
      <c r="F61" s="5"/>
      <c r="G61" s="5"/>
      <c r="H61" s="5"/>
    </row>
    <row r="62" spans="2:8">
      <c r="B62" s="354"/>
      <c r="C62" s="5"/>
      <c r="D62" s="5"/>
      <c r="E62" s="5"/>
      <c r="F62" s="5"/>
      <c r="G62" s="5"/>
      <c r="H62" s="5"/>
    </row>
    <row r="63" spans="2:8">
      <c r="B63" s="354"/>
      <c r="C63" s="5"/>
      <c r="D63" s="5"/>
      <c r="E63" s="5"/>
      <c r="F63" s="5"/>
      <c r="G63" s="5"/>
      <c r="H63" s="5"/>
    </row>
    <row r="64" spans="2:8">
      <c r="B64" s="354"/>
      <c r="C64" s="5"/>
      <c r="D64" s="5"/>
      <c r="E64" s="5"/>
      <c r="F64" s="5"/>
      <c r="G64" s="5"/>
      <c r="H64" s="5"/>
    </row>
    <row r="65" spans="2:8">
      <c r="B65" s="354"/>
      <c r="C65" s="5"/>
      <c r="D65" s="5"/>
      <c r="E65" s="5"/>
      <c r="F65" s="5"/>
      <c r="G65" s="5"/>
      <c r="H65" s="5"/>
    </row>
    <row r="66" spans="2:8">
      <c r="B66" s="354"/>
      <c r="C66" s="5"/>
      <c r="D66" s="5"/>
      <c r="E66" s="5"/>
      <c r="F66" s="5"/>
      <c r="G66" s="5"/>
      <c r="H66" s="5"/>
    </row>
    <row r="67" spans="2:8">
      <c r="B67" s="354"/>
      <c r="C67" s="5"/>
      <c r="D67" s="5"/>
      <c r="E67" s="5"/>
      <c r="F67" s="5"/>
      <c r="G67" s="5"/>
      <c r="H67" s="5"/>
    </row>
    <row r="68" spans="2:8">
      <c r="B68" s="354"/>
      <c r="C68" s="5"/>
      <c r="D68" s="5"/>
      <c r="E68" s="5"/>
      <c r="F68" s="5"/>
      <c r="G68" s="5"/>
      <c r="H68" s="5"/>
    </row>
    <row r="69" spans="2:8">
      <c r="B69" s="354"/>
      <c r="C69" s="5"/>
      <c r="D69" s="5"/>
      <c r="E69" s="5"/>
      <c r="F69" s="5"/>
      <c r="G69" s="5"/>
      <c r="H69" s="5"/>
    </row>
    <row r="70" spans="2:8">
      <c r="B70" s="354"/>
      <c r="C70" s="5"/>
      <c r="D70" s="5"/>
      <c r="E70" s="5"/>
      <c r="F70" s="5"/>
      <c r="G70" s="5"/>
      <c r="H70" s="5"/>
    </row>
    <row r="71" spans="2:8">
      <c r="B71" s="354"/>
      <c r="C71" s="354"/>
      <c r="D71" s="354"/>
    </row>
    <row r="72" spans="2:8">
      <c r="B72" s="354"/>
      <c r="C72" s="354"/>
      <c r="D72" s="354"/>
    </row>
    <row r="73" spans="2:8">
      <c r="B73" s="354"/>
      <c r="C73" s="354"/>
      <c r="D73" s="354"/>
    </row>
    <row r="75" spans="2:8">
      <c r="B75" s="354"/>
      <c r="C75" s="354"/>
      <c r="D75" s="354"/>
    </row>
    <row r="76" spans="2:8">
      <c r="B76" s="354"/>
      <c r="C76" s="354"/>
      <c r="D76" s="354"/>
    </row>
    <row r="77" spans="2:8">
      <c r="B77" s="354"/>
      <c r="C77" s="354"/>
      <c r="D77" s="354"/>
    </row>
    <row r="78" spans="2:8">
      <c r="B78" s="354"/>
      <c r="C78" s="354"/>
      <c r="D78" s="354"/>
    </row>
  </sheetData>
  <mergeCells count="5">
    <mergeCell ref="G6:J6"/>
    <mergeCell ref="A1:J1"/>
    <mergeCell ref="A3:J3"/>
    <mergeCell ref="A4:J4"/>
    <mergeCell ref="B6:E6"/>
  </mergeCells>
  <phoneticPr fontId="0" type="noConversion"/>
  <printOptions horizontalCentered="1"/>
  <pageMargins left="0.59" right="0.56000000000000005" top="0.83" bottom="1" header="0.67" footer="0.5"/>
  <pageSetup scale="76" orientation="landscape" r:id="rId1"/>
  <headerFooter alignWithMargins="0">
    <oddFooter>&amp;L&amp;"Arial,Italic"&amp;9MSDE - LFRO  02/2019&amp;C&amp;P&amp;R&amp;"Arial,Italic"&amp;9Selected Financial Data-Part 1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69"/>
  <sheetViews>
    <sheetView topLeftCell="A7" zoomScaleNormal="100" workbookViewId="0">
      <selection activeCell="D39" sqref="D39"/>
    </sheetView>
  </sheetViews>
  <sheetFormatPr defaultRowHeight="12.75"/>
  <cols>
    <col min="1" max="1" width="14.28515625" bestFit="1" customWidth="1"/>
    <col min="2" max="2" width="15" bestFit="1" customWidth="1"/>
    <col min="3" max="3" width="18.85546875" customWidth="1"/>
    <col min="4" max="4" width="17" customWidth="1"/>
    <col min="5" max="5" width="18.140625" customWidth="1"/>
    <col min="6" max="6" width="4.7109375" customWidth="1"/>
    <col min="7" max="7" width="11.7109375" customWidth="1"/>
    <col min="8" max="8" width="11.42578125" customWidth="1"/>
    <col min="9" max="9" width="11.140625" customWidth="1"/>
    <col min="10" max="10" width="12.7109375" customWidth="1"/>
  </cols>
  <sheetData>
    <row r="1" spans="1:10">
      <c r="A1" s="442" t="s">
        <v>191</v>
      </c>
      <c r="B1" s="442"/>
      <c r="C1" s="442"/>
      <c r="D1" s="442"/>
      <c r="E1" s="442"/>
      <c r="F1" s="442"/>
      <c r="G1" s="442"/>
      <c r="H1" s="442"/>
      <c r="I1" s="442"/>
      <c r="J1" s="442"/>
    </row>
    <row r="3" spans="1:10">
      <c r="A3" s="434" t="s">
        <v>218</v>
      </c>
      <c r="B3" s="442"/>
      <c r="C3" s="442"/>
      <c r="D3" s="442"/>
      <c r="E3" s="442"/>
      <c r="F3" s="442"/>
      <c r="G3" s="442"/>
      <c r="H3" s="442"/>
      <c r="I3" s="442"/>
      <c r="J3" s="442"/>
    </row>
    <row r="4" spans="1:10">
      <c r="A4" s="434" t="s">
        <v>242</v>
      </c>
      <c r="B4" s="442"/>
      <c r="C4" s="442"/>
      <c r="D4" s="442"/>
      <c r="E4" s="442"/>
      <c r="F4" s="442"/>
      <c r="G4" s="442"/>
      <c r="H4" s="442"/>
      <c r="I4" s="442"/>
      <c r="J4" s="442"/>
    </row>
    <row r="5" spans="1:10" ht="13.5" thickBot="1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ht="13.5" thickTop="1">
      <c r="A6" s="3"/>
      <c r="B6" s="541" t="s">
        <v>158</v>
      </c>
      <c r="C6" s="541"/>
      <c r="D6" s="541"/>
      <c r="E6" s="541"/>
      <c r="F6" s="182"/>
      <c r="G6" s="475" t="s">
        <v>190</v>
      </c>
      <c r="H6" s="475"/>
      <c r="I6" s="475"/>
      <c r="J6" s="475"/>
    </row>
    <row r="7" spans="1:10">
      <c r="A7" s="3" t="s">
        <v>67</v>
      </c>
      <c r="B7" s="4"/>
      <c r="C7" s="74" t="s">
        <v>99</v>
      </c>
      <c r="D7" s="4" t="s">
        <v>31</v>
      </c>
      <c r="E7" s="4"/>
      <c r="F7" s="4"/>
      <c r="G7" s="4"/>
      <c r="H7" s="4"/>
      <c r="I7" s="4" t="s">
        <v>31</v>
      </c>
      <c r="J7" s="4"/>
    </row>
    <row r="8" spans="1:10">
      <c r="A8" s="3" t="s">
        <v>30</v>
      </c>
      <c r="B8" s="4" t="s">
        <v>98</v>
      </c>
      <c r="C8" s="73" t="s">
        <v>53</v>
      </c>
      <c r="D8" s="4" t="s">
        <v>35</v>
      </c>
      <c r="E8" s="4" t="s">
        <v>37</v>
      </c>
      <c r="F8" s="4"/>
      <c r="G8" s="4" t="s">
        <v>98</v>
      </c>
      <c r="H8" s="4" t="s">
        <v>99</v>
      </c>
      <c r="I8" s="4" t="s">
        <v>35</v>
      </c>
      <c r="J8" s="4" t="s">
        <v>37</v>
      </c>
    </row>
    <row r="9" spans="1:10" ht="13.5" thickBot="1">
      <c r="A9" s="7" t="s">
        <v>121</v>
      </c>
      <c r="B9" s="8" t="s">
        <v>41</v>
      </c>
      <c r="C9" s="178"/>
      <c r="D9" s="8" t="s">
        <v>36</v>
      </c>
      <c r="E9" s="8" t="s">
        <v>34</v>
      </c>
      <c r="F9" s="8"/>
      <c r="G9" s="8" t="s">
        <v>41</v>
      </c>
      <c r="H9" s="8" t="s">
        <v>106</v>
      </c>
      <c r="I9" s="8" t="s">
        <v>36</v>
      </c>
      <c r="J9" s="8" t="s">
        <v>34</v>
      </c>
    </row>
    <row r="10" spans="1:10">
      <c r="A10" s="3" t="s">
        <v>0</v>
      </c>
      <c r="B10" s="10">
        <f>SUM(B12:B39)</f>
        <v>8281261581.5200024</v>
      </c>
      <c r="C10" s="10">
        <f>SUM(C12:C39)</f>
        <v>6443301760.7400007</v>
      </c>
      <c r="D10" s="10">
        <f>SUM(D12:D39)</f>
        <v>943082787.92999995</v>
      </c>
      <c r="E10" s="10">
        <f>SUM(E12:E39)</f>
        <v>894877032.85000002</v>
      </c>
      <c r="F10" s="10"/>
      <c r="G10" s="37">
        <f>+B10/table9!C10</f>
        <v>5.8514914064631017E-2</v>
      </c>
      <c r="H10" s="37">
        <f>+C10/table9!C10</f>
        <v>4.5527996563173918E-2</v>
      </c>
      <c r="I10" s="37">
        <f>+D10/table9!C10</f>
        <v>6.6637682855838062E-3</v>
      </c>
      <c r="J10" s="37">
        <f>E10/table9!C10</f>
        <v>6.3231492158732821E-3</v>
      </c>
    </row>
    <row r="11" spans="1:10">
      <c r="A11" s="3"/>
      <c r="C11" s="4"/>
      <c r="D11" s="4"/>
      <c r="E11" s="4"/>
      <c r="F11" s="4"/>
    </row>
    <row r="12" spans="1:10">
      <c r="A12" s="3" t="s">
        <v>1</v>
      </c>
      <c r="B12" s="1">
        <f t="shared" ref="B12:B39" si="0">SUM(C12:E12)</f>
        <v>41782634.789999999</v>
      </c>
      <c r="C12" s="40">
        <v>32131537.210000001</v>
      </c>
      <c r="D12" s="2">
        <v>9651097.5800000001</v>
      </c>
      <c r="E12" s="189">
        <v>0</v>
      </c>
      <c r="F12" s="2"/>
      <c r="G12" s="36">
        <f>+(B12/table9!C12)*100</f>
        <v>4.5656064283330071</v>
      </c>
      <c r="H12" s="36">
        <f>(+C12/table9!C12)*100</f>
        <v>3.5110268554272102</v>
      </c>
      <c r="I12" s="36">
        <f>(+D12/table9!C12)*100</f>
        <v>1.0545795729057978</v>
      </c>
      <c r="J12" s="36">
        <f>(E12/table9!C12)*100</f>
        <v>0</v>
      </c>
    </row>
    <row r="13" spans="1:10">
      <c r="A13" s="3" t="s">
        <v>2</v>
      </c>
      <c r="B13" s="1">
        <f t="shared" si="0"/>
        <v>805117293.12</v>
      </c>
      <c r="C13" s="40">
        <v>688668537.12</v>
      </c>
      <c r="D13" s="2">
        <v>38481394</v>
      </c>
      <c r="E13" s="189">
        <v>77967362</v>
      </c>
      <c r="F13" s="2"/>
      <c r="G13" s="36">
        <f>+(B13/table9!C13)*100</f>
        <v>5.1485014880300675</v>
      </c>
      <c r="H13" s="36">
        <f>(+C13/table9!C13)*100</f>
        <v>4.4038440341801826</v>
      </c>
      <c r="I13" s="36">
        <f>(+D13/table9!C13)*100</f>
        <v>0.246077827371846</v>
      </c>
      <c r="J13" s="36">
        <f>(E13/table9!C13)*100</f>
        <v>0.49857962647803833</v>
      </c>
    </row>
    <row r="14" spans="1:10">
      <c r="A14" s="3" t="s">
        <v>3</v>
      </c>
      <c r="B14" s="1">
        <f t="shared" si="0"/>
        <v>441255001.01999998</v>
      </c>
      <c r="C14" s="40">
        <v>295977609.51999998</v>
      </c>
      <c r="D14" s="2">
        <v>145277391.5</v>
      </c>
      <c r="E14" s="189">
        <v>0</v>
      </c>
      <c r="F14" s="2"/>
      <c r="G14" s="36">
        <f>+(B14/table9!C14)*100</f>
        <v>5.2668325950668287</v>
      </c>
      <c r="H14" s="36">
        <f>(+C14/table9!C14)*100</f>
        <v>3.5327974020157158</v>
      </c>
      <c r="I14" s="36">
        <f>(+D14/table9!C14)*100</f>
        <v>1.7340351930511126</v>
      </c>
      <c r="J14" s="36">
        <f>(E14/table9!C14)*100</f>
        <v>0</v>
      </c>
    </row>
    <row r="15" spans="1:10">
      <c r="A15" s="3" t="s">
        <v>4</v>
      </c>
      <c r="B15" s="1">
        <f t="shared" si="0"/>
        <v>1013104989.4299999</v>
      </c>
      <c r="C15" s="40">
        <v>793312934.42999995</v>
      </c>
      <c r="D15" s="2">
        <v>166759795</v>
      </c>
      <c r="E15" s="189">
        <v>53032260</v>
      </c>
      <c r="F15" s="2"/>
      <c r="G15" s="36">
        <f>+(B15/table9!C15)*100</f>
        <v>5.2047223497046264</v>
      </c>
      <c r="H15" s="36">
        <f>(+C15/table9!C15)*100</f>
        <v>4.0755633455725571</v>
      </c>
      <c r="I15" s="36">
        <f>(+D15/table9!C15)*100</f>
        <v>0.85671124031970991</v>
      </c>
      <c r="J15" s="36">
        <f>(E15/table9!C15)*100</f>
        <v>0.27244776381235858</v>
      </c>
    </row>
    <row r="16" spans="1:10">
      <c r="A16" s="3" t="s">
        <v>5</v>
      </c>
      <c r="B16" s="1">
        <f t="shared" si="0"/>
        <v>149234346.21000001</v>
      </c>
      <c r="C16" s="40">
        <v>126128723.51000001</v>
      </c>
      <c r="D16" s="2">
        <v>16527661.34</v>
      </c>
      <c r="E16" s="189">
        <v>6577961.3600000003</v>
      </c>
      <c r="F16" s="2"/>
      <c r="G16" s="36">
        <f>+(B16/table9!C16)*100</f>
        <v>6.3009744494292832</v>
      </c>
      <c r="H16" s="36">
        <f>(+C16/table9!C16)*100</f>
        <v>5.3254085561329472</v>
      </c>
      <c r="I16" s="36">
        <f>(+D16/table9!C16)*100</f>
        <v>0.69783112572232942</v>
      </c>
      <c r="J16" s="36">
        <f>(E16/table9!C16)*100</f>
        <v>0.27773476757400606</v>
      </c>
    </row>
    <row r="17" spans="1:10">
      <c r="A17" s="3"/>
      <c r="B17" s="1"/>
      <c r="C17" s="2"/>
      <c r="D17" s="2"/>
      <c r="E17" s="2"/>
      <c r="F17" s="2"/>
      <c r="G17" s="36"/>
      <c r="H17" s="36"/>
      <c r="I17" s="36"/>
      <c r="J17" s="36"/>
    </row>
    <row r="18" spans="1:10">
      <c r="A18" s="3" t="s">
        <v>6</v>
      </c>
      <c r="B18" s="1">
        <f t="shared" si="0"/>
        <v>16832049.420000002</v>
      </c>
      <c r="C18" s="40">
        <v>15118650.470000001</v>
      </c>
      <c r="D18" s="2">
        <v>207.43</v>
      </c>
      <c r="E18" s="189">
        <v>1713191.52</v>
      </c>
      <c r="F18" s="2"/>
      <c r="G18" s="36">
        <f>+(B18/table9!C18)*100</f>
        <v>3.6811775795309774</v>
      </c>
      <c r="H18" s="36">
        <f>(+C18/table9!C18)*100</f>
        <v>3.3064563770113664</v>
      </c>
      <c r="I18" s="36">
        <f>(+D18/table9!C18)*100</f>
        <v>4.5365044164783034E-5</v>
      </c>
      <c r="J18" s="36">
        <f>(E18/table9!C18)*100</f>
        <v>0.37467583747544603</v>
      </c>
    </row>
    <row r="19" spans="1:10">
      <c r="A19" s="3" t="s">
        <v>7</v>
      </c>
      <c r="B19" s="1">
        <f t="shared" si="0"/>
        <v>208122837.15000001</v>
      </c>
      <c r="C19" s="40">
        <v>190937265.74000001</v>
      </c>
      <c r="D19" s="2">
        <v>6003696.3399999999</v>
      </c>
      <c r="E19" s="189">
        <v>11181875.07</v>
      </c>
      <c r="F19" s="2"/>
      <c r="G19" s="36">
        <f>+(B19/table9!C19)*100</f>
        <v>4.6120124570938854</v>
      </c>
      <c r="H19" s="36">
        <f>(+C19/table9!C19)*100</f>
        <v>4.2311793370453081</v>
      </c>
      <c r="I19" s="36">
        <f>(+D19/table9!C19)*100</f>
        <v>0.13304221049385676</v>
      </c>
      <c r="J19" s="36">
        <f>(E19/table9!C19)*100</f>
        <v>0.24779090955472094</v>
      </c>
    </row>
    <row r="20" spans="1:10">
      <c r="A20" s="3" t="s">
        <v>8</v>
      </c>
      <c r="B20" s="1">
        <f t="shared" si="0"/>
        <v>99191742.179999992</v>
      </c>
      <c r="C20" s="40">
        <v>82929850.879999995</v>
      </c>
      <c r="D20" s="2">
        <v>8193132.2999999998</v>
      </c>
      <c r="E20" s="189">
        <v>8068759</v>
      </c>
      <c r="F20" s="2"/>
      <c r="G20" s="36">
        <f>+(B20/table9!C20)*100</f>
        <v>5.1898205925025618</v>
      </c>
      <c r="H20" s="36">
        <f>(+C20/table9!C20)*100</f>
        <v>4.3389806285403703</v>
      </c>
      <c r="I20" s="36">
        <f>(+D20/table9!C20)*100</f>
        <v>0.42867365562020909</v>
      </c>
      <c r="J20" s="36">
        <f>(E20/table9!C20)*100</f>
        <v>0.42216630834198321</v>
      </c>
    </row>
    <row r="21" spans="1:10">
      <c r="A21" s="3" t="s">
        <v>175</v>
      </c>
      <c r="B21" s="1">
        <f t="shared" si="0"/>
        <v>220713292.76000002</v>
      </c>
      <c r="C21" s="40">
        <v>179536492.08000001</v>
      </c>
      <c r="D21" s="2">
        <v>30309223.68</v>
      </c>
      <c r="E21" s="189">
        <v>10867577</v>
      </c>
      <c r="F21" s="2"/>
      <c r="G21" s="36">
        <f>+(B21/table9!C21)*100</f>
        <v>6.4351203995528143</v>
      </c>
      <c r="H21" s="36">
        <f>(+C21/table9!C21)*100</f>
        <v>5.2345689206152919</v>
      </c>
      <c r="I21" s="36">
        <f>(+D21/table9!C21)*100</f>
        <v>0.88369622490234101</v>
      </c>
      <c r="J21" s="36">
        <f>(E21/table9!C21)*100</f>
        <v>0.3168552540351805</v>
      </c>
    </row>
    <row r="22" spans="1:10">
      <c r="A22" s="3" t="s">
        <v>10</v>
      </c>
      <c r="B22" s="1">
        <f t="shared" si="0"/>
        <v>29595120.649999999</v>
      </c>
      <c r="C22" s="40">
        <v>19907521.649999999</v>
      </c>
      <c r="D22" s="2">
        <v>9687599</v>
      </c>
      <c r="E22" s="189">
        <v>0</v>
      </c>
      <c r="F22" s="2"/>
      <c r="G22" s="36">
        <f>+(B22/table9!C22)*100</f>
        <v>6.749294583003131</v>
      </c>
      <c r="H22" s="36">
        <f>(+C22/table9!C22)*100</f>
        <v>4.5399959548184015</v>
      </c>
      <c r="I22" s="36">
        <f>(+D22/table9!C22)*100</f>
        <v>2.2092986281847291</v>
      </c>
      <c r="J22" s="36">
        <f>(E22/table9!C22)*100</f>
        <v>0</v>
      </c>
    </row>
    <row r="23" spans="1:10">
      <c r="A23" s="3"/>
      <c r="B23" s="1"/>
      <c r="C23" s="2"/>
      <c r="D23" s="2"/>
      <c r="E23" s="2"/>
      <c r="F23" s="2"/>
      <c r="G23" s="36"/>
      <c r="H23" s="36"/>
      <c r="I23" s="36"/>
      <c r="J23" s="36"/>
    </row>
    <row r="24" spans="1:10">
      <c r="A24" s="3" t="s">
        <v>11</v>
      </c>
      <c r="B24" s="1">
        <f t="shared" si="0"/>
        <v>388390574.27999997</v>
      </c>
      <c r="C24" s="40">
        <v>264653753.28</v>
      </c>
      <c r="D24" s="2">
        <v>83745121</v>
      </c>
      <c r="E24" s="2">
        <v>39991700</v>
      </c>
      <c r="F24" s="2"/>
      <c r="G24" s="36">
        <f>+(B24/table9!C24)*100</f>
        <v>6.1730942221836518</v>
      </c>
      <c r="H24" s="36">
        <f>(+C24/table9!C24)*100</f>
        <v>4.206416590517434</v>
      </c>
      <c r="I24" s="36">
        <f>(+D24/table9!C24)*100</f>
        <v>1.3310480655704002</v>
      </c>
      <c r="J24" s="36">
        <f>(E24/table9!C24)*100</f>
        <v>0.63562956609581789</v>
      </c>
    </row>
    <row r="25" spans="1:10">
      <c r="A25" s="3" t="s">
        <v>12</v>
      </c>
      <c r="B25" s="1">
        <f t="shared" si="0"/>
        <v>28109398.239999998</v>
      </c>
      <c r="C25" s="40">
        <v>27535564.629999999</v>
      </c>
      <c r="D25" s="2">
        <v>573833.61</v>
      </c>
      <c r="E25" s="2">
        <v>0</v>
      </c>
      <c r="F25" s="2"/>
      <c r="G25" s="36">
        <f>+(B25/table9!C25)*100</f>
        <v>6.3652942399192174</v>
      </c>
      <c r="H25" s="36">
        <f>(+C25/table9!C25)*100</f>
        <v>6.2353512314912622</v>
      </c>
      <c r="I25" s="36">
        <f>(+D25/table9!C25)*100</f>
        <v>0.12994300842795453</v>
      </c>
      <c r="J25" s="36">
        <f>(E25/table9!C25)*100</f>
        <v>0</v>
      </c>
    </row>
    <row r="26" spans="1:10">
      <c r="A26" s="3" t="s">
        <v>13</v>
      </c>
      <c r="B26" s="1">
        <f t="shared" si="0"/>
        <v>293555850.18000001</v>
      </c>
      <c r="C26" s="40">
        <v>243796706.28</v>
      </c>
      <c r="D26" s="2">
        <v>17933573</v>
      </c>
      <c r="E26" s="2">
        <v>31825570.899999999</v>
      </c>
      <c r="F26" s="2"/>
      <c r="G26" s="36">
        <f>+(B26/table9!C26)*100</f>
        <v>4.750473092096529</v>
      </c>
      <c r="H26" s="36">
        <f>(+C26/table9!C26)*100</f>
        <v>3.9452448057661154</v>
      </c>
      <c r="I26" s="36">
        <f>(+D26/table9!C26)*100</f>
        <v>0.29021038391641985</v>
      </c>
      <c r="J26" s="36">
        <f>(E26/table9!C26)*100</f>
        <v>0.51501790241399414</v>
      </c>
    </row>
    <row r="27" spans="1:10">
      <c r="A27" s="3" t="s">
        <v>14</v>
      </c>
      <c r="B27" s="1">
        <f t="shared" si="0"/>
        <v>676676439</v>
      </c>
      <c r="C27" s="40">
        <v>581334259</v>
      </c>
      <c r="D27" s="2">
        <v>54957391</v>
      </c>
      <c r="E27" s="2">
        <v>40384789</v>
      </c>
      <c r="F27" s="2"/>
      <c r="G27" s="36">
        <f>+(B27/table9!C27)*100</f>
        <v>6.1639033944311121</v>
      </c>
      <c r="H27" s="36">
        <f>(+C27/table9!C27)*100</f>
        <v>5.2954233453799837</v>
      </c>
      <c r="I27" s="36">
        <f>(+D27/table9!C27)*100</f>
        <v>0.50061156175998878</v>
      </c>
      <c r="J27" s="36">
        <f>(E27/table9!C27)*100</f>
        <v>0.3678684872911383</v>
      </c>
    </row>
    <row r="28" spans="1:10">
      <c r="A28" s="3" t="s">
        <v>15</v>
      </c>
      <c r="B28" s="1">
        <f t="shared" si="0"/>
        <v>17675384.640000001</v>
      </c>
      <c r="C28" s="40">
        <v>17612764.640000001</v>
      </c>
      <c r="D28" s="2">
        <v>62620</v>
      </c>
      <c r="E28" s="2">
        <v>0</v>
      </c>
      <c r="F28" s="2"/>
      <c r="G28" s="36">
        <f>+(B28/table9!C28)*100</f>
        <v>4.7582986408640382</v>
      </c>
      <c r="H28" s="36">
        <f>(+C28/table9!C28)*100</f>
        <v>4.7414410353884211</v>
      </c>
      <c r="I28" s="36">
        <f>(+D28/table9!C28)*100</f>
        <v>1.6857605475617311E-2</v>
      </c>
      <c r="J28" s="36">
        <f>(E28/table9!C28)*100</f>
        <v>0</v>
      </c>
    </row>
    <row r="29" spans="1:10">
      <c r="A29" s="3"/>
      <c r="B29" s="1"/>
      <c r="C29" s="2"/>
      <c r="D29" s="2"/>
      <c r="E29" s="2"/>
      <c r="F29" s="2"/>
      <c r="G29" s="36"/>
      <c r="H29" s="36"/>
      <c r="I29" s="36"/>
      <c r="J29" s="36"/>
    </row>
    <row r="30" spans="1:10">
      <c r="A30" s="3" t="s">
        <v>16</v>
      </c>
      <c r="B30" s="1">
        <f t="shared" si="0"/>
        <v>2406375735.6999998</v>
      </c>
      <c r="C30" s="40">
        <v>1685768973.7</v>
      </c>
      <c r="D30" s="2">
        <v>223383716</v>
      </c>
      <c r="E30" s="2">
        <v>497223046</v>
      </c>
      <c r="F30" s="2"/>
      <c r="G30" s="36">
        <f>+(B30/table9!C30)*100</f>
        <v>7.0536358452842451</v>
      </c>
      <c r="H30" s="36">
        <f>(+C30/table9!C30)*100</f>
        <v>4.9413731543878763</v>
      </c>
      <c r="I30" s="36">
        <f>(+D30/table9!C30)*100</f>
        <v>0.65478859475452778</v>
      </c>
      <c r="J30" s="36">
        <f>(E30/table9!C30)*100</f>
        <v>1.457474096141842</v>
      </c>
    </row>
    <row r="31" spans="1:10">
      <c r="A31" s="3" t="s">
        <v>17</v>
      </c>
      <c r="B31" s="1">
        <f t="shared" si="0"/>
        <v>966628034.03000021</v>
      </c>
      <c r="C31" s="40">
        <v>760544611.03000021</v>
      </c>
      <c r="D31" s="2">
        <v>116195937</v>
      </c>
      <c r="E31" s="2">
        <v>89887486</v>
      </c>
      <c r="F31" s="2"/>
      <c r="G31" s="36">
        <f>+(B31/table9!C31)*100</f>
        <v>6.2070996077813305</v>
      </c>
      <c r="H31" s="36">
        <f>(+C31/table9!C31)*100</f>
        <v>4.8837567198863221</v>
      </c>
      <c r="I31" s="36">
        <f>(+D31/table9!C31)*100</f>
        <v>0.74613991068678209</v>
      </c>
      <c r="J31" s="36">
        <f>(E31/table9!C31)*100</f>
        <v>0.57720297720822522</v>
      </c>
    </row>
    <row r="32" spans="1:10">
      <c r="A32" s="3" t="s">
        <v>18</v>
      </c>
      <c r="B32" s="1">
        <f t="shared" si="0"/>
        <v>61482254.469999999</v>
      </c>
      <c r="C32" s="40">
        <v>56505822.789999999</v>
      </c>
      <c r="D32" s="2">
        <v>4976431.68</v>
      </c>
      <c r="E32" s="2">
        <v>0</v>
      </c>
      <c r="F32" s="2"/>
      <c r="G32" s="36">
        <f>+(B32/table9!C32)*100</f>
        <v>5.014532854053245</v>
      </c>
      <c r="H32" s="36">
        <f>(+C32/table9!C32)*100</f>
        <v>4.608651834067425</v>
      </c>
      <c r="I32" s="36">
        <f>(+D32/table9!C32)*100</f>
        <v>0.40588101998582066</v>
      </c>
      <c r="J32" s="36">
        <f>(E32/table9!C32)*100</f>
        <v>0</v>
      </c>
    </row>
    <row r="33" spans="1:10">
      <c r="A33" s="3" t="s">
        <v>19</v>
      </c>
      <c r="B33" s="1">
        <f t="shared" si="0"/>
        <v>111954874.87</v>
      </c>
      <c r="C33" s="40">
        <v>103610823.03</v>
      </c>
      <c r="D33" s="2">
        <v>2612336.84</v>
      </c>
      <c r="E33" s="2">
        <v>5731715</v>
      </c>
      <c r="F33" s="2"/>
      <c r="G33" s="36">
        <f>+(B33/table9!C33)*100</f>
        <v>4.3348213239634674</v>
      </c>
      <c r="H33" s="36">
        <f>(+C33/table9!C33)*100</f>
        <v>4.0117449605064168</v>
      </c>
      <c r="I33" s="36">
        <f>(+D33/table9!C33)*100</f>
        <v>0.10114801568539629</v>
      </c>
      <c r="J33" s="36">
        <f>(E33/table9!C33)*100</f>
        <v>0.22192834777165307</v>
      </c>
    </row>
    <row r="34" spans="1:10">
      <c r="A34" s="3" t="s">
        <v>20</v>
      </c>
      <c r="B34" s="1">
        <f t="shared" si="0"/>
        <v>11238411.18</v>
      </c>
      <c r="C34" s="40">
        <v>9891622.2699999996</v>
      </c>
      <c r="D34" s="2">
        <v>1346788.91</v>
      </c>
      <c r="E34" s="2">
        <v>0</v>
      </c>
      <c r="F34" s="2"/>
      <c r="G34" s="36">
        <f>+(B34/table9!C34)*100</f>
        <v>5.24799604211535</v>
      </c>
      <c r="H34" s="36">
        <f>(+C34/table9!C34)*100</f>
        <v>4.6190866032239315</v>
      </c>
      <c r="I34" s="36">
        <f>(+D34/table9!C34)*100</f>
        <v>0.6289094388914187</v>
      </c>
      <c r="J34" s="36">
        <f>(E34/table9!C34)*100</f>
        <v>0</v>
      </c>
    </row>
    <row r="35" spans="1:10">
      <c r="A35" s="3"/>
      <c r="B35" s="1"/>
      <c r="C35" s="2"/>
      <c r="D35" s="2"/>
      <c r="E35" s="2"/>
      <c r="F35" s="2"/>
      <c r="G35" s="36"/>
      <c r="H35" s="36"/>
      <c r="I35" s="36"/>
      <c r="J35" s="36"/>
    </row>
    <row r="36" spans="1:10">
      <c r="A36" s="3" t="s">
        <v>21</v>
      </c>
      <c r="B36" s="1">
        <f t="shared" si="0"/>
        <v>42947478.5</v>
      </c>
      <c r="C36" s="40">
        <v>38004244.5</v>
      </c>
      <c r="D36" s="2">
        <v>1672100</v>
      </c>
      <c r="E36" s="2">
        <v>3271134</v>
      </c>
      <c r="F36" s="2"/>
      <c r="G36" s="36">
        <f>+(B36/table9!C36)*100</f>
        <v>4.598370708136831</v>
      </c>
      <c r="H36" s="36">
        <f>(+C36/table9!C36)*100</f>
        <v>4.069100464039356</v>
      </c>
      <c r="I36" s="36">
        <f>(+D36/table9!C36)*100</f>
        <v>0.17903113127061918</v>
      </c>
      <c r="J36" s="36">
        <f>(E36/table9!C36)*100</f>
        <v>0.35023911282685583</v>
      </c>
    </row>
    <row r="37" spans="1:10">
      <c r="A37" s="3" t="s">
        <v>22</v>
      </c>
      <c r="B37" s="1">
        <f t="shared" si="0"/>
        <v>106602281.06</v>
      </c>
      <c r="C37" s="40">
        <v>100092047.18000001</v>
      </c>
      <c r="D37" s="2">
        <v>1094788.8799999999</v>
      </c>
      <c r="E37" s="2">
        <v>5415445</v>
      </c>
      <c r="F37" s="2"/>
      <c r="G37" s="36">
        <f>+(B37/table9!C37)*100</f>
        <v>4.2119763129036674</v>
      </c>
      <c r="H37" s="36">
        <f>(+C37/table9!C37)*100</f>
        <v>3.9547496323733577</v>
      </c>
      <c r="I37" s="36">
        <f>(+D37/table9!C37)*100</f>
        <v>4.3256342963195644E-2</v>
      </c>
      <c r="J37" s="36">
        <f>(E37/table9!C37)*100</f>
        <v>0.21397033756711437</v>
      </c>
    </row>
    <row r="38" spans="1:10">
      <c r="A38" s="3" t="s">
        <v>23</v>
      </c>
      <c r="B38" s="1">
        <f t="shared" si="0"/>
        <v>56490296.460000001</v>
      </c>
      <c r="C38" s="40">
        <v>44753135.460000001</v>
      </c>
      <c r="D38" s="2">
        <v>0</v>
      </c>
      <c r="E38" s="2">
        <v>11737161</v>
      </c>
      <c r="F38" s="2"/>
      <c r="G38" s="422">
        <f>+(B38/table9!C38)*100</f>
        <v>3.8017690581061871</v>
      </c>
      <c r="H38" s="422">
        <f>(+C38/table9!C38)*100</f>
        <v>3.0118639183552056</v>
      </c>
      <c r="I38" s="422">
        <f>(+D38/table9!C38)*100</f>
        <v>0</v>
      </c>
      <c r="J38" s="422">
        <f>(E38/table9!C38)*100</f>
        <v>0.78990513975098142</v>
      </c>
    </row>
    <row r="39" spans="1:10">
      <c r="A39" s="12" t="s">
        <v>24</v>
      </c>
      <c r="B39" s="14">
        <f t="shared" si="0"/>
        <v>88185262.180000007</v>
      </c>
      <c r="C39" s="41">
        <v>84548310.340000004</v>
      </c>
      <c r="D39" s="13">
        <v>3636951.84</v>
      </c>
      <c r="E39" s="13">
        <v>0</v>
      </c>
      <c r="F39" s="13"/>
      <c r="G39" s="35">
        <f>+(B39/table9!C39)*100</f>
        <v>8.1236149114242409</v>
      </c>
      <c r="H39" s="35">
        <f>(+C39/table9!C39)*100</f>
        <v>7.7885793797585352</v>
      </c>
      <c r="I39" s="35">
        <f>(+D39/table9!C39)*100</f>
        <v>0.33503553166570427</v>
      </c>
      <c r="J39" s="35">
        <f>(E39/table9!C39)*100</f>
        <v>0</v>
      </c>
    </row>
    <row r="42" spans="1:10">
      <c r="C42" s="354"/>
      <c r="D42" s="354"/>
      <c r="E42" s="354"/>
    </row>
    <row r="43" spans="1:10">
      <c r="C43" s="354"/>
      <c r="D43" s="354"/>
      <c r="E43" s="354"/>
    </row>
    <row r="44" spans="1:10">
      <c r="C44" s="354"/>
      <c r="D44" s="354"/>
      <c r="E44" s="354"/>
    </row>
    <row r="45" spans="1:10">
      <c r="C45" s="354"/>
      <c r="D45" s="354"/>
      <c r="E45" s="354"/>
    </row>
    <row r="46" spans="1:10">
      <c r="C46" s="354"/>
      <c r="D46" s="354"/>
      <c r="E46" s="354"/>
    </row>
    <row r="47" spans="1:10">
      <c r="C47" s="354"/>
      <c r="D47" s="354"/>
      <c r="E47" s="354"/>
    </row>
    <row r="48" spans="1:10">
      <c r="C48" s="354"/>
      <c r="D48" s="354"/>
      <c r="E48" s="354"/>
    </row>
    <row r="49" spans="3:5">
      <c r="C49" s="354"/>
      <c r="D49" s="354"/>
      <c r="E49" s="359" t="s">
        <v>251</v>
      </c>
    </row>
    <row r="50" spans="3:5">
      <c r="C50" s="354"/>
      <c r="D50" s="354"/>
      <c r="E50" s="354"/>
    </row>
    <row r="51" spans="3:5">
      <c r="C51" s="354"/>
      <c r="D51" s="354"/>
      <c r="E51" s="354"/>
    </row>
    <row r="52" spans="3:5">
      <c r="C52" s="354"/>
      <c r="D52" s="354"/>
      <c r="E52" s="354"/>
    </row>
    <row r="53" spans="3:5">
      <c r="C53" s="354"/>
      <c r="D53" s="354"/>
      <c r="E53" s="354"/>
    </row>
    <row r="54" spans="3:5">
      <c r="C54" s="354"/>
      <c r="D54" s="354"/>
      <c r="E54" s="354"/>
    </row>
    <row r="55" spans="3:5">
      <c r="C55" s="354"/>
      <c r="D55" s="354"/>
      <c r="E55" s="354"/>
    </row>
    <row r="56" spans="3:5">
      <c r="C56" s="354"/>
      <c r="D56" s="354"/>
      <c r="E56" s="354"/>
    </row>
    <row r="57" spans="3:5">
      <c r="C57" s="354"/>
      <c r="D57" s="354"/>
      <c r="E57" s="354"/>
    </row>
    <row r="58" spans="3:5">
      <c r="C58" s="354"/>
      <c r="D58" s="354"/>
      <c r="E58" s="354"/>
    </row>
    <row r="59" spans="3:5">
      <c r="C59" s="354"/>
      <c r="D59" s="354"/>
      <c r="E59" s="354"/>
    </row>
    <row r="60" spans="3:5">
      <c r="C60" s="354"/>
      <c r="D60" s="354"/>
      <c r="E60" s="354"/>
    </row>
    <row r="61" spans="3:5">
      <c r="C61" s="354"/>
      <c r="D61" s="354"/>
      <c r="E61" s="354"/>
    </row>
    <row r="62" spans="3:5">
      <c r="C62" s="354"/>
      <c r="D62" s="354"/>
      <c r="E62" s="354"/>
    </row>
    <row r="63" spans="3:5">
      <c r="C63" s="354"/>
      <c r="D63" s="354"/>
      <c r="E63" s="354"/>
    </row>
    <row r="64" spans="3:5">
      <c r="C64" s="354"/>
      <c r="D64" s="354"/>
      <c r="E64" s="354"/>
    </row>
    <row r="65" spans="3:5">
      <c r="C65" s="354"/>
      <c r="D65" s="354"/>
      <c r="E65" s="354"/>
    </row>
    <row r="66" spans="3:5">
      <c r="C66" s="354"/>
      <c r="D66" s="354"/>
      <c r="E66" s="354"/>
    </row>
    <row r="67" spans="3:5">
      <c r="C67" s="354"/>
      <c r="D67" s="354"/>
      <c r="E67" s="354"/>
    </row>
    <row r="68" spans="3:5">
      <c r="C68" s="354"/>
      <c r="D68" s="354"/>
      <c r="E68" s="354"/>
    </row>
    <row r="69" spans="3:5">
      <c r="C69" s="354"/>
      <c r="D69" s="354"/>
      <c r="E69" s="354"/>
    </row>
  </sheetData>
  <mergeCells count="5">
    <mergeCell ref="A1:J1"/>
    <mergeCell ref="A3:J3"/>
    <mergeCell ref="A4:J4"/>
    <mergeCell ref="B6:E6"/>
    <mergeCell ref="G6:J6"/>
  </mergeCells>
  <phoneticPr fontId="0" type="noConversion"/>
  <printOptions horizontalCentered="1"/>
  <pageMargins left="0.59" right="0.56000000000000005" top="0.83" bottom="1" header="0.67" footer="0.5"/>
  <pageSetup scale="76" orientation="landscape" r:id="rId1"/>
  <headerFooter alignWithMargins="0">
    <oddFooter>&amp;L&amp;"Arial,Italic"&amp;9MSDE - LFRO  02/2019&amp;C&amp;P&amp;R&amp;"Arial,Italic"&amp;9Selected Financial Data-Part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V89"/>
  <sheetViews>
    <sheetView zoomScaleNormal="100" workbookViewId="0">
      <selection activeCell="E49" sqref="E49"/>
    </sheetView>
  </sheetViews>
  <sheetFormatPr defaultRowHeight="12.75"/>
  <cols>
    <col min="1" max="1" width="14.140625" style="80" customWidth="1"/>
    <col min="2" max="2" width="18.5703125" style="80" customWidth="1"/>
    <col min="3" max="3" width="17.7109375" style="80" bestFit="1" customWidth="1"/>
    <col min="4" max="4" width="15" style="80" bestFit="1" customWidth="1"/>
    <col min="5" max="5" width="17.7109375" style="80" bestFit="1" customWidth="1"/>
    <col min="6" max="6" width="16" style="80" bestFit="1" customWidth="1"/>
    <col min="7" max="7" width="13.42578125" style="80" customWidth="1"/>
    <col min="8" max="8" width="1.42578125" style="80" customWidth="1"/>
    <col min="9" max="9" width="8.28515625" style="80" customWidth="1"/>
    <col min="10" max="12" width="9.140625" style="80"/>
    <col min="14" max="14" width="14" bestFit="1" customWidth="1"/>
    <col min="15" max="15" width="15.140625" bestFit="1" customWidth="1"/>
    <col min="16" max="16" width="14" bestFit="1" customWidth="1"/>
    <col min="17" max="17" width="12.28515625" bestFit="1" customWidth="1"/>
    <col min="18" max="18" width="11.85546875" bestFit="1" customWidth="1"/>
  </cols>
  <sheetData>
    <row r="1" spans="1:57">
      <c r="A1" s="434" t="s">
        <v>101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</row>
    <row r="2" spans="1:57">
      <c r="P2" s="354"/>
    </row>
    <row r="3" spans="1:57">
      <c r="A3" s="439" t="s">
        <v>227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P3" s="18"/>
    </row>
    <row r="4" spans="1:57">
      <c r="A4" s="434" t="s">
        <v>122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</row>
    <row r="5" spans="1:57" ht="13.5" thickBot="1">
      <c r="A5" s="23"/>
      <c r="B5" s="23"/>
      <c r="C5" s="23"/>
      <c r="D5" s="23"/>
      <c r="E5" s="23"/>
      <c r="F5" s="23"/>
      <c r="G5" s="23"/>
      <c r="H5" s="23"/>
      <c r="I5" s="46"/>
      <c r="J5" s="23"/>
      <c r="K5" s="23"/>
      <c r="L5" s="23"/>
    </row>
    <row r="6" spans="1:57" ht="15" customHeight="1" thickTop="1">
      <c r="A6" s="95" t="s">
        <v>67</v>
      </c>
      <c r="B6" s="96" t="s">
        <v>39</v>
      </c>
      <c r="C6" s="433" t="s">
        <v>70</v>
      </c>
      <c r="D6" s="433"/>
      <c r="E6" s="432"/>
      <c r="F6" s="432"/>
      <c r="G6" s="95"/>
      <c r="H6" s="95"/>
      <c r="I6" s="433" t="s">
        <v>72</v>
      </c>
      <c r="J6" s="433"/>
      <c r="K6" s="433"/>
      <c r="L6" s="433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</row>
    <row r="7" spans="1:57">
      <c r="A7" s="32" t="s">
        <v>30</v>
      </c>
      <c r="B7" s="97" t="s">
        <v>73</v>
      </c>
      <c r="C7" s="431" t="s">
        <v>67</v>
      </c>
      <c r="D7" s="431"/>
      <c r="E7" s="98"/>
      <c r="F7" s="98"/>
      <c r="G7" s="97" t="s">
        <v>69</v>
      </c>
      <c r="H7" s="97"/>
      <c r="I7" s="99"/>
      <c r="J7" s="99"/>
      <c r="K7" s="99"/>
      <c r="L7" s="99" t="s">
        <v>69</v>
      </c>
    </row>
    <row r="8" spans="1:57" ht="13.5" thickBot="1">
      <c r="A8" s="51" t="s">
        <v>121</v>
      </c>
      <c r="B8" s="100" t="s">
        <v>74</v>
      </c>
      <c r="C8" s="48" t="s">
        <v>68</v>
      </c>
      <c r="D8" s="48" t="s">
        <v>178</v>
      </c>
      <c r="E8" s="48" t="s">
        <v>40</v>
      </c>
      <c r="F8" s="48" t="s">
        <v>47</v>
      </c>
      <c r="G8" s="48" t="s">
        <v>71</v>
      </c>
      <c r="H8" s="48"/>
      <c r="I8" s="100" t="s">
        <v>67</v>
      </c>
      <c r="J8" s="100" t="s">
        <v>40</v>
      </c>
      <c r="K8" s="48" t="s">
        <v>47</v>
      </c>
      <c r="L8" s="48" t="s">
        <v>71</v>
      </c>
    </row>
    <row r="9" spans="1:57">
      <c r="A9" s="32" t="s">
        <v>0</v>
      </c>
      <c r="B9" s="114">
        <f t="shared" ref="B9:G9" si="0">SUM(B11:B38)</f>
        <v>12596572450.76</v>
      </c>
      <c r="C9" s="114">
        <f t="shared" si="0"/>
        <v>6343171816.0599995</v>
      </c>
      <c r="D9" s="114">
        <f t="shared" si="0"/>
        <v>95093835.340000004</v>
      </c>
      <c r="E9" s="114">
        <f t="shared" si="0"/>
        <v>5573401342.1099997</v>
      </c>
      <c r="F9" s="114">
        <f t="shared" si="0"/>
        <v>557759055.44999981</v>
      </c>
      <c r="G9" s="114">
        <f t="shared" si="0"/>
        <v>27146401.799999997</v>
      </c>
      <c r="H9" s="102"/>
      <c r="I9" s="103">
        <f>IF(B9&lt;&gt;0,((+C9+D9)/B9),(IF(C9&lt;&gt;0,1,0)))</f>
        <v>0.5111125011638824</v>
      </c>
      <c r="J9" s="103">
        <f>IF($B9&lt;&gt;0,(E9/$B9),(IF(E9&lt;&gt;0,1,0)))</f>
        <v>0.4424537995471724</v>
      </c>
      <c r="K9" s="103">
        <f>IF($B9&lt;&gt;0,(F9/$B9),(IF(F9&lt;&gt;0,1,0)))</f>
        <v>4.4278636718859822E-2</v>
      </c>
      <c r="L9" s="103">
        <f>IF($B9&lt;&gt;0,(G9/$B9),(IF(G9&lt;&gt;0,1,0)))</f>
        <v>2.1550625700852573E-3</v>
      </c>
      <c r="N9" s="383"/>
      <c r="O9" s="20"/>
    </row>
    <row r="10" spans="1:57">
      <c r="A10" s="32"/>
      <c r="B10" s="104"/>
      <c r="C10" s="105"/>
      <c r="D10" s="49"/>
      <c r="E10" s="99"/>
      <c r="F10" s="99"/>
      <c r="G10" s="99"/>
      <c r="H10" s="99"/>
      <c r="I10" s="106"/>
      <c r="J10" s="106"/>
      <c r="K10" s="106"/>
      <c r="L10" s="106"/>
      <c r="O10" s="3"/>
    </row>
    <row r="11" spans="1:57">
      <c r="A11" s="75" t="s">
        <v>1</v>
      </c>
      <c r="B11" s="285">
        <f t="shared" ref="B11:B38" si="1">SUM(C11:G11)</f>
        <v>121093411.15000001</v>
      </c>
      <c r="C11" s="134">
        <v>30424308</v>
      </c>
      <c r="D11" s="134">
        <v>1707229.21</v>
      </c>
      <c r="E11" s="353">
        <v>80609589.420000002</v>
      </c>
      <c r="F11" s="353">
        <v>8326745.8699999992</v>
      </c>
      <c r="G11" s="353">
        <v>25538.65</v>
      </c>
      <c r="H11" s="84"/>
      <c r="I11" s="86">
        <f t="shared" ref="I11" si="2">IF(B11&lt;&gt;0,((+C11+D11)/B11*100),(IF(C11&lt;&gt;0,1,0)))</f>
        <v>26.534504978308227</v>
      </c>
      <c r="J11" s="86">
        <f>IF($B11&lt;&gt;0,(E11/$B11*100),(IF(E11&lt;&gt;0,1,0)))</f>
        <v>66.568105278781715</v>
      </c>
      <c r="K11" s="86">
        <f t="shared" ref="K11:L11" si="3">IF($B11&lt;&gt;0,(F11/$B11*100),(IF(F11&lt;&gt;0,1,0)))</f>
        <v>6.8762997019594634</v>
      </c>
      <c r="L11" s="86">
        <f t="shared" si="3"/>
        <v>2.1090040950588914E-2</v>
      </c>
      <c r="M11" s="65"/>
      <c r="N11" s="354"/>
      <c r="O11" s="40"/>
      <c r="P11" s="354"/>
      <c r="Q11" s="354"/>
      <c r="R11" s="354"/>
    </row>
    <row r="12" spans="1:57">
      <c r="A12" s="80" t="s">
        <v>2</v>
      </c>
      <c r="B12" s="88">
        <f t="shared" si="1"/>
        <v>1084031089.8800001</v>
      </c>
      <c r="C12" s="134">
        <v>681724499</v>
      </c>
      <c r="D12" s="134">
        <v>6944038.1199999992</v>
      </c>
      <c r="E12" s="350">
        <v>354696065.83000004</v>
      </c>
      <c r="F12" s="350">
        <v>39791635.93</v>
      </c>
      <c r="G12" s="350">
        <v>874851</v>
      </c>
      <c r="H12" s="87"/>
      <c r="I12" s="86">
        <f t="shared" ref="I12:I15" si="4">IF(B12&lt;&gt;0,((+C12+D12)/B12*100),(IF(C12&lt;&gt;0,1,0)))</f>
        <v>63.528485810885194</v>
      </c>
      <c r="J12" s="86">
        <f t="shared" ref="J12:J15" si="5">IF($B12&lt;&gt;0,(E12/$B12*100),(IF(E12&lt;&gt;0,1,0)))</f>
        <v>32.720100847777729</v>
      </c>
      <c r="K12" s="86">
        <f t="shared" ref="K12:K15" si="6">IF($B12&lt;&gt;0,(F12/$B12*100),(IF(F12&lt;&gt;0,1,0)))</f>
        <v>3.6707098441618355</v>
      </c>
      <c r="L12" s="86">
        <f t="shared" ref="L12:L15" si="7">IF($B12&lt;&gt;0,(G12/$B12*100),(IF(G12&lt;&gt;0,1,0)))</f>
        <v>8.0703497175237296E-2</v>
      </c>
      <c r="N12" s="354"/>
      <c r="O12" s="40"/>
      <c r="P12" s="354"/>
      <c r="Q12" s="354"/>
      <c r="R12" s="354"/>
    </row>
    <row r="13" spans="1:57">
      <c r="A13" s="80" t="s">
        <v>3</v>
      </c>
      <c r="B13" s="88">
        <f>SUM(C14:G14)</f>
        <v>1553004522.4299998</v>
      </c>
      <c r="C13" s="134">
        <v>278412181.07999998</v>
      </c>
      <c r="D13" s="134">
        <v>17565428.440000001</v>
      </c>
      <c r="E13" s="350">
        <v>853203865.81999993</v>
      </c>
      <c r="F13" s="350">
        <v>102865405.49999997</v>
      </c>
      <c r="G13" s="350">
        <v>-24384021.84</v>
      </c>
      <c r="H13" s="87"/>
      <c r="I13" s="86">
        <f t="shared" si="4"/>
        <v>19.058386839523251</v>
      </c>
      <c r="J13" s="86">
        <f t="shared" si="5"/>
        <v>54.938917015192224</v>
      </c>
      <c r="K13" s="86">
        <f t="shared" si="6"/>
        <v>6.6236385029353011</v>
      </c>
      <c r="L13" s="86">
        <f t="shared" si="7"/>
        <v>-1.5701191778788968</v>
      </c>
      <c r="N13" s="354"/>
      <c r="O13" s="40"/>
      <c r="P13" s="354"/>
      <c r="Q13" s="354"/>
      <c r="R13" s="354"/>
    </row>
    <row r="14" spans="1:57">
      <c r="A14" s="80" t="s">
        <v>4</v>
      </c>
      <c r="B14" s="88">
        <f>SUM(C13:G13)</f>
        <v>1227662859</v>
      </c>
      <c r="C14" s="134">
        <v>790073773.27999997</v>
      </c>
      <c r="D14" s="134">
        <v>3224927.15</v>
      </c>
      <c r="E14" s="350">
        <v>658892649.03999996</v>
      </c>
      <c r="F14" s="350">
        <v>69734747.959999993</v>
      </c>
      <c r="G14" s="350">
        <v>31078425</v>
      </c>
      <c r="H14" s="87"/>
      <c r="I14" s="86">
        <f t="shared" si="4"/>
        <v>64.618612073691466</v>
      </c>
      <c r="J14" s="86">
        <f t="shared" si="5"/>
        <v>53.670488131953817</v>
      </c>
      <c r="K14" s="86">
        <f t="shared" si="6"/>
        <v>5.6802848965230437</v>
      </c>
      <c r="L14" s="86">
        <f t="shared" si="7"/>
        <v>2.5315113813343766</v>
      </c>
      <c r="N14" s="354"/>
      <c r="O14" s="40"/>
      <c r="P14" s="354"/>
      <c r="Q14" s="354"/>
      <c r="R14" s="354"/>
    </row>
    <row r="15" spans="1:57">
      <c r="A15" s="80" t="s">
        <v>5</v>
      </c>
      <c r="B15" s="88">
        <f t="shared" si="1"/>
        <v>216516963.28000003</v>
      </c>
      <c r="C15" s="134">
        <v>121267489</v>
      </c>
      <c r="D15" s="134">
        <v>4236024.0599999977</v>
      </c>
      <c r="E15" s="350">
        <v>81779813.140000015</v>
      </c>
      <c r="F15" s="350">
        <v>8677295.8399999999</v>
      </c>
      <c r="G15" s="350">
        <v>556341.24</v>
      </c>
      <c r="H15" s="87"/>
      <c r="I15" s="86">
        <f t="shared" si="4"/>
        <v>57.964748423752219</v>
      </c>
      <c r="J15" s="86">
        <f t="shared" si="5"/>
        <v>37.770626329283147</v>
      </c>
      <c r="K15" s="86">
        <f t="shared" si="6"/>
        <v>4.0076748299755662</v>
      </c>
      <c r="L15" s="86">
        <f t="shared" si="7"/>
        <v>0.25695041698905535</v>
      </c>
      <c r="N15" s="354"/>
      <c r="O15" s="40"/>
      <c r="P15" s="354"/>
      <c r="Q15" s="354"/>
      <c r="R15" s="354"/>
    </row>
    <row r="16" spans="1:57">
      <c r="B16" s="88"/>
      <c r="C16" s="134"/>
      <c r="D16" s="134"/>
      <c r="E16" s="350"/>
      <c r="F16" s="350"/>
      <c r="G16" s="350"/>
      <c r="H16" s="87"/>
      <c r="I16" s="86"/>
      <c r="J16" s="86"/>
      <c r="K16" s="86"/>
      <c r="L16" s="86"/>
      <c r="N16" s="354"/>
      <c r="O16" s="40"/>
      <c r="P16" s="354"/>
      <c r="Q16" s="354"/>
      <c r="R16" s="354"/>
    </row>
    <row r="17" spans="1:18">
      <c r="A17" s="80" t="s">
        <v>6</v>
      </c>
      <c r="B17" s="88">
        <f t="shared" si="1"/>
        <v>75191557.189999998</v>
      </c>
      <c r="C17" s="134">
        <v>14207361</v>
      </c>
      <c r="D17" s="134">
        <v>911289.46999999986</v>
      </c>
      <c r="E17" s="350">
        <v>54445474.559999995</v>
      </c>
      <c r="F17" s="350">
        <v>5627432.1600000001</v>
      </c>
      <c r="G17" s="350">
        <v>0</v>
      </c>
      <c r="H17" s="87"/>
      <c r="I17" s="86">
        <f t="shared" ref="I17:I21" si="8">IF(B17&lt;&gt;0,((+C17+D17)/B17*100),(IF(C17&lt;&gt;0,1,0)))</f>
        <v>20.106845814879183</v>
      </c>
      <c r="J17" s="86">
        <f t="shared" ref="J17:J21" si="9">IF($B17&lt;&gt;0,(E17/$B17*100),(IF(E17&lt;&gt;0,1,0)))</f>
        <v>72.409026484745951</v>
      </c>
      <c r="K17" s="86">
        <f t="shared" ref="K17:K21" si="10">IF($B17&lt;&gt;0,(F17/$B17*100),(IF(F17&lt;&gt;0,1,0)))</f>
        <v>7.4841277003748683</v>
      </c>
      <c r="L17" s="86">
        <f t="shared" ref="L17:L21" si="11">IF($B17&lt;&gt;0,(G17/$B17*100),(IF(G17&lt;&gt;0,1,0)))</f>
        <v>0</v>
      </c>
      <c r="N17" s="354"/>
      <c r="O17" s="40"/>
      <c r="P17" s="354"/>
      <c r="Q17" s="354"/>
      <c r="R17" s="354"/>
    </row>
    <row r="18" spans="1:18">
      <c r="A18" s="80" t="s">
        <v>7</v>
      </c>
      <c r="B18" s="88">
        <f t="shared" si="1"/>
        <v>336858967.75999999</v>
      </c>
      <c r="C18" s="134">
        <v>188649046</v>
      </c>
      <c r="D18" s="134">
        <v>1803994.74</v>
      </c>
      <c r="E18" s="350">
        <v>132596194.70999999</v>
      </c>
      <c r="F18" s="350">
        <v>10830038.429999996</v>
      </c>
      <c r="G18" s="350">
        <v>2979693.88</v>
      </c>
      <c r="H18" s="87"/>
      <c r="I18" s="86">
        <f t="shared" si="8"/>
        <v>56.537916151215853</v>
      </c>
      <c r="J18" s="86">
        <f t="shared" si="9"/>
        <v>39.362524795382633</v>
      </c>
      <c r="K18" s="86">
        <f t="shared" si="10"/>
        <v>3.2150067139420826</v>
      </c>
      <c r="L18" s="86">
        <f t="shared" si="11"/>
        <v>0.88455233945943978</v>
      </c>
      <c r="N18" s="354"/>
      <c r="O18" s="40"/>
      <c r="P18" s="354"/>
      <c r="Q18" s="354"/>
      <c r="R18" s="354"/>
    </row>
    <row r="19" spans="1:18">
      <c r="A19" s="80" t="s">
        <v>8</v>
      </c>
      <c r="B19" s="88">
        <f t="shared" si="1"/>
        <v>198851143.91</v>
      </c>
      <c r="C19" s="134">
        <v>81688528</v>
      </c>
      <c r="D19" s="134">
        <v>1237695.1200000001</v>
      </c>
      <c r="E19" s="350">
        <v>107030787.81</v>
      </c>
      <c r="F19" s="350">
        <v>8894132.9800000004</v>
      </c>
      <c r="G19" s="350">
        <v>0</v>
      </c>
      <c r="H19" s="87"/>
      <c r="I19" s="86">
        <f t="shared" si="8"/>
        <v>41.702663353816263</v>
      </c>
      <c r="J19" s="86">
        <f t="shared" si="9"/>
        <v>53.824577372530548</v>
      </c>
      <c r="K19" s="86">
        <f t="shared" si="10"/>
        <v>4.4727592736532022</v>
      </c>
      <c r="L19" s="86">
        <f t="shared" si="11"/>
        <v>0</v>
      </c>
      <c r="N19" s="354"/>
      <c r="O19" s="40"/>
      <c r="P19" s="354"/>
      <c r="Q19" s="354"/>
      <c r="R19" s="354"/>
    </row>
    <row r="20" spans="1:18">
      <c r="A20" s="80" t="s">
        <v>9</v>
      </c>
      <c r="B20" s="88">
        <f t="shared" si="1"/>
        <v>363188585.60000002</v>
      </c>
      <c r="C20" s="134">
        <v>175509060</v>
      </c>
      <c r="D20" s="134">
        <v>4027432.0799999996</v>
      </c>
      <c r="E20" s="350">
        <v>171324335.51000002</v>
      </c>
      <c r="F20" s="350">
        <v>12327758.010000004</v>
      </c>
      <c r="G20" s="350">
        <v>0</v>
      </c>
      <c r="H20" s="87"/>
      <c r="I20" s="86">
        <f t="shared" si="8"/>
        <v>49.433407105402161</v>
      </c>
      <c r="J20" s="86">
        <f t="shared" si="9"/>
        <v>47.172279719905383</v>
      </c>
      <c r="K20" s="86">
        <f t="shared" si="10"/>
        <v>3.39431317469246</v>
      </c>
      <c r="L20" s="86">
        <f t="shared" si="11"/>
        <v>0</v>
      </c>
      <c r="N20" s="354"/>
      <c r="O20" s="40"/>
      <c r="P20" s="354"/>
      <c r="Q20" s="354"/>
      <c r="R20" s="354"/>
    </row>
    <row r="21" spans="1:18">
      <c r="A21" s="80" t="s">
        <v>10</v>
      </c>
      <c r="B21" s="88">
        <f t="shared" si="1"/>
        <v>67499452.560000002</v>
      </c>
      <c r="C21" s="134">
        <v>19120529</v>
      </c>
      <c r="D21" s="134">
        <v>786992.65</v>
      </c>
      <c r="E21" s="350">
        <v>41715295.219999999</v>
      </c>
      <c r="F21" s="350">
        <v>5876635.6900000004</v>
      </c>
      <c r="G21" s="350">
        <v>0</v>
      </c>
      <c r="H21" s="87"/>
      <c r="I21" s="86">
        <f t="shared" si="8"/>
        <v>29.492863860346542</v>
      </c>
      <c r="J21" s="86">
        <f t="shared" si="9"/>
        <v>61.800938582308405</v>
      </c>
      <c r="K21" s="86">
        <f t="shared" si="10"/>
        <v>8.7061975573450496</v>
      </c>
      <c r="L21" s="86">
        <f t="shared" si="11"/>
        <v>0</v>
      </c>
      <c r="N21" s="354"/>
      <c r="O21" s="40"/>
      <c r="P21" s="354"/>
      <c r="Q21" s="354"/>
      <c r="R21" s="354"/>
    </row>
    <row r="22" spans="1:18">
      <c r="B22" s="88"/>
      <c r="C22" s="134"/>
      <c r="D22" s="134"/>
      <c r="E22" s="350"/>
      <c r="F22" s="350"/>
      <c r="G22" s="350"/>
      <c r="H22" s="87"/>
      <c r="I22" s="86"/>
      <c r="J22" s="86"/>
      <c r="K22" s="86"/>
      <c r="L22" s="86"/>
      <c r="N22" s="354"/>
      <c r="O22" s="40"/>
      <c r="P22" s="354"/>
      <c r="Q22" s="354"/>
      <c r="R22" s="354"/>
    </row>
    <row r="23" spans="1:18">
      <c r="A23" s="80" t="s">
        <v>11</v>
      </c>
      <c r="B23" s="88">
        <f t="shared" si="1"/>
        <v>520898227.72000003</v>
      </c>
      <c r="C23" s="134">
        <v>260826623</v>
      </c>
      <c r="D23" s="134">
        <v>3179870.2800000003</v>
      </c>
      <c r="E23" s="350">
        <v>240403235.21999997</v>
      </c>
      <c r="F23" s="350">
        <v>16488499.219999999</v>
      </c>
      <c r="G23" s="350">
        <v>0</v>
      </c>
      <c r="H23" s="87"/>
      <c r="I23" s="86">
        <f t="shared" ref="I23:I27" si="12">IF(B23&lt;&gt;0,((+C23+D23)/B23*100),(IF(C23&lt;&gt;0,1,0)))</f>
        <v>50.682931757239956</v>
      </c>
      <c r="J23" s="86">
        <f t="shared" ref="J23:J27" si="13">IF($B23&lt;&gt;0,(E23/$B23*100),(IF(E23&lt;&gt;0,1,0)))</f>
        <v>46.151670792250158</v>
      </c>
      <c r="K23" s="86">
        <f t="shared" ref="K23:K27" si="14">IF($B23&lt;&gt;0,(F23/$B23*100),(IF(F23&lt;&gt;0,1,0)))</f>
        <v>3.1653974505098743</v>
      </c>
      <c r="L23" s="86">
        <f t="shared" ref="L23:L27" si="15">IF($B23&lt;&gt;0,(G23/$B23*100),(IF(G23&lt;&gt;0,1,0)))</f>
        <v>0</v>
      </c>
      <c r="N23" s="354"/>
      <c r="O23" s="40"/>
      <c r="P23" s="354"/>
      <c r="Q23" s="354"/>
      <c r="R23" s="354"/>
    </row>
    <row r="24" spans="1:18">
      <c r="A24" s="80" t="s">
        <v>12</v>
      </c>
      <c r="B24" s="88">
        <f t="shared" si="1"/>
        <v>51698479.990000002</v>
      </c>
      <c r="C24" s="134">
        <v>27314472</v>
      </c>
      <c r="D24" s="134">
        <v>221092.62999999998</v>
      </c>
      <c r="E24" s="350">
        <v>21036571.07</v>
      </c>
      <c r="F24" s="350">
        <v>3126344.2899999991</v>
      </c>
      <c r="G24" s="350">
        <v>0</v>
      </c>
      <c r="H24" s="87"/>
      <c r="I24" s="86">
        <f t="shared" si="12"/>
        <v>53.261845677718533</v>
      </c>
      <c r="J24" s="86">
        <f t="shared" si="13"/>
        <v>40.690888927622417</v>
      </c>
      <c r="K24" s="86">
        <f t="shared" si="14"/>
        <v>6.0472653946590409</v>
      </c>
      <c r="L24" s="86">
        <f t="shared" si="15"/>
        <v>0</v>
      </c>
      <c r="N24" s="354"/>
      <c r="O24" s="40"/>
      <c r="P24" s="354"/>
      <c r="Q24" s="354"/>
      <c r="R24" s="354"/>
    </row>
    <row r="25" spans="1:18">
      <c r="A25" s="80" t="s">
        <v>13</v>
      </c>
      <c r="B25" s="88">
        <f t="shared" si="1"/>
        <v>478098081.56000006</v>
      </c>
      <c r="C25" s="134">
        <v>238715645</v>
      </c>
      <c r="D25" s="134">
        <v>5081061.2799999993</v>
      </c>
      <c r="E25" s="350">
        <v>207265713.16000003</v>
      </c>
      <c r="F25" s="350">
        <v>21247149.290000007</v>
      </c>
      <c r="G25" s="350">
        <v>5788512.8300000001</v>
      </c>
      <c r="H25" s="87"/>
      <c r="I25" s="86">
        <f t="shared" si="12"/>
        <v>50.993031698539482</v>
      </c>
      <c r="J25" s="86">
        <f t="shared" si="13"/>
        <v>43.352132366586105</v>
      </c>
      <c r="K25" s="86">
        <f t="shared" si="14"/>
        <v>4.4440984202806391</v>
      </c>
      <c r="L25" s="86">
        <f t="shared" si="15"/>
        <v>1.2107375145937616</v>
      </c>
      <c r="N25" s="354"/>
      <c r="O25" s="40"/>
      <c r="P25" s="354"/>
      <c r="Q25" s="354"/>
      <c r="R25" s="354"/>
    </row>
    <row r="26" spans="1:18">
      <c r="A26" s="80" t="s">
        <v>14</v>
      </c>
      <c r="B26" s="88">
        <f t="shared" si="1"/>
        <v>849480114.20999992</v>
      </c>
      <c r="C26" s="134">
        <v>572871655</v>
      </c>
      <c r="D26" s="134">
        <v>8100770</v>
      </c>
      <c r="E26" s="350">
        <v>245655542.15000001</v>
      </c>
      <c r="F26" s="350">
        <v>20352318.059999999</v>
      </c>
      <c r="G26" s="350">
        <v>2499829</v>
      </c>
      <c r="H26" s="87"/>
      <c r="I26" s="86">
        <f t="shared" si="12"/>
        <v>68.39152739205592</v>
      </c>
      <c r="J26" s="86">
        <f t="shared" si="13"/>
        <v>28.918339351410822</v>
      </c>
      <c r="K26" s="86">
        <f t="shared" si="14"/>
        <v>2.395855738062481</v>
      </c>
      <c r="L26" s="86">
        <f t="shared" si="15"/>
        <v>0.29427751847078759</v>
      </c>
      <c r="N26" s="354"/>
      <c r="O26" s="40"/>
      <c r="P26" s="354"/>
      <c r="Q26" s="354"/>
      <c r="R26" s="354"/>
    </row>
    <row r="27" spans="1:18">
      <c r="A27" s="80" t="s">
        <v>15</v>
      </c>
      <c r="B27" s="88">
        <f t="shared" si="1"/>
        <v>28498920.620000001</v>
      </c>
      <c r="C27" s="134">
        <v>17225280.649999999</v>
      </c>
      <c r="D27" s="134">
        <v>373751.99</v>
      </c>
      <c r="E27" s="350">
        <v>9151087.040000001</v>
      </c>
      <c r="F27" s="350">
        <v>1748800.94</v>
      </c>
      <c r="G27" s="350">
        <v>0</v>
      </c>
      <c r="H27" s="87"/>
      <c r="I27" s="86">
        <f t="shared" si="12"/>
        <v>61.753330502100944</v>
      </c>
      <c r="J27" s="86">
        <f t="shared" si="13"/>
        <v>32.110293445913676</v>
      </c>
      <c r="K27" s="86">
        <f t="shared" si="14"/>
        <v>6.1363760519853674</v>
      </c>
      <c r="L27" s="86">
        <f t="shared" si="15"/>
        <v>0</v>
      </c>
      <c r="N27" s="354"/>
      <c r="O27" s="40"/>
      <c r="P27" s="354"/>
      <c r="Q27" s="354"/>
      <c r="R27" s="354"/>
    </row>
    <row r="28" spans="1:18">
      <c r="B28" s="88"/>
      <c r="C28" s="134"/>
      <c r="D28" s="134"/>
      <c r="E28" s="350"/>
      <c r="F28" s="350"/>
      <c r="G28" s="350"/>
      <c r="H28" s="87"/>
      <c r="I28" s="86"/>
      <c r="J28" s="86"/>
      <c r="K28" s="86"/>
      <c r="L28" s="86"/>
      <c r="N28" s="354"/>
      <c r="O28" s="40"/>
      <c r="P28" s="354"/>
      <c r="Q28" s="354"/>
      <c r="R28" s="354"/>
    </row>
    <row r="29" spans="1:18">
      <c r="A29" s="80" t="s">
        <v>16</v>
      </c>
      <c r="B29" s="88">
        <f t="shared" si="1"/>
        <v>2442422183.25</v>
      </c>
      <c r="C29" s="134">
        <v>1672464582.8800001</v>
      </c>
      <c r="D29" s="134">
        <v>11233342.82</v>
      </c>
      <c r="E29" s="350">
        <v>681749219.97000003</v>
      </c>
      <c r="F29" s="350">
        <v>76893024.579999998</v>
      </c>
      <c r="G29" s="350">
        <v>82013</v>
      </c>
      <c r="H29" s="87"/>
      <c r="I29" s="86">
        <f t="shared" ref="I29:I33" si="16">IF(B29&lt;&gt;0,((+C29+D29)/B29*100),(IF(C29&lt;&gt;0,1,0)))</f>
        <v>68.93558113117011</v>
      </c>
      <c r="J29" s="86">
        <f t="shared" ref="J29:J33" si="17">IF($B29&lt;&gt;0,(E29/$B29*100),(IF(E29&lt;&gt;0,1,0)))</f>
        <v>27.912832787279758</v>
      </c>
      <c r="K29" s="86">
        <f t="shared" ref="K29:K33" si="18">IF($B29&lt;&gt;0,(F29/$B29*100),(IF(F29&lt;&gt;0,1,0)))</f>
        <v>3.148228226361856</v>
      </c>
      <c r="L29" s="86">
        <f t="shared" ref="L29:L33" si="19">IF($B29&lt;&gt;0,(G29/$B29*100),(IF(G29&lt;&gt;0,1,0)))</f>
        <v>3.3578551882815656E-3</v>
      </c>
      <c r="N29" s="354"/>
      <c r="O29" s="40"/>
      <c r="P29" s="354"/>
      <c r="Q29" s="354"/>
      <c r="R29" s="354"/>
    </row>
    <row r="30" spans="1:18">
      <c r="A30" s="80" t="s">
        <v>17</v>
      </c>
      <c r="B30" s="88">
        <f t="shared" si="1"/>
        <v>1949768431.2800002</v>
      </c>
      <c r="C30" s="134">
        <v>740509640.33000004</v>
      </c>
      <c r="D30" s="134">
        <v>19461670.5</v>
      </c>
      <c r="E30" s="350">
        <v>1106743388.01</v>
      </c>
      <c r="F30" s="350">
        <v>83053732.440000013</v>
      </c>
      <c r="G30" s="350">
        <v>0</v>
      </c>
      <c r="H30" s="87"/>
      <c r="I30" s="86">
        <f t="shared" si="16"/>
        <v>38.977516439277238</v>
      </c>
      <c r="J30" s="86">
        <f t="shared" si="17"/>
        <v>56.762811944977273</v>
      </c>
      <c r="K30" s="86">
        <f t="shared" si="18"/>
        <v>4.2596716157454768</v>
      </c>
      <c r="L30" s="86">
        <f t="shared" si="19"/>
        <v>0</v>
      </c>
      <c r="N30" s="354"/>
      <c r="O30" s="40"/>
      <c r="P30" s="354"/>
      <c r="Q30" s="354"/>
      <c r="R30" s="354"/>
    </row>
    <row r="31" spans="1:18">
      <c r="A31" s="80" t="s">
        <v>18</v>
      </c>
      <c r="B31" s="88">
        <f t="shared" si="1"/>
        <v>96306392.88000001</v>
      </c>
      <c r="C31" s="134">
        <v>55495261</v>
      </c>
      <c r="D31" s="134">
        <v>1010561.7899999999</v>
      </c>
      <c r="E31" s="350">
        <v>35164251.980000004</v>
      </c>
      <c r="F31" s="350">
        <v>4636318.1100000022</v>
      </c>
      <c r="G31" s="350">
        <v>0</v>
      </c>
      <c r="H31" s="87"/>
      <c r="I31" s="86">
        <f t="shared" si="16"/>
        <v>58.672971855988379</v>
      </c>
      <c r="J31" s="86">
        <f t="shared" si="17"/>
        <v>36.512894864430727</v>
      </c>
      <c r="K31" s="86">
        <f t="shared" si="18"/>
        <v>4.8141332795808909</v>
      </c>
      <c r="L31" s="86">
        <f t="shared" si="19"/>
        <v>0</v>
      </c>
      <c r="N31" s="354"/>
      <c r="O31" s="40"/>
      <c r="P31" s="354"/>
      <c r="Q31" s="354"/>
      <c r="R31" s="354"/>
    </row>
    <row r="32" spans="1:18">
      <c r="A32" s="80" t="s">
        <v>19</v>
      </c>
      <c r="B32" s="88">
        <f t="shared" si="1"/>
        <v>229228084.00999999</v>
      </c>
      <c r="C32" s="134">
        <v>102189940</v>
      </c>
      <c r="D32" s="134">
        <v>1412161.47</v>
      </c>
      <c r="E32" s="350">
        <v>105446822.25</v>
      </c>
      <c r="F32" s="350">
        <v>14175865.529999997</v>
      </c>
      <c r="G32" s="350">
        <v>6003294.7599999998</v>
      </c>
      <c r="H32" s="87"/>
      <c r="I32" s="86">
        <f t="shared" si="16"/>
        <v>45.196077050262481</v>
      </c>
      <c r="J32" s="86">
        <f t="shared" si="17"/>
        <v>46.000830441613743</v>
      </c>
      <c r="K32" s="86">
        <f t="shared" si="18"/>
        <v>6.1841748541516317</v>
      </c>
      <c r="L32" s="86">
        <f t="shared" si="19"/>
        <v>2.6189176539721495</v>
      </c>
      <c r="N32" s="354"/>
      <c r="O32" s="40"/>
      <c r="P32" s="354"/>
      <c r="Q32" s="354"/>
      <c r="R32" s="354"/>
    </row>
    <row r="33" spans="1:256">
      <c r="A33" s="80" t="s">
        <v>20</v>
      </c>
      <c r="B33" s="88">
        <f t="shared" si="1"/>
        <v>46245057.469999999</v>
      </c>
      <c r="C33" s="134">
        <v>9741620</v>
      </c>
      <c r="D33" s="134">
        <v>150002.26999999999</v>
      </c>
      <c r="E33" s="350">
        <v>31815827.779999997</v>
      </c>
      <c r="F33" s="350">
        <v>4507638.4499999993</v>
      </c>
      <c r="G33" s="350">
        <v>29968.97</v>
      </c>
      <c r="H33" s="87"/>
      <c r="I33" s="86">
        <f t="shared" si="16"/>
        <v>21.389577202746203</v>
      </c>
      <c r="J33" s="86">
        <f t="shared" si="17"/>
        <v>68.798331152771297</v>
      </c>
      <c r="K33" s="86">
        <f t="shared" si="18"/>
        <v>9.7472869461221556</v>
      </c>
      <c r="L33" s="86">
        <f t="shared" si="19"/>
        <v>6.4804698360341348E-2</v>
      </c>
      <c r="N33" s="354"/>
      <c r="O33" s="40"/>
      <c r="P33" s="354"/>
      <c r="Q33" s="354"/>
      <c r="R33" s="354"/>
    </row>
    <row r="34" spans="1:256">
      <c r="C34" s="134"/>
      <c r="D34" s="134"/>
      <c r="E34" s="350"/>
      <c r="F34" s="350"/>
      <c r="G34" s="350"/>
      <c r="H34" s="87"/>
      <c r="I34" s="86"/>
      <c r="J34" s="86"/>
      <c r="K34" s="86"/>
      <c r="L34" s="86"/>
    </row>
    <row r="35" spans="1:256">
      <c r="A35" s="80" t="s">
        <v>21</v>
      </c>
      <c r="B35" s="88">
        <f t="shared" si="1"/>
        <v>56318087</v>
      </c>
      <c r="C35" s="134">
        <v>38004244.5</v>
      </c>
      <c r="D35" s="134">
        <v>0</v>
      </c>
      <c r="E35" s="350">
        <v>13572864.369999997</v>
      </c>
      <c r="F35" s="350">
        <v>3969616.4600000004</v>
      </c>
      <c r="G35" s="350">
        <v>771361.67</v>
      </c>
      <c r="H35" s="87"/>
      <c r="I35" s="86">
        <f t="shared" ref="I35:I38" si="20">IF(B35&lt;&gt;0,((+C35+D35)/B35*100),(IF(C35&lt;&gt;0,1,0)))</f>
        <v>67.481419423923256</v>
      </c>
      <c r="J35" s="86">
        <f t="shared" ref="J35:J38" si="21">IF($B35&lt;&gt;0,(E35/$B35*100),(IF(E35&lt;&gt;0,1,0)))</f>
        <v>24.100364719419531</v>
      </c>
      <c r="K35" s="86">
        <f t="shared" ref="K35:K38" si="22">IF($B35&lt;&gt;0,(F35/$B35*100),(IF(F35&lt;&gt;0,1,0)))</f>
        <v>7.0485640962911269</v>
      </c>
      <c r="L35" s="86">
        <f t="shared" ref="L35:L38" si="23">IF($B35&lt;&gt;0,(G35/$B35*100),(IF(G35&lt;&gt;0,1,0)))</f>
        <v>1.3696517603660794</v>
      </c>
      <c r="N35" s="354"/>
      <c r="O35" s="40"/>
      <c r="P35" s="354"/>
      <c r="Q35" s="354"/>
      <c r="R35" s="354"/>
    </row>
    <row r="36" spans="1:256">
      <c r="A36" s="80" t="s">
        <v>22</v>
      </c>
      <c r="B36" s="88">
        <f t="shared" si="1"/>
        <v>290294738.94</v>
      </c>
      <c r="C36" s="134">
        <v>99260950.340000004</v>
      </c>
      <c r="D36" s="134">
        <v>678982.09</v>
      </c>
      <c r="E36" s="350">
        <v>174526121.71000001</v>
      </c>
      <c r="F36" s="350">
        <v>15185722.5</v>
      </c>
      <c r="G36" s="350">
        <v>642962.30000000005</v>
      </c>
      <c r="H36" s="87"/>
      <c r="I36" s="86">
        <f t="shared" si="20"/>
        <v>34.427056031027917</v>
      </c>
      <c r="J36" s="86">
        <f t="shared" si="21"/>
        <v>60.120318524295477</v>
      </c>
      <c r="K36" s="86">
        <f t="shared" si="22"/>
        <v>5.2311394121195853</v>
      </c>
      <c r="L36" s="86">
        <f t="shared" si="23"/>
        <v>0.2214860325570322</v>
      </c>
      <c r="N36" s="354"/>
      <c r="O36" s="40"/>
      <c r="P36" s="354"/>
      <c r="Q36" s="354"/>
      <c r="R36" s="354"/>
    </row>
    <row r="37" spans="1:256">
      <c r="A37" s="80" t="s">
        <v>23</v>
      </c>
      <c r="B37" s="88">
        <f t="shared" si="1"/>
        <v>202734163.30999997</v>
      </c>
      <c r="C37" s="134">
        <v>43605002</v>
      </c>
      <c r="D37" s="134">
        <v>1067331.8400000001</v>
      </c>
      <c r="E37" s="350">
        <v>144954930.70999998</v>
      </c>
      <c r="F37" s="350">
        <v>12909267.419999998</v>
      </c>
      <c r="G37" s="350">
        <v>197631.34</v>
      </c>
      <c r="H37" s="87"/>
      <c r="I37" s="86">
        <f t="shared" si="20"/>
        <v>22.034931414934604</v>
      </c>
      <c r="J37" s="86">
        <f t="shared" si="21"/>
        <v>71.500001945084108</v>
      </c>
      <c r="K37" s="86">
        <f t="shared" si="22"/>
        <v>6.3675836421612324</v>
      </c>
      <c r="L37" s="86">
        <f t="shared" si="23"/>
        <v>9.7482997820057954E-2</v>
      </c>
      <c r="N37" s="354"/>
      <c r="O37" s="40"/>
      <c r="P37" s="354"/>
      <c r="Q37" s="354"/>
      <c r="R37" s="354"/>
    </row>
    <row r="38" spans="1:256">
      <c r="A38" s="117" t="s">
        <v>24</v>
      </c>
      <c r="B38" s="91">
        <f t="shared" si="1"/>
        <v>110682935.76000001</v>
      </c>
      <c r="C38" s="135">
        <v>83870125</v>
      </c>
      <c r="D38" s="135">
        <v>678185.34</v>
      </c>
      <c r="E38" s="91">
        <v>19621695.629999999</v>
      </c>
      <c r="F38" s="91">
        <v>6512929.790000001</v>
      </c>
      <c r="G38" s="91">
        <v>0</v>
      </c>
      <c r="H38" s="90"/>
      <c r="I38" s="92">
        <f t="shared" si="20"/>
        <v>76.387845840420084</v>
      </c>
      <c r="J38" s="92">
        <f t="shared" si="21"/>
        <v>17.727841690562688</v>
      </c>
      <c r="K38" s="92">
        <f t="shared" si="22"/>
        <v>5.884312469017221</v>
      </c>
      <c r="L38" s="92">
        <f t="shared" si="23"/>
        <v>0</v>
      </c>
      <c r="N38" s="354"/>
      <c r="O38" s="40"/>
      <c r="P38" s="354"/>
      <c r="Q38" s="354"/>
      <c r="R38" s="354"/>
    </row>
    <row r="39" spans="1:256">
      <c r="A39" s="81"/>
      <c r="B39" s="88"/>
      <c r="C39" s="85"/>
      <c r="D39" s="85"/>
      <c r="E39" s="85"/>
      <c r="F39" s="85"/>
      <c r="G39" s="85"/>
      <c r="H39" s="84"/>
      <c r="I39" s="86"/>
      <c r="J39" s="86"/>
      <c r="K39" s="86"/>
      <c r="L39" s="86"/>
      <c r="O39" s="20"/>
    </row>
    <row r="40" spans="1:256">
      <c r="A40" s="129" t="s">
        <v>192</v>
      </c>
      <c r="C40" s="83"/>
      <c r="D40" s="87"/>
      <c r="E40" s="83"/>
      <c r="F40" s="83"/>
      <c r="G40" s="83"/>
      <c r="H40" s="83"/>
      <c r="I40" s="136"/>
      <c r="J40" s="136"/>
      <c r="K40" s="136"/>
      <c r="L40" s="83"/>
    </row>
    <row r="41" spans="1:256">
      <c r="A41" s="52" t="s">
        <v>221</v>
      </c>
      <c r="B41" s="52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2"/>
      <c r="CA41" s="52"/>
      <c r="CB41" s="52"/>
      <c r="CC41" s="52"/>
      <c r="CD41" s="52"/>
      <c r="CE41" s="52"/>
      <c r="CF41" s="52"/>
      <c r="CG41" s="52"/>
      <c r="CH41" s="52"/>
      <c r="CI41" s="52"/>
      <c r="CJ41" s="52"/>
      <c r="CK41" s="52"/>
      <c r="CL41" s="52"/>
      <c r="CM41" s="52"/>
      <c r="CN41" s="52"/>
      <c r="CO41" s="52"/>
      <c r="CP41" s="52"/>
      <c r="CQ41" s="52"/>
      <c r="CR41" s="52"/>
      <c r="CS41" s="52"/>
      <c r="CT41" s="52"/>
      <c r="CU41" s="52"/>
      <c r="CV41" s="52"/>
      <c r="CW41" s="52"/>
      <c r="CX41" s="52"/>
      <c r="CY41" s="52"/>
      <c r="CZ41" s="52"/>
      <c r="DA41" s="52"/>
      <c r="DB41" s="52"/>
      <c r="DC41" s="52"/>
      <c r="DD41" s="52"/>
      <c r="DE41" s="52"/>
      <c r="DF41" s="52"/>
      <c r="DG41" s="52"/>
      <c r="DH41" s="52"/>
      <c r="DI41" s="52"/>
      <c r="DJ41" s="52"/>
      <c r="DK41" s="52"/>
      <c r="DL41" s="52"/>
      <c r="DM41" s="52"/>
      <c r="DN41" s="52"/>
      <c r="DO41" s="52"/>
      <c r="DP41" s="52"/>
      <c r="DQ41" s="52"/>
      <c r="DR41" s="52"/>
      <c r="DS41" s="52"/>
      <c r="DT41" s="52"/>
      <c r="DU41" s="52"/>
      <c r="DV41" s="52"/>
      <c r="DW41" s="52"/>
      <c r="DX41" s="52"/>
      <c r="DY41" s="52"/>
      <c r="DZ41" s="52"/>
      <c r="EA41" s="52"/>
      <c r="EB41" s="52"/>
      <c r="EC41" s="52"/>
      <c r="ED41" s="52"/>
      <c r="EE41" s="52"/>
      <c r="EF41" s="52"/>
      <c r="EG41" s="52"/>
      <c r="EH41" s="52"/>
      <c r="EI41" s="52"/>
      <c r="EJ41" s="52"/>
      <c r="EK41" s="52"/>
      <c r="EL41" s="52"/>
      <c r="EM41" s="52"/>
      <c r="EN41" s="52"/>
      <c r="EO41" s="52"/>
      <c r="EP41" s="52"/>
      <c r="EQ41" s="52"/>
      <c r="ER41" s="52"/>
      <c r="ES41" s="52"/>
      <c r="ET41" s="52"/>
      <c r="EU41" s="52"/>
      <c r="EV41" s="52"/>
      <c r="EW41" s="52"/>
      <c r="EX41" s="52"/>
      <c r="EY41" s="52"/>
      <c r="EZ41" s="52"/>
      <c r="FA41" s="52"/>
      <c r="FB41" s="52"/>
      <c r="FC41" s="52"/>
      <c r="FD41" s="52"/>
      <c r="FE41" s="52"/>
      <c r="FF41" s="52"/>
      <c r="FG41" s="52"/>
      <c r="FH41" s="52"/>
      <c r="FI41" s="52"/>
      <c r="FJ41" s="52"/>
      <c r="FK41" s="52"/>
      <c r="FL41" s="52"/>
      <c r="FM41" s="52"/>
      <c r="FN41" s="52"/>
      <c r="FO41" s="52"/>
      <c r="FP41" s="52"/>
      <c r="FQ41" s="52"/>
      <c r="FR41" s="52"/>
      <c r="FS41" s="52"/>
      <c r="FT41" s="52"/>
      <c r="FU41" s="52"/>
      <c r="FV41" s="52"/>
      <c r="FW41" s="52"/>
      <c r="FX41" s="52"/>
      <c r="FY41" s="52"/>
      <c r="FZ41" s="52"/>
      <c r="GA41" s="52"/>
      <c r="GB41" s="52"/>
      <c r="GC41" s="52"/>
      <c r="GD41" s="52"/>
      <c r="GE41" s="52"/>
      <c r="GF41" s="52"/>
      <c r="GG41" s="52"/>
      <c r="GH41" s="52"/>
      <c r="GI41" s="52"/>
      <c r="GJ41" s="52"/>
      <c r="GK41" s="52"/>
      <c r="GL41" s="52"/>
      <c r="GM41" s="52"/>
      <c r="GN41" s="52"/>
      <c r="GO41" s="52"/>
      <c r="GP41" s="52"/>
      <c r="GQ41" s="52"/>
      <c r="GR41" s="52"/>
      <c r="GS41" s="52"/>
      <c r="GT41" s="52"/>
      <c r="GU41" s="52"/>
      <c r="GV41" s="52"/>
      <c r="GW41" s="52"/>
      <c r="GX41" s="52"/>
      <c r="GY41" s="52"/>
      <c r="GZ41" s="52"/>
      <c r="HA41" s="52"/>
      <c r="HB41" s="52"/>
      <c r="HC41" s="52"/>
      <c r="HD41" s="52"/>
      <c r="HE41" s="52"/>
      <c r="HF41" s="52"/>
      <c r="HG41" s="52"/>
      <c r="HH41" s="52"/>
      <c r="HI41" s="52"/>
      <c r="HJ41" s="52"/>
      <c r="HK41" s="52"/>
      <c r="HL41" s="52"/>
      <c r="HM41" s="52"/>
      <c r="HN41" s="52"/>
      <c r="HO41" s="52"/>
      <c r="HP41" s="52"/>
      <c r="HQ41" s="52"/>
      <c r="HR41" s="52"/>
      <c r="HS41" s="52"/>
      <c r="HT41" s="52"/>
      <c r="HU41" s="52"/>
      <c r="HV41" s="52"/>
      <c r="HW41" s="52"/>
      <c r="HX41" s="52"/>
      <c r="HY41" s="52"/>
      <c r="HZ41" s="52"/>
      <c r="IA41" s="52"/>
      <c r="IB41" s="52"/>
      <c r="IC41" s="52"/>
      <c r="ID41" s="52"/>
      <c r="IE41" s="52"/>
      <c r="IF41" s="52"/>
      <c r="IG41" s="52"/>
      <c r="IH41" s="52"/>
      <c r="II41" s="52"/>
      <c r="IJ41" s="52"/>
      <c r="IK41" s="52"/>
      <c r="IL41" s="52"/>
      <c r="IM41" s="52"/>
      <c r="IN41" s="52"/>
      <c r="IO41" s="52"/>
      <c r="IP41" s="52"/>
      <c r="IQ41" s="52"/>
      <c r="IR41" s="52"/>
      <c r="IS41" s="52"/>
      <c r="IT41" s="52"/>
      <c r="IU41" s="52"/>
      <c r="IV41" s="52"/>
    </row>
    <row r="42" spans="1:256">
      <c r="A42" s="93"/>
      <c r="C42" s="83"/>
      <c r="D42" s="87"/>
      <c r="E42" s="83"/>
      <c r="F42" s="83"/>
      <c r="G42" s="83"/>
      <c r="H42" s="83"/>
      <c r="I42" s="83"/>
      <c r="J42" s="83"/>
      <c r="K42" s="83"/>
      <c r="L42" s="83"/>
    </row>
    <row r="43" spans="1:256">
      <c r="B43" s="384"/>
      <c r="C43" s="83"/>
      <c r="D43" s="87"/>
      <c r="E43" s="83"/>
      <c r="F43" s="83"/>
      <c r="G43" s="83"/>
      <c r="H43" s="83"/>
      <c r="I43" s="83"/>
      <c r="J43" s="83"/>
      <c r="K43" s="83"/>
      <c r="L43" s="83"/>
    </row>
    <row r="44" spans="1:256">
      <c r="C44" s="83"/>
      <c r="D44" s="87"/>
      <c r="E44" s="83"/>
      <c r="F44" s="83"/>
      <c r="G44" s="83"/>
      <c r="H44" s="83"/>
      <c r="I44" s="83"/>
      <c r="J44" s="83"/>
      <c r="K44" s="83"/>
      <c r="L44" s="83"/>
    </row>
    <row r="45" spans="1:256">
      <c r="C45" s="350"/>
      <c r="D45" s="350"/>
      <c r="E45" s="350"/>
      <c r="F45" s="350"/>
      <c r="G45" s="350"/>
    </row>
    <row r="46" spans="1:256">
      <c r="C46" s="350"/>
      <c r="D46" s="350"/>
      <c r="E46" s="350"/>
      <c r="F46" s="350"/>
      <c r="G46" s="350"/>
    </row>
    <row r="47" spans="1:256">
      <c r="C47" s="350"/>
      <c r="D47" s="350"/>
      <c r="E47" s="350"/>
      <c r="F47" s="350"/>
      <c r="G47" s="350"/>
    </row>
    <row r="48" spans="1:256">
      <c r="C48" s="350"/>
      <c r="D48" s="350"/>
      <c r="E48" s="350"/>
      <c r="F48" s="350"/>
      <c r="G48" s="350"/>
    </row>
    <row r="49" spans="3:7">
      <c r="C49" s="350"/>
      <c r="D49" s="350"/>
      <c r="E49" s="350"/>
      <c r="F49" s="350"/>
      <c r="G49" s="350"/>
    </row>
    <row r="50" spans="3:7">
      <c r="C50" s="350"/>
      <c r="D50" s="350"/>
      <c r="E50" s="350"/>
      <c r="F50" s="350"/>
      <c r="G50" s="350"/>
    </row>
    <row r="51" spans="3:7">
      <c r="C51" s="350"/>
      <c r="D51" s="350"/>
      <c r="E51" s="350"/>
      <c r="F51" s="350"/>
      <c r="G51" s="350"/>
    </row>
    <row r="52" spans="3:7">
      <c r="C52" s="350"/>
      <c r="D52" s="350"/>
      <c r="E52" s="350"/>
      <c r="F52" s="350"/>
      <c r="G52" s="350"/>
    </row>
    <row r="53" spans="3:7">
      <c r="C53" s="350"/>
      <c r="D53" s="350"/>
      <c r="E53" s="350"/>
      <c r="F53" s="350"/>
      <c r="G53" s="350"/>
    </row>
    <row r="54" spans="3:7">
      <c r="C54" s="350"/>
      <c r="D54" s="350"/>
      <c r="E54" s="350"/>
      <c r="F54" s="350"/>
      <c r="G54" s="350"/>
    </row>
    <row r="55" spans="3:7">
      <c r="C55" s="350"/>
      <c r="D55" s="350"/>
      <c r="E55" s="350"/>
      <c r="F55" s="350"/>
      <c r="G55" s="350"/>
    </row>
    <row r="56" spans="3:7">
      <c r="C56" s="350"/>
      <c r="D56" s="350"/>
      <c r="E56" s="350"/>
      <c r="F56" s="350"/>
      <c r="G56" s="350"/>
    </row>
    <row r="57" spans="3:7">
      <c r="C57" s="350"/>
      <c r="D57" s="350"/>
      <c r="E57" s="350"/>
      <c r="F57" s="350"/>
      <c r="G57" s="350"/>
    </row>
    <row r="58" spans="3:7">
      <c r="C58" s="350"/>
      <c r="D58" s="350"/>
      <c r="E58" s="350"/>
      <c r="F58" s="350"/>
      <c r="G58" s="350"/>
    </row>
    <row r="59" spans="3:7">
      <c r="C59" s="350"/>
      <c r="D59" s="350"/>
      <c r="E59" s="350"/>
      <c r="F59" s="350"/>
      <c r="G59" s="350"/>
    </row>
    <row r="60" spans="3:7">
      <c r="C60" s="350"/>
      <c r="D60" s="350"/>
      <c r="E60" s="350"/>
      <c r="F60" s="350"/>
      <c r="G60" s="350"/>
    </row>
    <row r="61" spans="3:7">
      <c r="C61" s="350"/>
      <c r="D61" s="350"/>
      <c r="E61" s="350"/>
      <c r="F61" s="350"/>
      <c r="G61" s="350"/>
    </row>
    <row r="62" spans="3:7">
      <c r="C62" s="350"/>
      <c r="D62" s="350"/>
      <c r="E62" s="350"/>
      <c r="F62" s="350"/>
      <c r="G62" s="350"/>
    </row>
    <row r="63" spans="3:7">
      <c r="C63" s="350"/>
      <c r="D63" s="350"/>
      <c r="E63" s="350"/>
      <c r="F63" s="350"/>
      <c r="G63" s="350"/>
    </row>
    <row r="64" spans="3:7">
      <c r="C64" s="350"/>
      <c r="D64" s="350"/>
      <c r="E64" s="350"/>
      <c r="F64" s="350"/>
      <c r="G64" s="350"/>
    </row>
    <row r="65" spans="3:7">
      <c r="C65" s="350"/>
      <c r="D65" s="350"/>
      <c r="E65" s="350"/>
      <c r="F65" s="350"/>
      <c r="G65" s="350"/>
    </row>
    <row r="66" spans="3:7">
      <c r="C66" s="350"/>
      <c r="D66" s="350"/>
      <c r="E66" s="350"/>
      <c r="F66" s="350"/>
      <c r="G66" s="350"/>
    </row>
    <row r="67" spans="3:7">
      <c r="C67" s="350"/>
      <c r="D67" s="350"/>
      <c r="E67" s="350"/>
      <c r="F67" s="350"/>
      <c r="G67" s="350"/>
    </row>
    <row r="68" spans="3:7">
      <c r="C68" s="350"/>
      <c r="D68" s="350"/>
      <c r="E68" s="350"/>
      <c r="F68" s="350"/>
      <c r="G68" s="350"/>
    </row>
    <row r="69" spans="3:7">
      <c r="C69" s="350"/>
      <c r="D69" s="350"/>
      <c r="E69" s="350"/>
      <c r="F69" s="350"/>
      <c r="G69" s="350"/>
    </row>
    <row r="70" spans="3:7">
      <c r="C70" s="350"/>
      <c r="D70" s="350"/>
      <c r="E70" s="350"/>
      <c r="F70" s="350"/>
      <c r="G70" s="350"/>
    </row>
    <row r="71" spans="3:7">
      <c r="C71" s="350"/>
      <c r="D71" s="350"/>
      <c r="E71" s="350"/>
      <c r="F71" s="350"/>
      <c r="G71" s="350"/>
    </row>
    <row r="72" spans="3:7">
      <c r="C72" s="350"/>
      <c r="D72" s="350"/>
      <c r="E72" s="350"/>
      <c r="F72" s="350"/>
      <c r="G72" s="350"/>
    </row>
    <row r="73" spans="3:7">
      <c r="C73" s="350"/>
      <c r="D73" s="350"/>
      <c r="E73" s="350"/>
      <c r="F73" s="350"/>
      <c r="G73" s="350"/>
    </row>
    <row r="74" spans="3:7">
      <c r="C74" s="350"/>
      <c r="D74" s="350"/>
      <c r="E74" s="350"/>
      <c r="F74" s="350"/>
      <c r="G74" s="350"/>
    </row>
    <row r="75" spans="3:7">
      <c r="C75" s="350"/>
      <c r="D75" s="350"/>
      <c r="E75" s="350"/>
      <c r="F75" s="350"/>
      <c r="G75" s="350"/>
    </row>
    <row r="76" spans="3:7">
      <c r="C76" s="350"/>
      <c r="D76" s="350"/>
      <c r="E76" s="350"/>
      <c r="F76" s="350"/>
      <c r="G76" s="350"/>
    </row>
    <row r="77" spans="3:7">
      <c r="C77" s="350"/>
      <c r="D77" s="350"/>
      <c r="E77" s="350"/>
      <c r="F77" s="350"/>
      <c r="G77" s="350"/>
    </row>
    <row r="78" spans="3:7">
      <c r="C78" s="350"/>
      <c r="D78" s="350"/>
      <c r="E78" s="350"/>
      <c r="F78" s="350"/>
      <c r="G78" s="350"/>
    </row>
    <row r="79" spans="3:7">
      <c r="C79" s="350"/>
      <c r="D79" s="350"/>
      <c r="E79" s="350"/>
      <c r="F79" s="350"/>
      <c r="G79" s="350"/>
    </row>
    <row r="80" spans="3:7">
      <c r="C80" s="350"/>
      <c r="D80" s="350"/>
      <c r="E80" s="350"/>
      <c r="F80" s="350"/>
      <c r="G80" s="350"/>
    </row>
    <row r="81" spans="3:7">
      <c r="C81" s="350"/>
      <c r="D81" s="350"/>
      <c r="E81" s="350"/>
      <c r="F81" s="350"/>
      <c r="G81" s="350"/>
    </row>
    <row r="82" spans="3:7">
      <c r="C82" s="350"/>
      <c r="D82" s="350"/>
      <c r="E82" s="350"/>
      <c r="F82" s="350"/>
      <c r="G82" s="350"/>
    </row>
    <row r="83" spans="3:7">
      <c r="C83" s="350"/>
      <c r="D83" s="350"/>
      <c r="E83" s="350"/>
      <c r="F83" s="350"/>
      <c r="G83" s="350"/>
    </row>
    <row r="85" spans="3:7">
      <c r="C85" s="350"/>
      <c r="D85" s="350"/>
      <c r="E85" s="350"/>
      <c r="F85" s="350"/>
      <c r="G85" s="350"/>
    </row>
    <row r="86" spans="3:7">
      <c r="C86" s="350"/>
      <c r="D86" s="350"/>
      <c r="E86" s="350"/>
      <c r="F86" s="350"/>
      <c r="G86" s="350"/>
    </row>
    <row r="87" spans="3:7">
      <c r="C87" s="350"/>
      <c r="D87" s="350"/>
      <c r="E87" s="350"/>
      <c r="F87" s="350"/>
      <c r="G87" s="350"/>
    </row>
    <row r="88" spans="3:7">
      <c r="C88" s="350"/>
      <c r="D88" s="350"/>
      <c r="E88" s="350"/>
      <c r="F88" s="350"/>
      <c r="G88" s="350"/>
    </row>
    <row r="89" spans="3:7">
      <c r="C89" s="350"/>
      <c r="D89" s="350"/>
      <c r="E89" s="350"/>
      <c r="F89" s="350"/>
      <c r="G89" s="350"/>
    </row>
  </sheetData>
  <mergeCells count="6">
    <mergeCell ref="A1:L1"/>
    <mergeCell ref="C7:D7"/>
    <mergeCell ref="C6:F6"/>
    <mergeCell ref="I6:L6"/>
    <mergeCell ref="A3:L3"/>
    <mergeCell ref="A4:L4"/>
  </mergeCells>
  <phoneticPr fontId="0" type="noConversion"/>
  <printOptions horizontalCentered="1"/>
  <pageMargins left="0.59" right="0.56000000000000005" top="0.83" bottom="1" header="0.67" footer="0.5"/>
  <pageSetup scale="76" orientation="landscape" r:id="rId1"/>
  <headerFooter alignWithMargins="0">
    <oddFooter>&amp;L&amp;"Arial,Italic"&amp;9MSDE - LFRO  02/2019&amp;C&amp;P&amp;R&amp;"Arial,Italic"&amp;9Selected Financial Data-Part 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F89"/>
  <sheetViews>
    <sheetView zoomScaleNormal="100" workbookViewId="0">
      <selection activeCell="E49" sqref="E49"/>
    </sheetView>
  </sheetViews>
  <sheetFormatPr defaultRowHeight="12.75"/>
  <cols>
    <col min="1" max="1" width="14.140625" customWidth="1"/>
    <col min="2" max="2" width="15.85546875" customWidth="1"/>
    <col min="3" max="3" width="14.85546875" style="54" customWidth="1"/>
    <col min="4" max="4" width="13.28515625" style="54" customWidth="1"/>
    <col min="5" max="5" width="18.140625" style="54" customWidth="1"/>
    <col min="6" max="7" width="13.28515625" style="54" customWidth="1"/>
    <col min="8" max="11" width="9.140625" style="54"/>
    <col min="13" max="13" width="12.28515625" bestFit="1" customWidth="1"/>
    <col min="14" max="15" width="11.28515625" bestFit="1" customWidth="1"/>
    <col min="16" max="16" width="10.28515625" bestFit="1" customWidth="1"/>
    <col min="17" max="17" width="11.28515625" bestFit="1" customWidth="1"/>
  </cols>
  <sheetData>
    <row r="1" spans="1:58">
      <c r="A1" s="442" t="s">
        <v>77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</row>
    <row r="3" spans="1:58">
      <c r="A3" s="434" t="s">
        <v>228</v>
      </c>
      <c r="B3" s="442"/>
      <c r="C3" s="442"/>
      <c r="D3" s="442"/>
      <c r="E3" s="442"/>
      <c r="F3" s="442"/>
      <c r="G3" s="442"/>
      <c r="H3" s="442"/>
      <c r="I3" s="442"/>
      <c r="J3" s="442"/>
      <c r="K3" s="442"/>
    </row>
    <row r="4" spans="1:58">
      <c r="A4" s="442"/>
      <c r="B4" s="442"/>
      <c r="C4" s="442"/>
      <c r="D4" s="442"/>
      <c r="E4" s="442"/>
      <c r="F4" s="442"/>
      <c r="G4" s="442"/>
      <c r="H4" s="442"/>
      <c r="I4" s="442"/>
      <c r="J4" s="442"/>
    </row>
    <row r="5" spans="1:58" ht="13.5" thickBot="1">
      <c r="B5" s="11"/>
      <c r="C5" s="179"/>
      <c r="D5" s="179"/>
      <c r="E5" s="179"/>
      <c r="F5" s="179"/>
      <c r="G5" s="179"/>
      <c r="H5" s="179"/>
      <c r="I5" s="179"/>
      <c r="J5" s="179"/>
      <c r="K5" s="179"/>
    </row>
    <row r="6" spans="1:58" ht="15" customHeight="1" thickTop="1">
      <c r="A6" s="6" t="s">
        <v>67</v>
      </c>
      <c r="B6" s="17" t="s">
        <v>39</v>
      </c>
      <c r="C6" s="444" t="s">
        <v>70</v>
      </c>
      <c r="D6" s="444"/>
      <c r="E6" s="444"/>
      <c r="F6" s="444"/>
      <c r="G6" s="181"/>
      <c r="H6" s="444" t="s">
        <v>72</v>
      </c>
      <c r="I6" s="444"/>
      <c r="J6" s="444"/>
      <c r="K6" s="444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</row>
    <row r="7" spans="1:58">
      <c r="A7" s="3" t="s">
        <v>30</v>
      </c>
      <c r="B7" s="9" t="s">
        <v>73</v>
      </c>
      <c r="C7" s="443" t="s">
        <v>67</v>
      </c>
      <c r="D7" s="443"/>
      <c r="E7" s="445" t="s">
        <v>40</v>
      </c>
      <c r="F7" s="445" t="s">
        <v>47</v>
      </c>
      <c r="G7" s="97" t="s">
        <v>69</v>
      </c>
      <c r="H7" s="63"/>
      <c r="I7" s="63"/>
      <c r="J7" s="63"/>
      <c r="K7" s="63" t="s">
        <v>69</v>
      </c>
    </row>
    <row r="8" spans="1:58" ht="13.5" thickBot="1">
      <c r="A8" s="7" t="s">
        <v>121</v>
      </c>
      <c r="B8" s="186" t="s">
        <v>74</v>
      </c>
      <c r="C8" s="77" t="s">
        <v>68</v>
      </c>
      <c r="D8" s="77" t="s">
        <v>103</v>
      </c>
      <c r="E8" s="446"/>
      <c r="F8" s="446"/>
      <c r="G8" s="48" t="s">
        <v>71</v>
      </c>
      <c r="H8" s="180" t="s">
        <v>67</v>
      </c>
      <c r="I8" s="180" t="s">
        <v>40</v>
      </c>
      <c r="J8" s="77" t="s">
        <v>47</v>
      </c>
      <c r="K8" s="77" t="s">
        <v>71</v>
      </c>
    </row>
    <row r="9" spans="1:58">
      <c r="A9" s="3" t="s">
        <v>0</v>
      </c>
      <c r="B9" s="58">
        <f t="shared" ref="B9:G9" si="0">SUM(B11:B38)</f>
        <v>1426436700.4599998</v>
      </c>
      <c r="C9" s="137">
        <f t="shared" si="0"/>
        <v>767305345.23000002</v>
      </c>
      <c r="D9" s="137">
        <f t="shared" si="0"/>
        <v>175777442.70000002</v>
      </c>
      <c r="E9" s="137">
        <f t="shared" si="0"/>
        <v>343983773.44999999</v>
      </c>
      <c r="F9" s="137">
        <f t="shared" si="0"/>
        <v>1705821</v>
      </c>
      <c r="G9" s="137">
        <f t="shared" si="0"/>
        <v>137664318.07999998</v>
      </c>
      <c r="H9" s="138">
        <f>IF(B9&lt;&gt;0,((+C9+D9)/B9),(IF(C9&lt;&gt;0,1,0)))</f>
        <v>0.6611459082803135</v>
      </c>
      <c r="I9" s="138">
        <f>IF($B9&lt;&gt;0,(E9/$B9),(IF(E9&lt;&gt;0,1,0)))</f>
        <v>0.24114899268861456</v>
      </c>
      <c r="J9" s="138">
        <f>IF($B9&lt;&gt;0,(F9/$B9),(IF(F9&lt;&gt;0,1,0)))</f>
        <v>1.19586168769347E-3</v>
      </c>
      <c r="K9" s="138">
        <f>IF($B9&lt;&gt;0,(G9/$B9),(IF(G9&lt;&gt;0,1,0)))</f>
        <v>9.6509237343378615E-2</v>
      </c>
    </row>
    <row r="10" spans="1:58">
      <c r="A10" s="3"/>
      <c r="B10" s="59"/>
      <c r="C10" s="139"/>
      <c r="D10" s="72"/>
      <c r="E10" s="71"/>
      <c r="F10" s="68"/>
      <c r="G10" s="68"/>
      <c r="H10" s="140"/>
      <c r="I10" s="140"/>
      <c r="J10" s="140"/>
      <c r="K10" s="140"/>
      <c r="M10" s="383"/>
    </row>
    <row r="11" spans="1:58">
      <c r="A11" s="54" t="s">
        <v>1</v>
      </c>
      <c r="B11" s="119">
        <f>SUM(C11:G11)</f>
        <v>27189570.179999996</v>
      </c>
      <c r="C11" s="285">
        <v>9574031.1999999993</v>
      </c>
      <c r="D11" s="285">
        <v>77066.38</v>
      </c>
      <c r="E11" s="126">
        <v>17451115.899999999</v>
      </c>
      <c r="F11" s="285"/>
      <c r="G11" s="285">
        <v>87356.7</v>
      </c>
      <c r="H11" s="132">
        <f>IF(B11&lt;&gt;0,((+C11+D11)/B11*100),(IF(C11&lt;&gt;0,1,0)))</f>
        <v>35.495587153853272</v>
      </c>
      <c r="I11" s="132">
        <f>IF($B11&lt;&gt;0,(E11/$B11*100),(IF(E11&lt;&gt;0,1,0)))</f>
        <v>64.183125310442108</v>
      </c>
      <c r="J11" s="132">
        <f t="shared" ref="J11:K26" si="1">IF($B11&lt;&gt;0,(F11/$B11*100),(IF(F11&lt;&gt;0,1,0)))</f>
        <v>0</v>
      </c>
      <c r="K11" s="132">
        <f t="shared" si="1"/>
        <v>0.32128753570461926</v>
      </c>
      <c r="M11" s="354"/>
      <c r="N11" s="354"/>
      <c r="O11" s="354"/>
      <c r="P11" s="354"/>
      <c r="Q11" s="354"/>
    </row>
    <row r="12" spans="1:58">
      <c r="A12" s="54" t="s">
        <v>2</v>
      </c>
      <c r="B12" s="119">
        <f t="shared" ref="B12:B15" si="2">SUM(C12:G12)</f>
        <v>173290773</v>
      </c>
      <c r="C12" s="285">
        <v>38397949</v>
      </c>
      <c r="D12" s="285">
        <v>83445</v>
      </c>
      <c r="E12" s="126">
        <v>29605945</v>
      </c>
      <c r="F12" s="285">
        <v>0</v>
      </c>
      <c r="G12" s="285">
        <v>105203434</v>
      </c>
      <c r="H12" s="132">
        <f t="shared" ref="H12:H38" si="3">IF(B12&lt;&gt;0,((+C12+D12)/B12*100),(IF(C12&lt;&gt;0,1,0)))</f>
        <v>22.206256763595832</v>
      </c>
      <c r="I12" s="132">
        <f t="shared" ref="I12:I15" si="4">IF($B12&lt;&gt;0,(E12/$B12*100),(IF(E12&lt;&gt;0,1,0)))</f>
        <v>17.084547831060803</v>
      </c>
      <c r="J12" s="132">
        <f t="shared" si="1"/>
        <v>0</v>
      </c>
      <c r="K12" s="132">
        <f t="shared" si="1"/>
        <v>60.709195405343365</v>
      </c>
      <c r="M12" s="354"/>
      <c r="N12" s="354"/>
      <c r="O12" s="354"/>
      <c r="P12" s="354"/>
      <c r="Q12" s="354"/>
    </row>
    <row r="13" spans="1:58">
      <c r="A13" t="s">
        <v>3</v>
      </c>
      <c r="B13" s="107">
        <f t="shared" si="2"/>
        <v>171637262</v>
      </c>
      <c r="C13" s="285">
        <v>7958212.3300000001</v>
      </c>
      <c r="D13" s="285">
        <v>137319179.16999999</v>
      </c>
      <c r="E13" s="126">
        <v>20903183.57</v>
      </c>
      <c r="F13" s="285">
        <v>0</v>
      </c>
      <c r="G13" s="285">
        <v>5456686.9299999997</v>
      </c>
      <c r="H13" s="132">
        <f t="shared" si="3"/>
        <v>84.642104987668702</v>
      </c>
      <c r="I13" s="132">
        <f t="shared" si="4"/>
        <v>12.178697869230751</v>
      </c>
      <c r="J13" s="132">
        <f t="shared" si="1"/>
        <v>0</v>
      </c>
      <c r="K13" s="132">
        <f t="shared" si="1"/>
        <v>3.1791971431005464</v>
      </c>
      <c r="M13" s="354"/>
      <c r="N13" s="354"/>
      <c r="O13" s="354"/>
      <c r="P13" s="354"/>
      <c r="Q13" s="354"/>
    </row>
    <row r="14" spans="1:58">
      <c r="A14" t="s">
        <v>4</v>
      </c>
      <c r="B14" s="107">
        <f t="shared" si="2"/>
        <v>229092410</v>
      </c>
      <c r="C14" s="285">
        <v>165946599</v>
      </c>
      <c r="D14" s="285">
        <v>813196</v>
      </c>
      <c r="E14" s="126">
        <v>62332615</v>
      </c>
      <c r="F14" s="285">
        <v>0</v>
      </c>
      <c r="G14" s="285">
        <v>0</v>
      </c>
      <c r="H14" s="132">
        <f t="shared" si="3"/>
        <v>72.791497108088393</v>
      </c>
      <c r="I14" s="132">
        <f t="shared" si="4"/>
        <v>27.208502891911607</v>
      </c>
      <c r="J14" s="132">
        <f t="shared" si="1"/>
        <v>0</v>
      </c>
      <c r="K14" s="132">
        <f t="shared" si="1"/>
        <v>0</v>
      </c>
      <c r="M14" s="354"/>
      <c r="N14" s="354"/>
      <c r="O14" s="354"/>
      <c r="P14" s="354"/>
      <c r="Q14" s="354"/>
    </row>
    <row r="15" spans="1:58">
      <c r="A15" t="s">
        <v>5</v>
      </c>
      <c r="B15" s="107">
        <f t="shared" si="2"/>
        <v>31201661.34</v>
      </c>
      <c r="C15" s="285">
        <v>16526751.939999999</v>
      </c>
      <c r="D15" s="285">
        <v>909.4</v>
      </c>
      <c r="E15" s="126">
        <v>14674000</v>
      </c>
      <c r="F15" s="285">
        <v>0</v>
      </c>
      <c r="G15" s="285">
        <v>0</v>
      </c>
      <c r="H15" s="132">
        <f t="shared" si="3"/>
        <v>52.970452950887648</v>
      </c>
      <c r="I15" s="132">
        <f t="shared" si="4"/>
        <v>47.029547049112352</v>
      </c>
      <c r="J15" s="132">
        <f t="shared" si="1"/>
        <v>0</v>
      </c>
      <c r="K15" s="132">
        <f t="shared" si="1"/>
        <v>0</v>
      </c>
      <c r="M15" s="354"/>
      <c r="N15" s="354"/>
      <c r="O15" s="354"/>
      <c r="P15" s="354"/>
      <c r="Q15" s="354"/>
    </row>
    <row r="16" spans="1:58">
      <c r="B16" s="107"/>
      <c r="C16" s="285"/>
      <c r="D16" s="285"/>
      <c r="E16" s="126"/>
      <c r="F16" s="285"/>
      <c r="G16" s="285"/>
      <c r="H16" s="132"/>
      <c r="I16" s="132"/>
      <c r="J16" s="132"/>
      <c r="K16" s="132"/>
      <c r="M16" s="354"/>
      <c r="N16" s="354"/>
      <c r="O16" s="354"/>
      <c r="P16" s="354"/>
      <c r="Q16" s="354"/>
    </row>
    <row r="17" spans="1:17">
      <c r="A17" t="s">
        <v>6</v>
      </c>
      <c r="B17" s="107">
        <f t="shared" ref="B17:B38" si="5">SUM(C17:G17)</f>
        <v>2049549.22</v>
      </c>
      <c r="C17" s="285">
        <v>0</v>
      </c>
      <c r="D17" s="285">
        <v>207.43</v>
      </c>
      <c r="E17" s="126">
        <v>1614012.54</v>
      </c>
      <c r="F17" s="285">
        <v>0</v>
      </c>
      <c r="G17" s="285">
        <v>435329.25</v>
      </c>
      <c r="H17" s="132">
        <f t="shared" si="3"/>
        <v>1.0120762066890008E-2</v>
      </c>
      <c r="I17" s="132">
        <f t="shared" ref="I17:I21" si="6">IF($B17&lt;&gt;0,(E17/$B17*100),(IF(E17&lt;&gt;0,1,0)))</f>
        <v>78.749635493018317</v>
      </c>
      <c r="J17" s="132">
        <f t="shared" si="1"/>
        <v>0</v>
      </c>
      <c r="K17" s="132">
        <f t="shared" si="1"/>
        <v>21.240243744914796</v>
      </c>
      <c r="M17" s="354"/>
      <c r="N17" s="354"/>
      <c r="O17" s="354"/>
      <c r="P17" s="354"/>
      <c r="Q17" s="354"/>
    </row>
    <row r="18" spans="1:17">
      <c r="A18" t="s">
        <v>7</v>
      </c>
      <c r="B18" s="107">
        <f t="shared" si="5"/>
        <v>7648970.3399999999</v>
      </c>
      <c r="C18" s="285">
        <v>6003696.3399999999</v>
      </c>
      <c r="D18" s="285">
        <v>0</v>
      </c>
      <c r="E18" s="126">
        <v>1645274</v>
      </c>
      <c r="F18" s="285">
        <v>0</v>
      </c>
      <c r="G18" s="285">
        <v>0</v>
      </c>
      <c r="H18" s="132">
        <f t="shared" si="3"/>
        <v>78.490255199499188</v>
      </c>
      <c r="I18" s="132">
        <f t="shared" si="6"/>
        <v>21.509744800500822</v>
      </c>
      <c r="J18" s="132">
        <f t="shared" si="1"/>
        <v>0</v>
      </c>
      <c r="K18" s="132">
        <f t="shared" si="1"/>
        <v>0</v>
      </c>
      <c r="M18" s="354"/>
      <c r="N18" s="354"/>
      <c r="O18" s="354"/>
      <c r="P18" s="354"/>
      <c r="Q18" s="354"/>
    </row>
    <row r="19" spans="1:17">
      <c r="A19" t="s">
        <v>8</v>
      </c>
      <c r="B19" s="107">
        <f t="shared" si="5"/>
        <v>15491900.649999999</v>
      </c>
      <c r="C19" s="285">
        <v>8192561.7400000002</v>
      </c>
      <c r="D19" s="285">
        <v>570.55999999999995</v>
      </c>
      <c r="E19" s="126">
        <v>7298768.3499999996</v>
      </c>
      <c r="F19" s="285">
        <v>0</v>
      </c>
      <c r="G19" s="285">
        <v>0</v>
      </c>
      <c r="H19" s="132">
        <f t="shared" si="3"/>
        <v>52.886553335855538</v>
      </c>
      <c r="I19" s="132">
        <f t="shared" si="6"/>
        <v>47.113446664144469</v>
      </c>
      <c r="J19" s="132">
        <f t="shared" si="1"/>
        <v>0</v>
      </c>
      <c r="K19" s="132">
        <f t="shared" si="1"/>
        <v>0</v>
      </c>
      <c r="M19" s="354"/>
      <c r="N19" s="354"/>
      <c r="O19" s="354"/>
      <c r="P19" s="354"/>
      <c r="Q19" s="354"/>
    </row>
    <row r="20" spans="1:17">
      <c r="A20" t="s">
        <v>9</v>
      </c>
      <c r="B20" s="107">
        <f t="shared" si="5"/>
        <v>46854448.039999999</v>
      </c>
      <c r="C20" s="285">
        <v>30308939.32</v>
      </c>
      <c r="D20" s="285">
        <v>284.36</v>
      </c>
      <c r="E20" s="126">
        <v>16545224.359999999</v>
      </c>
      <c r="F20" s="285">
        <v>0</v>
      </c>
      <c r="G20" s="285">
        <v>0</v>
      </c>
      <c r="H20" s="132">
        <f t="shared" si="3"/>
        <v>64.688039125175024</v>
      </c>
      <c r="I20" s="132">
        <f t="shared" si="6"/>
        <v>35.311960874824983</v>
      </c>
      <c r="J20" s="132">
        <f t="shared" si="1"/>
        <v>0</v>
      </c>
      <c r="K20" s="132">
        <f t="shared" si="1"/>
        <v>0</v>
      </c>
      <c r="M20" s="354"/>
      <c r="N20" s="354"/>
      <c r="O20" s="354"/>
      <c r="P20" s="354"/>
      <c r="Q20" s="354"/>
    </row>
    <row r="21" spans="1:17">
      <c r="A21" t="s">
        <v>10</v>
      </c>
      <c r="B21" s="107">
        <f t="shared" si="5"/>
        <v>22352580</v>
      </c>
      <c r="C21" s="285">
        <v>9687599</v>
      </c>
      <c r="D21" s="285">
        <v>0</v>
      </c>
      <c r="E21" s="126">
        <v>12664981</v>
      </c>
      <c r="F21" s="285">
        <v>0</v>
      </c>
      <c r="G21" s="285">
        <v>0</v>
      </c>
      <c r="H21" s="132">
        <f t="shared" si="3"/>
        <v>43.33995896670541</v>
      </c>
      <c r="I21" s="132">
        <f t="shared" si="6"/>
        <v>56.660041033294597</v>
      </c>
      <c r="J21" s="132">
        <f t="shared" si="1"/>
        <v>0</v>
      </c>
      <c r="K21" s="132">
        <f t="shared" si="1"/>
        <v>0</v>
      </c>
      <c r="M21" s="354"/>
      <c r="N21" s="354"/>
      <c r="O21" s="354"/>
      <c r="P21" s="354"/>
      <c r="Q21" s="354"/>
    </row>
    <row r="22" spans="1:17">
      <c r="B22" s="107"/>
      <c r="C22" s="285"/>
      <c r="D22" s="285"/>
      <c r="E22" s="126"/>
      <c r="F22" s="285"/>
      <c r="G22" s="285"/>
      <c r="H22" s="132"/>
      <c r="I22" s="132"/>
      <c r="J22" s="132"/>
      <c r="K22" s="132"/>
      <c r="M22" s="354"/>
      <c r="N22" s="354"/>
      <c r="O22" s="354"/>
      <c r="P22" s="354"/>
      <c r="Q22" s="354"/>
    </row>
    <row r="23" spans="1:17">
      <c r="A23" t="s">
        <v>11</v>
      </c>
      <c r="B23" s="107">
        <f t="shared" ref="B23" si="7">SUM(C23:G23)</f>
        <v>121291321</v>
      </c>
      <c r="C23" s="285">
        <v>83745121</v>
      </c>
      <c r="D23" s="285">
        <v>0</v>
      </c>
      <c r="E23" s="126">
        <v>22544153</v>
      </c>
      <c r="F23" s="285">
        <v>0</v>
      </c>
      <c r="G23" s="285">
        <v>15002047</v>
      </c>
      <c r="H23" s="132">
        <f t="shared" si="3"/>
        <v>69.044611196872026</v>
      </c>
      <c r="I23" s="132">
        <f t="shared" ref="I23:K27" si="8">IF($B23&lt;&gt;0,(E23/$B23*100),(IF(E23&lt;&gt;0,1,0)))</f>
        <v>18.586781654393885</v>
      </c>
      <c r="J23" s="132">
        <f t="shared" si="1"/>
        <v>0</v>
      </c>
      <c r="K23" s="132">
        <f t="shared" si="1"/>
        <v>12.36860714873408</v>
      </c>
      <c r="M23" s="354"/>
      <c r="N23" s="354"/>
      <c r="O23" s="354"/>
      <c r="P23" s="354"/>
      <c r="Q23" s="354"/>
    </row>
    <row r="24" spans="1:17">
      <c r="A24" t="s">
        <v>12</v>
      </c>
      <c r="B24" s="107">
        <f t="shared" si="5"/>
        <v>1907138.2000000002</v>
      </c>
      <c r="C24" s="285">
        <v>573833.61</v>
      </c>
      <c r="D24" s="285">
        <v>0</v>
      </c>
      <c r="E24" s="126">
        <v>1333304.5900000001</v>
      </c>
      <c r="F24" s="285">
        <v>0</v>
      </c>
      <c r="G24" s="285">
        <v>0</v>
      </c>
      <c r="H24" s="132">
        <f t="shared" si="3"/>
        <v>30.088727182959257</v>
      </c>
      <c r="I24" s="132">
        <f t="shared" si="8"/>
        <v>69.911272817040739</v>
      </c>
      <c r="J24" s="132">
        <f t="shared" si="1"/>
        <v>0</v>
      </c>
      <c r="K24" s="132">
        <f t="shared" si="1"/>
        <v>0</v>
      </c>
      <c r="M24" s="354"/>
      <c r="N24" s="354"/>
      <c r="O24" s="354"/>
      <c r="P24" s="354"/>
      <c r="Q24" s="354"/>
    </row>
    <row r="25" spans="1:17">
      <c r="A25" t="s">
        <v>13</v>
      </c>
      <c r="B25" s="107">
        <f t="shared" si="5"/>
        <v>29731922</v>
      </c>
      <c r="C25" s="285">
        <v>17933573</v>
      </c>
      <c r="D25" s="285">
        <v>0</v>
      </c>
      <c r="E25" s="126">
        <v>11416550</v>
      </c>
      <c r="F25" s="285">
        <v>0</v>
      </c>
      <c r="G25" s="285">
        <v>381799</v>
      </c>
      <c r="H25" s="132">
        <f t="shared" si="3"/>
        <v>60.317570455081913</v>
      </c>
      <c r="I25" s="132">
        <f t="shared" si="8"/>
        <v>38.398291237276887</v>
      </c>
      <c r="J25" s="132">
        <f t="shared" si="1"/>
        <v>0</v>
      </c>
      <c r="K25" s="132">
        <f t="shared" si="1"/>
        <v>1.2841383076411945</v>
      </c>
      <c r="M25" s="354"/>
      <c r="N25" s="354"/>
      <c r="O25" s="354"/>
      <c r="P25" s="354"/>
      <c r="Q25" s="354"/>
    </row>
    <row r="26" spans="1:17">
      <c r="A26" t="s">
        <v>14</v>
      </c>
      <c r="B26" s="107">
        <f t="shared" si="5"/>
        <v>61698589</v>
      </c>
      <c r="C26" s="285">
        <v>54857635</v>
      </c>
      <c r="D26" s="285">
        <v>99756</v>
      </c>
      <c r="E26" s="126">
        <v>6741198</v>
      </c>
      <c r="F26" s="285">
        <v>0</v>
      </c>
      <c r="G26" s="285">
        <v>0</v>
      </c>
      <c r="H26" s="132">
        <f t="shared" si="3"/>
        <v>89.073983523350918</v>
      </c>
      <c r="I26" s="132">
        <f t="shared" si="8"/>
        <v>10.926016476649085</v>
      </c>
      <c r="J26" s="132">
        <f t="shared" si="1"/>
        <v>0</v>
      </c>
      <c r="K26" s="132">
        <f t="shared" si="1"/>
        <v>0</v>
      </c>
      <c r="M26" s="354"/>
      <c r="N26" s="354"/>
      <c r="O26" s="354"/>
      <c r="P26" s="354"/>
      <c r="Q26" s="354"/>
    </row>
    <row r="27" spans="1:17">
      <c r="A27" t="s">
        <v>15</v>
      </c>
      <c r="B27" s="107">
        <f t="shared" si="5"/>
        <v>62620</v>
      </c>
      <c r="C27" s="285">
        <v>0</v>
      </c>
      <c r="D27" s="285">
        <v>62620</v>
      </c>
      <c r="E27" s="285">
        <v>0</v>
      </c>
      <c r="F27" s="285">
        <v>0</v>
      </c>
      <c r="G27" s="285">
        <v>0</v>
      </c>
      <c r="H27" s="132">
        <f t="shared" si="3"/>
        <v>100</v>
      </c>
      <c r="I27" s="132">
        <f t="shared" si="8"/>
        <v>0</v>
      </c>
      <c r="J27" s="132">
        <f t="shared" si="8"/>
        <v>0</v>
      </c>
      <c r="K27" s="132">
        <f t="shared" si="8"/>
        <v>0</v>
      </c>
      <c r="M27" s="354"/>
      <c r="N27" s="354"/>
      <c r="O27" s="354"/>
      <c r="P27" s="354"/>
      <c r="Q27" s="354"/>
    </row>
    <row r="28" spans="1:17">
      <c r="B28" s="107"/>
      <c r="C28" s="285"/>
      <c r="D28" s="285"/>
      <c r="E28" s="126"/>
      <c r="F28" s="285"/>
      <c r="G28" s="285"/>
      <c r="H28" s="132"/>
      <c r="I28" s="132"/>
      <c r="J28" s="132"/>
      <c r="K28" s="132"/>
      <c r="M28" s="354"/>
      <c r="N28" s="354"/>
      <c r="O28" s="354"/>
      <c r="P28" s="354"/>
      <c r="Q28" s="354"/>
    </row>
    <row r="29" spans="1:17">
      <c r="A29" t="s">
        <v>16</v>
      </c>
      <c r="B29" s="107">
        <f t="shared" ref="B29:B33" si="9">SUM(C29:G29)</f>
        <v>285781010</v>
      </c>
      <c r="C29" s="285">
        <v>222264231</v>
      </c>
      <c r="D29" s="285">
        <v>1119485</v>
      </c>
      <c r="E29" s="126">
        <v>60691473</v>
      </c>
      <c r="F29" s="285">
        <v>1705821</v>
      </c>
      <c r="G29" s="285">
        <v>0</v>
      </c>
      <c r="H29" s="132">
        <f t="shared" si="3"/>
        <v>78.166046092425802</v>
      </c>
      <c r="I29" s="132">
        <f t="shared" ref="I29:K33" si="10">IF($B29&lt;&gt;0,(E29/$B29*100),(IF(E29&lt;&gt;0,1,0)))</f>
        <v>21.237055954137752</v>
      </c>
      <c r="J29" s="132">
        <f t="shared" si="10"/>
        <v>0.59689795343644425</v>
      </c>
      <c r="K29" s="132">
        <f t="shared" si="10"/>
        <v>0</v>
      </c>
      <c r="M29" s="354"/>
      <c r="N29" s="354"/>
      <c r="O29" s="354"/>
      <c r="P29" s="354"/>
      <c r="Q29" s="354"/>
    </row>
    <row r="30" spans="1:17">
      <c r="A30" t="s">
        <v>17</v>
      </c>
      <c r="B30" s="107">
        <f t="shared" si="9"/>
        <v>138536796</v>
      </c>
      <c r="C30" s="285">
        <v>79998637</v>
      </c>
      <c r="D30" s="285">
        <v>36197300</v>
      </c>
      <c r="E30" s="126">
        <v>22340859</v>
      </c>
      <c r="F30" s="285">
        <v>0</v>
      </c>
      <c r="G30" s="285">
        <v>0</v>
      </c>
      <c r="H30" s="132">
        <f t="shared" si="3"/>
        <v>83.873700240620551</v>
      </c>
      <c r="I30" s="132">
        <f t="shared" si="10"/>
        <v>16.126299759379449</v>
      </c>
      <c r="J30" s="132">
        <f t="shared" si="10"/>
        <v>0</v>
      </c>
      <c r="K30" s="132">
        <f t="shared" si="10"/>
        <v>0</v>
      </c>
      <c r="M30" s="354"/>
      <c r="N30" s="354"/>
      <c r="O30" s="354"/>
      <c r="P30" s="354"/>
      <c r="Q30" s="354"/>
    </row>
    <row r="31" spans="1:17">
      <c r="A31" t="s">
        <v>18</v>
      </c>
      <c r="B31" s="107">
        <f t="shared" si="9"/>
        <v>6007966.8099999996</v>
      </c>
      <c r="C31" s="285">
        <v>4974506.0999999996</v>
      </c>
      <c r="D31" s="285">
        <v>1925.58</v>
      </c>
      <c r="E31" s="126">
        <v>1031535.13</v>
      </c>
      <c r="F31" s="285">
        <v>0</v>
      </c>
      <c r="G31" s="285">
        <v>0</v>
      </c>
      <c r="H31" s="132">
        <f t="shared" si="3"/>
        <v>82.830545463682412</v>
      </c>
      <c r="I31" s="132">
        <f t="shared" si="10"/>
        <v>17.169454536317588</v>
      </c>
      <c r="J31" s="132">
        <f t="shared" si="10"/>
        <v>0</v>
      </c>
      <c r="K31" s="132">
        <f t="shared" si="10"/>
        <v>0</v>
      </c>
      <c r="M31" s="354"/>
      <c r="N31" s="354"/>
      <c r="O31" s="354"/>
      <c r="P31" s="354"/>
      <c r="Q31" s="354"/>
    </row>
    <row r="32" spans="1:17">
      <c r="A32" t="s">
        <v>19</v>
      </c>
      <c r="B32" s="107">
        <f t="shared" si="9"/>
        <v>3051491.5599999996</v>
      </c>
      <c r="C32" s="285">
        <v>2610996.2799999998</v>
      </c>
      <c r="D32" s="285">
        <v>1340.56</v>
      </c>
      <c r="E32" s="126">
        <v>439154.72</v>
      </c>
      <c r="F32" s="285">
        <v>0</v>
      </c>
      <c r="G32" s="285">
        <v>0</v>
      </c>
      <c r="H32" s="132">
        <f t="shared" si="3"/>
        <v>85.608522541677956</v>
      </c>
      <c r="I32" s="132">
        <f t="shared" si="10"/>
        <v>14.391477458322054</v>
      </c>
      <c r="J32" s="132">
        <f t="shared" si="10"/>
        <v>0</v>
      </c>
      <c r="K32" s="132">
        <f t="shared" si="10"/>
        <v>0</v>
      </c>
      <c r="M32" s="354"/>
      <c r="N32" s="354"/>
      <c r="O32" s="354"/>
      <c r="P32" s="354"/>
      <c r="Q32" s="354"/>
    </row>
    <row r="33" spans="1:17">
      <c r="A33" t="s">
        <v>20</v>
      </c>
      <c r="B33" s="107">
        <f t="shared" si="9"/>
        <v>11187839.83</v>
      </c>
      <c r="C33" s="285">
        <v>1346788.91</v>
      </c>
      <c r="D33" s="285">
        <v>0</v>
      </c>
      <c r="E33" s="126">
        <v>9841050.9199999999</v>
      </c>
      <c r="F33" s="285">
        <v>0</v>
      </c>
      <c r="G33" s="285">
        <v>0</v>
      </c>
      <c r="H33" s="132">
        <f t="shared" si="3"/>
        <v>12.037970961906414</v>
      </c>
      <c r="I33" s="132">
        <f t="shared" si="10"/>
        <v>87.962029038093576</v>
      </c>
      <c r="J33" s="132">
        <f t="shared" si="10"/>
        <v>0</v>
      </c>
      <c r="K33" s="132">
        <f t="shared" si="10"/>
        <v>0</v>
      </c>
      <c r="M33" s="354"/>
      <c r="N33" s="354"/>
      <c r="O33" s="354"/>
      <c r="P33" s="354"/>
      <c r="Q33" s="354"/>
    </row>
    <row r="34" spans="1:17">
      <c r="B34" s="107"/>
      <c r="C34" s="285"/>
      <c r="D34" s="285"/>
      <c r="E34" s="126"/>
      <c r="F34" s="285"/>
      <c r="G34" s="285"/>
      <c r="H34" s="132"/>
      <c r="I34" s="132"/>
      <c r="J34" s="132"/>
      <c r="K34" s="132"/>
    </row>
    <row r="35" spans="1:17">
      <c r="A35" t="s">
        <v>21</v>
      </c>
      <c r="B35" s="107">
        <f t="shared" ref="B35" si="11">SUM(C35:G35)</f>
        <v>1702500</v>
      </c>
      <c r="C35" s="285">
        <v>1672100</v>
      </c>
      <c r="D35" s="285">
        <v>0</v>
      </c>
      <c r="E35" s="126">
        <v>30400</v>
      </c>
      <c r="F35" s="285">
        <v>0</v>
      </c>
      <c r="G35" s="285">
        <v>0</v>
      </c>
      <c r="H35" s="132">
        <f t="shared" si="3"/>
        <v>98.214390602055801</v>
      </c>
      <c r="I35" s="132">
        <f t="shared" ref="I35:K38" si="12">IF($B35&lt;&gt;0,(E35/$B35*100),(IF(E35&lt;&gt;0,1,0)))</f>
        <v>1.7856093979441996</v>
      </c>
      <c r="J35" s="132">
        <f t="shared" si="12"/>
        <v>0</v>
      </c>
      <c r="K35" s="132">
        <f t="shared" si="12"/>
        <v>0</v>
      </c>
      <c r="M35" s="354"/>
      <c r="N35" s="354"/>
      <c r="O35" s="354"/>
      <c r="P35" s="354"/>
      <c r="Q35" s="354"/>
    </row>
    <row r="36" spans="1:17">
      <c r="A36" t="s">
        <v>22</v>
      </c>
      <c r="B36" s="107">
        <f t="shared" si="5"/>
        <v>4882710.0999999996</v>
      </c>
      <c r="C36" s="285">
        <v>1094788.8799999999</v>
      </c>
      <c r="D36" s="285">
        <v>0</v>
      </c>
      <c r="E36" s="126">
        <v>3021177.66</v>
      </c>
      <c r="F36" s="285">
        <v>0</v>
      </c>
      <c r="G36" s="285">
        <v>766743.56</v>
      </c>
      <c r="H36" s="132">
        <f t="shared" si="3"/>
        <v>22.421746480504751</v>
      </c>
      <c r="I36" s="132">
        <f t="shared" si="12"/>
        <v>61.875016089937439</v>
      </c>
      <c r="J36" s="132">
        <f t="shared" si="12"/>
        <v>0</v>
      </c>
      <c r="K36" s="132">
        <f t="shared" si="12"/>
        <v>15.70323742955782</v>
      </c>
      <c r="M36" s="354"/>
      <c r="N36" s="354"/>
      <c r="O36" s="354"/>
      <c r="P36" s="354"/>
      <c r="Q36" s="354"/>
    </row>
    <row r="37" spans="1:17">
      <c r="A37" t="s">
        <v>23</v>
      </c>
      <c r="B37" s="107">
        <f t="shared" si="5"/>
        <v>30136363.600000001</v>
      </c>
      <c r="C37" s="285">
        <v>0</v>
      </c>
      <c r="D37" s="285">
        <v>0</v>
      </c>
      <c r="E37" s="126">
        <v>19805441.960000001</v>
      </c>
      <c r="F37" s="285">
        <v>0</v>
      </c>
      <c r="G37" s="285">
        <v>10330921.640000001</v>
      </c>
      <c r="H37" s="132">
        <f t="shared" si="3"/>
        <v>0</v>
      </c>
      <c r="I37" s="132">
        <f t="shared" si="12"/>
        <v>65.71941533118482</v>
      </c>
      <c r="J37" s="132">
        <f t="shared" si="12"/>
        <v>0</v>
      </c>
      <c r="K37" s="132">
        <f t="shared" si="12"/>
        <v>34.28058466881518</v>
      </c>
      <c r="M37" s="354"/>
      <c r="N37" s="354"/>
      <c r="O37" s="354"/>
      <c r="P37" s="354"/>
      <c r="Q37" s="354"/>
    </row>
    <row r="38" spans="1:17">
      <c r="A38" s="12" t="s">
        <v>24</v>
      </c>
      <c r="B38" s="109">
        <f t="shared" si="5"/>
        <v>3649307.59</v>
      </c>
      <c r="C38" s="287">
        <v>3636794.58</v>
      </c>
      <c r="D38" s="287">
        <v>157.26</v>
      </c>
      <c r="E38" s="127">
        <v>12355.75</v>
      </c>
      <c r="F38" s="287">
        <v>0</v>
      </c>
      <c r="G38" s="287">
        <v>0</v>
      </c>
      <c r="H38" s="288">
        <f t="shared" si="3"/>
        <v>99.661422072673247</v>
      </c>
      <c r="I38" s="288">
        <f t="shared" si="12"/>
        <v>0.33857792732675623</v>
      </c>
      <c r="J38" s="288">
        <f t="shared" si="12"/>
        <v>0</v>
      </c>
      <c r="K38" s="288">
        <f t="shared" si="12"/>
        <v>0</v>
      </c>
      <c r="M38" s="354"/>
      <c r="N38" s="354"/>
      <c r="O38" s="354"/>
      <c r="P38" s="354"/>
      <c r="Q38" s="354"/>
    </row>
    <row r="39" spans="1:17">
      <c r="A39" s="21" t="s">
        <v>179</v>
      </c>
      <c r="B39" s="3"/>
      <c r="C39" s="285"/>
      <c r="D39" s="285"/>
      <c r="E39" s="285"/>
      <c r="F39" s="285"/>
      <c r="G39" s="285"/>
      <c r="H39" s="289"/>
      <c r="I39" s="289"/>
      <c r="J39" s="289"/>
      <c r="K39" s="75"/>
      <c r="M39" s="354"/>
      <c r="N39" s="354"/>
      <c r="O39" s="354"/>
      <c r="P39" s="354"/>
      <c r="Q39" s="354"/>
    </row>
    <row r="40" spans="1:17">
      <c r="A40" s="21"/>
      <c r="C40" s="75"/>
      <c r="D40" s="290"/>
      <c r="E40" s="75"/>
      <c r="F40" s="75"/>
      <c r="G40" s="75"/>
      <c r="H40" s="75"/>
      <c r="I40" s="75"/>
      <c r="J40" s="75"/>
      <c r="K40" s="75"/>
      <c r="M40" s="354"/>
      <c r="N40" s="354"/>
      <c r="O40" s="354"/>
      <c r="P40" s="354"/>
      <c r="Q40" s="354"/>
    </row>
    <row r="41" spans="1:17">
      <c r="B41" s="383"/>
      <c r="C41" s="75"/>
      <c r="D41" s="290"/>
      <c r="E41" s="75"/>
      <c r="F41" s="75"/>
      <c r="G41" s="75"/>
      <c r="H41" s="75"/>
      <c r="I41" s="75"/>
      <c r="J41" s="75"/>
      <c r="K41" s="75"/>
      <c r="M41" s="354"/>
      <c r="N41" s="354"/>
      <c r="O41" s="354"/>
      <c r="P41" s="354"/>
      <c r="Q41" s="354"/>
    </row>
    <row r="42" spans="1:17">
      <c r="C42" s="352"/>
      <c r="D42" s="352"/>
      <c r="E42" s="352"/>
      <c r="F42" s="352"/>
      <c r="G42" s="352"/>
      <c r="M42" s="354"/>
      <c r="N42" s="354"/>
      <c r="O42" s="354"/>
      <c r="P42" s="354"/>
      <c r="Q42" s="354"/>
    </row>
    <row r="43" spans="1:17">
      <c r="C43" s="352"/>
      <c r="D43" s="352"/>
      <c r="E43" s="352"/>
      <c r="F43" s="352"/>
      <c r="G43" s="352"/>
      <c r="M43" s="354"/>
      <c r="N43" s="354"/>
      <c r="O43" s="354"/>
      <c r="P43" s="354"/>
      <c r="Q43" s="354"/>
    </row>
    <row r="44" spans="1:17">
      <c r="C44" s="352"/>
      <c r="D44" s="352"/>
      <c r="E44" s="352"/>
      <c r="F44" s="352"/>
      <c r="G44" s="352"/>
    </row>
    <row r="45" spans="1:17">
      <c r="C45" s="352"/>
      <c r="D45" s="352"/>
      <c r="E45" s="352"/>
      <c r="F45" s="352"/>
      <c r="G45" s="352"/>
    </row>
    <row r="46" spans="1:17">
      <c r="C46" s="352"/>
      <c r="D46" s="352"/>
      <c r="E46" s="352"/>
      <c r="F46" s="352"/>
      <c r="G46" s="352"/>
    </row>
    <row r="47" spans="1:17">
      <c r="C47" s="352"/>
      <c r="D47" s="352"/>
      <c r="E47" s="352"/>
      <c r="F47" s="352"/>
      <c r="G47" s="352"/>
    </row>
    <row r="48" spans="1:17">
      <c r="C48" s="352"/>
      <c r="D48" s="352"/>
      <c r="E48" s="352"/>
      <c r="F48" s="352"/>
      <c r="G48" s="352"/>
    </row>
    <row r="49" spans="3:7">
      <c r="C49" s="352"/>
      <c r="D49" s="352"/>
      <c r="E49" s="352"/>
      <c r="F49" s="352"/>
      <c r="G49" s="352"/>
    </row>
    <row r="50" spans="3:7">
      <c r="C50" s="352"/>
      <c r="D50" s="352"/>
      <c r="E50" s="352"/>
      <c r="F50" s="352"/>
      <c r="G50" s="352"/>
    </row>
    <row r="51" spans="3:7">
      <c r="C51" s="352"/>
      <c r="D51" s="352"/>
      <c r="E51" s="352"/>
      <c r="F51" s="352"/>
      <c r="G51" s="352"/>
    </row>
    <row r="52" spans="3:7">
      <c r="C52" s="352"/>
      <c r="D52" s="352"/>
      <c r="E52" s="352"/>
      <c r="F52" s="352"/>
      <c r="G52" s="352"/>
    </row>
    <row r="53" spans="3:7">
      <c r="C53" s="352"/>
      <c r="D53" s="352"/>
      <c r="E53" s="352"/>
      <c r="F53" s="352"/>
      <c r="G53" s="352"/>
    </row>
    <row r="54" spans="3:7">
      <c r="C54" s="352"/>
      <c r="D54" s="352"/>
      <c r="E54" s="352"/>
      <c r="F54" s="352"/>
      <c r="G54" s="352"/>
    </row>
    <row r="55" spans="3:7">
      <c r="C55" s="352"/>
      <c r="D55" s="352"/>
      <c r="E55" s="352"/>
      <c r="F55" s="352"/>
      <c r="G55" s="352"/>
    </row>
    <row r="56" spans="3:7">
      <c r="C56" s="352"/>
      <c r="D56" s="352"/>
      <c r="E56" s="352"/>
      <c r="F56" s="352"/>
      <c r="G56" s="352"/>
    </row>
    <row r="57" spans="3:7">
      <c r="C57" s="352"/>
      <c r="D57" s="352"/>
      <c r="E57" s="352"/>
      <c r="F57" s="352"/>
      <c r="G57" s="352"/>
    </row>
    <row r="58" spans="3:7">
      <c r="C58" s="352"/>
      <c r="D58" s="352"/>
      <c r="E58" s="352"/>
      <c r="F58" s="352"/>
      <c r="G58" s="352"/>
    </row>
    <row r="59" spans="3:7">
      <c r="C59" s="352"/>
      <c r="D59" s="352"/>
      <c r="E59" s="352"/>
      <c r="F59" s="352"/>
      <c r="G59" s="352"/>
    </row>
    <row r="60" spans="3:7">
      <c r="C60" s="352"/>
      <c r="D60" s="352"/>
      <c r="E60" s="352"/>
      <c r="F60" s="352"/>
      <c r="G60" s="352"/>
    </row>
    <row r="61" spans="3:7">
      <c r="C61" s="352"/>
      <c r="D61" s="352"/>
      <c r="E61" s="352"/>
      <c r="F61" s="352"/>
      <c r="G61" s="352"/>
    </row>
    <row r="62" spans="3:7">
      <c r="C62" s="352"/>
      <c r="D62" s="352"/>
      <c r="E62" s="352"/>
      <c r="F62" s="352"/>
      <c r="G62" s="352"/>
    </row>
    <row r="63" spans="3:7">
      <c r="C63" s="352"/>
      <c r="D63" s="352"/>
      <c r="E63" s="352"/>
      <c r="F63" s="352"/>
      <c r="G63" s="352"/>
    </row>
    <row r="64" spans="3:7">
      <c r="C64" s="352"/>
      <c r="D64" s="352"/>
      <c r="E64" s="352"/>
      <c r="F64" s="352"/>
      <c r="G64" s="352"/>
    </row>
    <row r="65" spans="2:7">
      <c r="B65" s="23"/>
      <c r="C65" s="352"/>
      <c r="D65" s="352"/>
      <c r="E65" s="352"/>
      <c r="F65" s="352"/>
      <c r="G65" s="352"/>
    </row>
    <row r="66" spans="2:7">
      <c r="B66" s="23"/>
      <c r="C66" s="352"/>
      <c r="D66" s="352"/>
      <c r="E66" s="352"/>
      <c r="F66" s="352"/>
      <c r="G66" s="352"/>
    </row>
    <row r="67" spans="2:7">
      <c r="C67" s="352"/>
      <c r="D67" s="352"/>
      <c r="E67" s="352"/>
      <c r="F67" s="352"/>
      <c r="G67" s="352"/>
    </row>
    <row r="68" spans="2:7">
      <c r="C68" s="352"/>
      <c r="D68" s="352"/>
      <c r="E68" s="352"/>
      <c r="F68" s="352"/>
      <c r="G68" s="352"/>
    </row>
    <row r="69" spans="2:7">
      <c r="C69" s="352"/>
      <c r="D69" s="352"/>
      <c r="E69" s="352"/>
      <c r="F69" s="352"/>
      <c r="G69" s="352"/>
    </row>
    <row r="70" spans="2:7">
      <c r="C70" s="352"/>
      <c r="D70" s="352"/>
      <c r="E70" s="352"/>
      <c r="F70" s="352"/>
      <c r="G70" s="352"/>
    </row>
    <row r="71" spans="2:7">
      <c r="C71" s="352"/>
      <c r="D71" s="352"/>
      <c r="E71" s="352"/>
      <c r="F71" s="352"/>
      <c r="G71" s="352"/>
    </row>
    <row r="72" spans="2:7">
      <c r="C72" s="352"/>
      <c r="D72" s="352"/>
      <c r="E72" s="352"/>
      <c r="F72" s="352"/>
      <c r="G72" s="352"/>
    </row>
    <row r="73" spans="2:7">
      <c r="C73" s="352"/>
      <c r="D73" s="352"/>
      <c r="E73" s="352"/>
      <c r="F73" s="352"/>
      <c r="G73" s="352"/>
    </row>
    <row r="74" spans="2:7">
      <c r="C74" s="352"/>
      <c r="D74" s="352"/>
      <c r="E74" s="352"/>
      <c r="F74" s="352"/>
      <c r="G74" s="352"/>
    </row>
    <row r="75" spans="2:7">
      <c r="C75" s="352"/>
      <c r="D75" s="352"/>
      <c r="E75" s="352"/>
      <c r="F75" s="352"/>
      <c r="G75" s="352"/>
    </row>
    <row r="76" spans="2:7">
      <c r="C76" s="352"/>
      <c r="D76" s="352"/>
      <c r="E76" s="352"/>
      <c r="F76" s="352"/>
      <c r="G76" s="352"/>
    </row>
    <row r="77" spans="2:7">
      <c r="C77" s="352"/>
      <c r="D77" s="352"/>
      <c r="E77" s="352"/>
      <c r="F77" s="352"/>
      <c r="G77" s="352"/>
    </row>
    <row r="78" spans="2:7">
      <c r="C78" s="352"/>
      <c r="D78" s="352"/>
      <c r="E78" s="352"/>
      <c r="F78" s="352"/>
      <c r="G78" s="352"/>
    </row>
    <row r="79" spans="2:7">
      <c r="C79" s="352"/>
      <c r="D79" s="352"/>
      <c r="E79" s="352"/>
      <c r="F79" s="352"/>
      <c r="G79" s="352"/>
    </row>
    <row r="81" spans="3:7">
      <c r="C81" s="352"/>
      <c r="D81" s="352"/>
      <c r="E81" s="352"/>
      <c r="F81" s="352"/>
      <c r="G81" s="352"/>
    </row>
    <row r="82" spans="3:7">
      <c r="C82" s="352"/>
      <c r="D82" s="352"/>
      <c r="E82" s="352"/>
      <c r="F82" s="352"/>
      <c r="G82" s="352"/>
    </row>
    <row r="83" spans="3:7">
      <c r="C83" s="352"/>
      <c r="D83" s="352"/>
      <c r="E83" s="352"/>
      <c r="F83" s="352"/>
      <c r="G83" s="352"/>
    </row>
    <row r="84" spans="3:7">
      <c r="C84" s="352"/>
      <c r="D84" s="352"/>
      <c r="E84" s="352"/>
      <c r="F84" s="352"/>
      <c r="G84" s="352"/>
    </row>
    <row r="86" spans="3:7">
      <c r="C86" s="352"/>
      <c r="D86" s="352"/>
      <c r="E86" s="352"/>
      <c r="F86" s="352"/>
      <c r="G86" s="352"/>
    </row>
    <row r="87" spans="3:7">
      <c r="C87" s="352"/>
      <c r="D87" s="352"/>
      <c r="E87" s="352"/>
      <c r="F87" s="352"/>
      <c r="G87" s="352"/>
    </row>
    <row r="88" spans="3:7">
      <c r="C88" s="352"/>
      <c r="D88" s="352"/>
      <c r="E88" s="352"/>
      <c r="F88" s="352"/>
      <c r="G88" s="352"/>
    </row>
    <row r="89" spans="3:7">
      <c r="C89" s="352"/>
      <c r="D89" s="352"/>
      <c r="E89" s="352"/>
      <c r="F89" s="352"/>
      <c r="G89" s="352"/>
    </row>
  </sheetData>
  <mergeCells count="8">
    <mergeCell ref="A1:K1"/>
    <mergeCell ref="A3:K3"/>
    <mergeCell ref="C7:D7"/>
    <mergeCell ref="A4:J4"/>
    <mergeCell ref="C6:F6"/>
    <mergeCell ref="H6:K6"/>
    <mergeCell ref="E7:E8"/>
    <mergeCell ref="F7:F8"/>
  </mergeCells>
  <phoneticPr fontId="0" type="noConversion"/>
  <printOptions horizontalCentered="1"/>
  <pageMargins left="0.59" right="0.56000000000000005" top="0.83" bottom="1" header="0.67" footer="0.5"/>
  <pageSetup scale="76" orientation="landscape" r:id="rId1"/>
  <headerFooter alignWithMargins="0">
    <oddFooter>&amp;L&amp;"Arial,Italic"&amp;9MSDE - LFRO  02/2019&amp;C&amp;P&amp;R&amp;"Arial,Italic"&amp;9Selected Financial Data-Part 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D99"/>
  <sheetViews>
    <sheetView zoomScaleNormal="100" workbookViewId="0">
      <selection activeCell="E49" sqref="E49"/>
    </sheetView>
  </sheetViews>
  <sheetFormatPr defaultRowHeight="12.75"/>
  <cols>
    <col min="1" max="1" width="15.7109375" style="83" customWidth="1"/>
    <col min="2" max="3" width="14.85546875" style="83" customWidth="1"/>
    <col min="4" max="4" width="12.28515625" style="83" bestFit="1" customWidth="1"/>
    <col min="5" max="5" width="14.85546875" style="83" customWidth="1"/>
    <col min="6" max="7" width="13.28515625" style="83" customWidth="1"/>
    <col min="8" max="8" width="2.7109375" style="83" customWidth="1"/>
    <col min="9" max="11" width="9.140625" style="83"/>
    <col min="12" max="12" width="11.5703125" style="83" customWidth="1"/>
    <col min="13" max="13" width="9.140625" style="83"/>
    <col min="15" max="15" width="12.28515625" style="354" bestFit="1" customWidth="1"/>
    <col min="16" max="16" width="10.28515625" style="354" bestFit="1" customWidth="1"/>
    <col min="17" max="17" width="11.28515625" style="354" bestFit="1" customWidth="1"/>
  </cols>
  <sheetData>
    <row r="1" spans="1:56">
      <c r="B1" s="145"/>
      <c r="C1" s="439" t="s">
        <v>78</v>
      </c>
      <c r="D1" s="439"/>
      <c r="E1" s="439"/>
      <c r="F1" s="439"/>
      <c r="G1" s="439"/>
      <c r="H1" s="145"/>
      <c r="I1" s="145"/>
      <c r="J1" s="145"/>
      <c r="K1" s="145"/>
      <c r="L1" s="75"/>
      <c r="M1" s="75"/>
    </row>
    <row r="2" spans="1:56">
      <c r="A2" s="142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56">
      <c r="A3" s="439" t="s">
        <v>229</v>
      </c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75"/>
    </row>
    <row r="4" spans="1:56">
      <c r="A4" s="439"/>
      <c r="B4" s="439"/>
      <c r="C4" s="439"/>
      <c r="D4" s="439"/>
      <c r="E4" s="439"/>
      <c r="F4" s="439"/>
      <c r="G4" s="439"/>
      <c r="H4" s="439"/>
      <c r="I4" s="439"/>
      <c r="J4" s="439"/>
      <c r="K4" s="439"/>
      <c r="L4" s="75"/>
      <c r="M4" s="75"/>
    </row>
    <row r="5" spans="1:56" ht="13.5" thickBot="1">
      <c r="A5" s="75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75"/>
    </row>
    <row r="6" spans="1:56" ht="15" customHeight="1" thickTop="1">
      <c r="A6" s="118" t="s">
        <v>67</v>
      </c>
      <c r="B6" s="120" t="s">
        <v>39</v>
      </c>
      <c r="C6" s="448" t="s">
        <v>70</v>
      </c>
      <c r="D6" s="448"/>
      <c r="E6" s="448"/>
      <c r="F6" s="448"/>
      <c r="G6" s="144"/>
      <c r="H6" s="144"/>
      <c r="I6" s="448" t="s">
        <v>72</v>
      </c>
      <c r="J6" s="448"/>
      <c r="K6" s="448"/>
      <c r="L6" s="448"/>
      <c r="M6" s="145"/>
      <c r="N6" s="19"/>
      <c r="O6" s="385"/>
      <c r="P6" s="385"/>
      <c r="Q6" s="385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</row>
    <row r="7" spans="1:56">
      <c r="A7" s="144" t="s">
        <v>30</v>
      </c>
      <c r="B7" s="121" t="s">
        <v>73</v>
      </c>
      <c r="C7" s="447" t="s">
        <v>67</v>
      </c>
      <c r="D7" s="447"/>
      <c r="E7" s="131"/>
      <c r="F7" s="131"/>
      <c r="G7" s="121" t="s">
        <v>69</v>
      </c>
      <c r="H7" s="121"/>
      <c r="I7" s="120"/>
      <c r="J7" s="120"/>
      <c r="K7" s="120"/>
      <c r="L7" s="120" t="s">
        <v>69</v>
      </c>
      <c r="M7" s="75"/>
    </row>
    <row r="8" spans="1:56" ht="13.5" thickBot="1">
      <c r="A8" s="146" t="s">
        <v>121</v>
      </c>
      <c r="B8" s="122" t="s">
        <v>74</v>
      </c>
      <c r="C8" s="147" t="s">
        <v>68</v>
      </c>
      <c r="D8" s="147" t="s">
        <v>178</v>
      </c>
      <c r="E8" s="147" t="s">
        <v>40</v>
      </c>
      <c r="F8" s="147" t="s">
        <v>47</v>
      </c>
      <c r="G8" s="147" t="s">
        <v>71</v>
      </c>
      <c r="H8" s="147"/>
      <c r="I8" s="122" t="s">
        <v>67</v>
      </c>
      <c r="J8" s="122" t="s">
        <v>40</v>
      </c>
      <c r="K8" s="147" t="s">
        <v>47</v>
      </c>
      <c r="L8" s="147" t="s">
        <v>71</v>
      </c>
      <c r="M8" s="75"/>
    </row>
    <row r="9" spans="1:56">
      <c r="A9" s="144" t="s">
        <v>0</v>
      </c>
      <c r="B9" s="79">
        <f t="shared" ref="B9:G9" si="0">SUM(B11:B38)</f>
        <v>913733894.52999997</v>
      </c>
      <c r="C9" s="279">
        <f>SUM(C12:C38)</f>
        <v>882954267.33000004</v>
      </c>
      <c r="D9" s="279">
        <f>SUM(D11:D38)</f>
        <v>11922765.52</v>
      </c>
      <c r="E9" s="279">
        <f t="shared" si="0"/>
        <v>0</v>
      </c>
      <c r="F9" s="279">
        <f t="shared" si="0"/>
        <v>0</v>
      </c>
      <c r="G9" s="279">
        <f t="shared" si="0"/>
        <v>18856861.68</v>
      </c>
      <c r="H9" s="79"/>
      <c r="I9" s="148">
        <f>IF(B9&lt;&gt;0,((+C9+D9)/B9),(IF(C9&lt;&gt;0,1,0)))</f>
        <v>0.97936285192780403</v>
      </c>
      <c r="J9" s="148">
        <f>IF($B9&lt;&gt;0,(E9/$B9),(IF(E9&lt;&gt;0,1,0)))</f>
        <v>0</v>
      </c>
      <c r="K9" s="148">
        <f>IF($B9&lt;&gt;0,(F9/$B9),(IF(F9&lt;&gt;0,1,0)))</f>
        <v>0</v>
      </c>
      <c r="L9" s="148">
        <f>IF($B9&lt;&gt;0,(G9/$B9),(IF(G9&lt;&gt;0,1,0)))</f>
        <v>2.0637148072196073E-2</v>
      </c>
      <c r="M9" s="75"/>
    </row>
    <row r="10" spans="1:56">
      <c r="A10" s="144"/>
      <c r="B10" s="131"/>
      <c r="C10" s="254"/>
      <c r="D10" s="187"/>
      <c r="E10" s="213"/>
      <c r="F10" s="213"/>
      <c r="G10" s="213"/>
      <c r="H10" s="120"/>
      <c r="I10" s="149"/>
      <c r="J10" s="149"/>
      <c r="K10" s="132"/>
      <c r="L10" s="132"/>
      <c r="M10" s="75"/>
      <c r="N10" s="383"/>
    </row>
    <row r="11" spans="1:56">
      <c r="A11" s="75" t="s">
        <v>1</v>
      </c>
      <c r="B11" s="119">
        <f t="shared" ref="B11:B32" si="1">SUM(C11:G11)</f>
        <v>0</v>
      </c>
      <c r="C11" s="353">
        <v>0</v>
      </c>
      <c r="D11" s="131">
        <v>0</v>
      </c>
      <c r="E11" s="126">
        <v>0</v>
      </c>
      <c r="F11" s="126">
        <v>0</v>
      </c>
      <c r="G11" s="126">
        <v>0</v>
      </c>
      <c r="H11" s="119"/>
      <c r="I11" s="132">
        <f>IF(B11&lt;&gt;0,((+C11+D11)/B11*100),(IF(C11&lt;&gt;0,1,0)))</f>
        <v>0</v>
      </c>
      <c r="J11" s="132">
        <f t="shared" ref="J11" si="2">IF($B11&lt;&gt;0,(E11/$B11*100),(IF(E11&lt;&gt;0,1,0)))</f>
        <v>0</v>
      </c>
      <c r="K11" s="132">
        <f t="shared" ref="K11" si="3">IF($B11&lt;&gt;0,(F11/$B11*100),(IF(F11&lt;&gt;0,1,0)))</f>
        <v>0</v>
      </c>
      <c r="L11" s="132">
        <f t="shared" ref="L11" si="4">IF($B11&lt;&gt;0,(G11/$B11*100),(IF(G11&lt;&gt;0,1,0)))</f>
        <v>0</v>
      </c>
    </row>
    <row r="12" spans="1:56">
      <c r="A12" s="83" t="s">
        <v>2</v>
      </c>
      <c r="B12" s="119">
        <f>SUM(C12:G12)</f>
        <v>77967362</v>
      </c>
      <c r="C12" s="353">
        <v>77967362</v>
      </c>
      <c r="D12" s="131">
        <v>0</v>
      </c>
      <c r="E12" s="126">
        <v>0</v>
      </c>
      <c r="F12" s="126">
        <v>0</v>
      </c>
      <c r="G12" s="126">
        <v>0</v>
      </c>
      <c r="H12" s="290"/>
      <c r="I12" s="132">
        <f t="shared" ref="I12:I38" si="5">IF(B12&lt;&gt;0,((+C12+D12)/B12*100),(IF(C12&lt;&gt;0,1,0)))</f>
        <v>100</v>
      </c>
      <c r="J12" s="132">
        <f t="shared" ref="J12:J38" si="6">IF($B12&lt;&gt;0,(E12/$B12*100),(IF(E12&lt;&gt;0,1,0)))</f>
        <v>0</v>
      </c>
      <c r="K12" s="132">
        <f t="shared" ref="K12:K38" si="7">IF($B12&lt;&gt;0,(F12/$B12*100),(IF(F12&lt;&gt;0,1,0)))</f>
        <v>0</v>
      </c>
      <c r="L12" s="132">
        <f t="shared" ref="L12:L38" si="8">IF($B12&lt;&gt;0,(G12/$B12*100),(IF(G12&lt;&gt;0,1,0)))</f>
        <v>0</v>
      </c>
    </row>
    <row r="13" spans="1:56">
      <c r="A13" s="75" t="s">
        <v>3</v>
      </c>
      <c r="B13" s="119">
        <f>SUM(C13:G13)</f>
        <v>18856861.68</v>
      </c>
      <c r="C13" s="353">
        <v>0</v>
      </c>
      <c r="D13" s="131">
        <v>0</v>
      </c>
      <c r="E13" s="126">
        <v>0</v>
      </c>
      <c r="F13" s="126">
        <v>0</v>
      </c>
      <c r="G13" s="126">
        <v>18856861.68</v>
      </c>
      <c r="H13" s="290"/>
      <c r="I13" s="132">
        <f t="shared" si="5"/>
        <v>0</v>
      </c>
      <c r="J13" s="132">
        <f t="shared" si="6"/>
        <v>0</v>
      </c>
      <c r="K13" s="132">
        <f t="shared" si="7"/>
        <v>0</v>
      </c>
      <c r="L13" s="132">
        <f t="shared" si="8"/>
        <v>100</v>
      </c>
    </row>
    <row r="14" spans="1:56">
      <c r="A14" s="83" t="s">
        <v>4</v>
      </c>
      <c r="B14" s="119">
        <f>SUM(C14:G14)</f>
        <v>53032260</v>
      </c>
      <c r="C14" s="353">
        <v>53032260</v>
      </c>
      <c r="D14" s="131">
        <v>0</v>
      </c>
      <c r="E14" s="126">
        <v>0</v>
      </c>
      <c r="F14" s="126">
        <v>0</v>
      </c>
      <c r="G14" s="126">
        <v>0</v>
      </c>
      <c r="H14" s="290"/>
      <c r="I14" s="132">
        <f t="shared" si="5"/>
        <v>100</v>
      </c>
      <c r="J14" s="132">
        <f t="shared" si="6"/>
        <v>0</v>
      </c>
      <c r="K14" s="132">
        <f t="shared" si="7"/>
        <v>0</v>
      </c>
      <c r="L14" s="132">
        <f t="shared" si="8"/>
        <v>0</v>
      </c>
    </row>
    <row r="15" spans="1:56">
      <c r="A15" s="83" t="s">
        <v>5</v>
      </c>
      <c r="B15" s="119">
        <f>SUM(C15:G15)</f>
        <v>6577961.3600000003</v>
      </c>
      <c r="C15" s="353">
        <v>6577961.3600000003</v>
      </c>
      <c r="D15" s="131">
        <v>0</v>
      </c>
      <c r="E15" s="126">
        <v>0</v>
      </c>
      <c r="F15" s="126">
        <v>0</v>
      </c>
      <c r="G15" s="126">
        <v>0</v>
      </c>
      <c r="H15" s="290"/>
      <c r="I15" s="132">
        <f t="shared" si="5"/>
        <v>100</v>
      </c>
      <c r="J15" s="132">
        <f t="shared" si="6"/>
        <v>0</v>
      </c>
      <c r="K15" s="132">
        <f t="shared" si="7"/>
        <v>0</v>
      </c>
      <c r="L15" s="132">
        <f t="shared" si="8"/>
        <v>0</v>
      </c>
    </row>
    <row r="16" spans="1:56">
      <c r="B16" s="119"/>
      <c r="C16" s="353"/>
      <c r="D16" s="131"/>
      <c r="E16" s="126"/>
      <c r="F16" s="126"/>
      <c r="G16" s="126"/>
      <c r="H16" s="290"/>
      <c r="I16" s="132"/>
      <c r="J16" s="132"/>
      <c r="K16" s="132"/>
      <c r="L16" s="132"/>
    </row>
    <row r="17" spans="1:12">
      <c r="A17" s="83" t="s">
        <v>6</v>
      </c>
      <c r="B17" s="119">
        <f t="shared" si="1"/>
        <v>1713191.52</v>
      </c>
      <c r="C17" s="353">
        <v>0</v>
      </c>
      <c r="D17" s="131">
        <v>1713191.52</v>
      </c>
      <c r="E17" s="126">
        <v>0</v>
      </c>
      <c r="F17" s="126">
        <v>0</v>
      </c>
      <c r="G17" s="126">
        <v>0</v>
      </c>
      <c r="H17" s="290"/>
      <c r="I17" s="132">
        <f t="shared" si="5"/>
        <v>100</v>
      </c>
      <c r="J17" s="132">
        <f t="shared" si="6"/>
        <v>0</v>
      </c>
      <c r="K17" s="132">
        <f t="shared" si="7"/>
        <v>0</v>
      </c>
      <c r="L17" s="132">
        <f t="shared" si="8"/>
        <v>0</v>
      </c>
    </row>
    <row r="18" spans="1:12">
      <c r="A18" s="83" t="s">
        <v>7</v>
      </c>
      <c r="B18" s="119">
        <f t="shared" si="1"/>
        <v>11181875.07</v>
      </c>
      <c r="C18" s="353">
        <v>11181875.07</v>
      </c>
      <c r="D18" s="131">
        <v>0</v>
      </c>
      <c r="E18" s="126">
        <v>0</v>
      </c>
      <c r="F18" s="126">
        <v>0</v>
      </c>
      <c r="G18" s="126">
        <v>0</v>
      </c>
      <c r="H18" s="290"/>
      <c r="I18" s="132">
        <f t="shared" si="5"/>
        <v>100</v>
      </c>
      <c r="J18" s="132">
        <f t="shared" si="6"/>
        <v>0</v>
      </c>
      <c r="K18" s="132">
        <f t="shared" si="7"/>
        <v>0</v>
      </c>
      <c r="L18" s="132">
        <f t="shared" si="8"/>
        <v>0</v>
      </c>
    </row>
    <row r="19" spans="1:12">
      <c r="A19" s="83" t="s">
        <v>8</v>
      </c>
      <c r="B19" s="119">
        <f t="shared" si="1"/>
        <v>8068759</v>
      </c>
      <c r="C19" s="353">
        <v>0</v>
      </c>
      <c r="D19" s="131">
        <v>8068759</v>
      </c>
      <c r="E19" s="126">
        <v>0</v>
      </c>
      <c r="F19" s="126">
        <v>0</v>
      </c>
      <c r="G19" s="126">
        <v>0</v>
      </c>
      <c r="H19" s="290"/>
      <c r="I19" s="132">
        <f t="shared" si="5"/>
        <v>100</v>
      </c>
      <c r="J19" s="132">
        <f t="shared" si="6"/>
        <v>0</v>
      </c>
      <c r="K19" s="132">
        <f t="shared" si="7"/>
        <v>0</v>
      </c>
      <c r="L19" s="132">
        <f t="shared" si="8"/>
        <v>0</v>
      </c>
    </row>
    <row r="20" spans="1:12">
      <c r="A20" s="83" t="s">
        <v>9</v>
      </c>
      <c r="B20" s="119">
        <f t="shared" si="1"/>
        <v>10867577</v>
      </c>
      <c r="C20" s="353">
        <v>10867577</v>
      </c>
      <c r="D20" s="131">
        <v>0</v>
      </c>
      <c r="E20" s="126">
        <v>0</v>
      </c>
      <c r="F20" s="126">
        <v>0</v>
      </c>
      <c r="G20" s="126">
        <v>0</v>
      </c>
      <c r="H20" s="290"/>
      <c r="I20" s="132">
        <f t="shared" si="5"/>
        <v>100</v>
      </c>
      <c r="J20" s="132">
        <f t="shared" si="6"/>
        <v>0</v>
      </c>
      <c r="K20" s="132">
        <f t="shared" si="7"/>
        <v>0</v>
      </c>
      <c r="L20" s="132">
        <f t="shared" si="8"/>
        <v>0</v>
      </c>
    </row>
    <row r="21" spans="1:12">
      <c r="A21" s="83" t="s">
        <v>10</v>
      </c>
      <c r="B21" s="119">
        <f t="shared" si="1"/>
        <v>0</v>
      </c>
      <c r="C21" s="353">
        <v>0</v>
      </c>
      <c r="D21" s="131">
        <v>0</v>
      </c>
      <c r="E21" s="126">
        <v>0</v>
      </c>
      <c r="F21" s="126">
        <v>0</v>
      </c>
      <c r="G21" s="126">
        <v>0</v>
      </c>
      <c r="H21" s="290"/>
      <c r="I21" s="132">
        <f t="shared" si="5"/>
        <v>0</v>
      </c>
      <c r="J21" s="132">
        <f t="shared" si="6"/>
        <v>0</v>
      </c>
      <c r="K21" s="132">
        <f t="shared" si="7"/>
        <v>0</v>
      </c>
      <c r="L21" s="132">
        <f t="shared" si="8"/>
        <v>0</v>
      </c>
    </row>
    <row r="22" spans="1:12">
      <c r="B22" s="119"/>
      <c r="C22" s="353"/>
      <c r="D22" s="131"/>
      <c r="E22" s="126"/>
      <c r="F22" s="126"/>
      <c r="G22" s="126"/>
      <c r="H22" s="290"/>
      <c r="I22" s="132"/>
      <c r="J22" s="132"/>
      <c r="K22" s="132"/>
      <c r="L22" s="132"/>
    </row>
    <row r="23" spans="1:12">
      <c r="A23" s="83" t="s">
        <v>11</v>
      </c>
      <c r="B23" s="119">
        <f t="shared" si="1"/>
        <v>39991700</v>
      </c>
      <c r="C23" s="353">
        <v>39991700</v>
      </c>
      <c r="D23" s="131">
        <v>0</v>
      </c>
      <c r="E23" s="126">
        <v>0</v>
      </c>
      <c r="F23" s="126">
        <v>0</v>
      </c>
      <c r="G23" s="126">
        <v>0</v>
      </c>
      <c r="H23" s="290"/>
      <c r="I23" s="132">
        <f t="shared" si="5"/>
        <v>100</v>
      </c>
      <c r="J23" s="132">
        <f t="shared" si="6"/>
        <v>0</v>
      </c>
      <c r="K23" s="132">
        <f t="shared" si="7"/>
        <v>0</v>
      </c>
      <c r="L23" s="132">
        <f t="shared" si="8"/>
        <v>0</v>
      </c>
    </row>
    <row r="24" spans="1:12">
      <c r="A24" s="83" t="s">
        <v>12</v>
      </c>
      <c r="B24" s="119">
        <f t="shared" si="1"/>
        <v>0</v>
      </c>
      <c r="C24" s="353">
        <v>0</v>
      </c>
      <c r="D24" s="131">
        <v>0</v>
      </c>
      <c r="E24" s="126">
        <v>0</v>
      </c>
      <c r="F24" s="126">
        <v>0</v>
      </c>
      <c r="G24" s="126">
        <v>0</v>
      </c>
      <c r="H24" s="290"/>
      <c r="I24" s="132">
        <f t="shared" si="5"/>
        <v>0</v>
      </c>
      <c r="J24" s="132">
        <f t="shared" si="6"/>
        <v>0</v>
      </c>
      <c r="K24" s="132">
        <f t="shared" si="7"/>
        <v>0</v>
      </c>
      <c r="L24" s="132">
        <f t="shared" si="8"/>
        <v>0</v>
      </c>
    </row>
    <row r="25" spans="1:12">
      <c r="A25" s="83" t="s">
        <v>13</v>
      </c>
      <c r="B25" s="119">
        <f t="shared" si="1"/>
        <v>31825570.899999999</v>
      </c>
      <c r="C25" s="353">
        <v>31825570.899999999</v>
      </c>
      <c r="D25" s="131">
        <v>0</v>
      </c>
      <c r="E25" s="126">
        <v>0</v>
      </c>
      <c r="F25" s="126">
        <v>0</v>
      </c>
      <c r="G25" s="126">
        <v>0</v>
      </c>
      <c r="H25" s="290"/>
      <c r="I25" s="132">
        <f t="shared" si="5"/>
        <v>100</v>
      </c>
      <c r="J25" s="132">
        <f t="shared" si="6"/>
        <v>0</v>
      </c>
      <c r="K25" s="132">
        <f t="shared" si="7"/>
        <v>0</v>
      </c>
      <c r="L25" s="132">
        <f t="shared" si="8"/>
        <v>0</v>
      </c>
    </row>
    <row r="26" spans="1:12">
      <c r="A26" s="83" t="s">
        <v>14</v>
      </c>
      <c r="B26" s="119">
        <f t="shared" si="1"/>
        <v>40384789</v>
      </c>
      <c r="C26" s="353">
        <v>40384789</v>
      </c>
      <c r="D26" s="131">
        <v>0</v>
      </c>
      <c r="E26" s="126">
        <v>0</v>
      </c>
      <c r="F26" s="126">
        <v>0</v>
      </c>
      <c r="G26" s="126">
        <v>0</v>
      </c>
      <c r="H26" s="290"/>
      <c r="I26" s="132">
        <f t="shared" si="5"/>
        <v>100</v>
      </c>
      <c r="J26" s="132">
        <f t="shared" si="6"/>
        <v>0</v>
      </c>
      <c r="K26" s="132">
        <f t="shared" si="7"/>
        <v>0</v>
      </c>
      <c r="L26" s="132">
        <f t="shared" si="8"/>
        <v>0</v>
      </c>
    </row>
    <row r="27" spans="1:12">
      <c r="A27" s="83" t="s">
        <v>15</v>
      </c>
      <c r="B27" s="119">
        <f t="shared" si="1"/>
        <v>0</v>
      </c>
      <c r="C27" s="353">
        <v>0</v>
      </c>
      <c r="D27" s="131">
        <v>0</v>
      </c>
      <c r="E27" s="126">
        <v>0</v>
      </c>
      <c r="F27" s="126">
        <v>0</v>
      </c>
      <c r="G27" s="126">
        <v>0</v>
      </c>
      <c r="H27" s="290"/>
      <c r="I27" s="132">
        <f t="shared" si="5"/>
        <v>0</v>
      </c>
      <c r="J27" s="132">
        <f t="shared" si="6"/>
        <v>0</v>
      </c>
      <c r="K27" s="132">
        <f t="shared" si="7"/>
        <v>0</v>
      </c>
      <c r="L27" s="132">
        <f t="shared" si="8"/>
        <v>0</v>
      </c>
    </row>
    <row r="28" spans="1:12">
      <c r="B28" s="119"/>
      <c r="C28" s="353"/>
      <c r="D28" s="131"/>
      <c r="E28" s="126"/>
      <c r="F28" s="126"/>
      <c r="G28" s="126"/>
      <c r="H28" s="290"/>
      <c r="I28" s="132"/>
      <c r="J28" s="132"/>
      <c r="K28" s="132"/>
      <c r="L28" s="132"/>
    </row>
    <row r="29" spans="1:12">
      <c r="A29" s="83" t="s">
        <v>16</v>
      </c>
      <c r="B29" s="119">
        <f t="shared" si="1"/>
        <v>497223046</v>
      </c>
      <c r="C29" s="353">
        <v>495082231</v>
      </c>
      <c r="D29" s="131">
        <v>2140815</v>
      </c>
      <c r="E29" s="126">
        <v>0</v>
      </c>
      <c r="F29" s="126">
        <v>0</v>
      </c>
      <c r="G29" s="126">
        <v>0</v>
      </c>
      <c r="H29" s="290"/>
      <c r="I29" s="132">
        <f t="shared" si="5"/>
        <v>100</v>
      </c>
      <c r="J29" s="132">
        <f t="shared" si="6"/>
        <v>0</v>
      </c>
      <c r="K29" s="132">
        <f t="shared" si="7"/>
        <v>0</v>
      </c>
      <c r="L29" s="132">
        <f t="shared" si="8"/>
        <v>0</v>
      </c>
    </row>
    <row r="30" spans="1:12">
      <c r="A30" s="83" t="s">
        <v>17</v>
      </c>
      <c r="B30" s="119">
        <f t="shared" si="1"/>
        <v>89887486</v>
      </c>
      <c r="C30" s="353">
        <v>89887486</v>
      </c>
      <c r="D30" s="131">
        <v>0</v>
      </c>
      <c r="E30" s="126">
        <v>0</v>
      </c>
      <c r="F30" s="126">
        <v>0</v>
      </c>
      <c r="G30" s="126">
        <v>0</v>
      </c>
      <c r="H30" s="290"/>
      <c r="I30" s="132">
        <f t="shared" si="5"/>
        <v>100</v>
      </c>
      <c r="J30" s="132">
        <f t="shared" si="6"/>
        <v>0</v>
      </c>
      <c r="K30" s="132">
        <f t="shared" si="7"/>
        <v>0</v>
      </c>
      <c r="L30" s="132">
        <f t="shared" si="8"/>
        <v>0</v>
      </c>
    </row>
    <row r="31" spans="1:12">
      <c r="A31" s="83" t="s">
        <v>18</v>
      </c>
      <c r="B31" s="119">
        <f t="shared" si="1"/>
        <v>0</v>
      </c>
      <c r="C31" s="353">
        <v>0</v>
      </c>
      <c r="D31" s="131">
        <v>0</v>
      </c>
      <c r="E31" s="126">
        <v>0</v>
      </c>
      <c r="F31" s="126">
        <v>0</v>
      </c>
      <c r="G31" s="126">
        <v>0</v>
      </c>
      <c r="H31" s="290"/>
      <c r="I31" s="132">
        <f t="shared" si="5"/>
        <v>0</v>
      </c>
      <c r="J31" s="132">
        <f t="shared" si="6"/>
        <v>0</v>
      </c>
      <c r="K31" s="132">
        <f t="shared" si="7"/>
        <v>0</v>
      </c>
      <c r="L31" s="132">
        <f t="shared" si="8"/>
        <v>0</v>
      </c>
    </row>
    <row r="32" spans="1:12">
      <c r="A32" s="83" t="s">
        <v>19</v>
      </c>
      <c r="B32" s="119">
        <f t="shared" si="1"/>
        <v>5731715</v>
      </c>
      <c r="C32" s="353">
        <v>5731715</v>
      </c>
      <c r="D32" s="131">
        <v>0</v>
      </c>
      <c r="E32" s="126">
        <v>0</v>
      </c>
      <c r="F32" s="126">
        <v>0</v>
      </c>
      <c r="G32" s="126">
        <v>0</v>
      </c>
      <c r="H32" s="290"/>
      <c r="I32" s="132">
        <f t="shared" si="5"/>
        <v>100</v>
      </c>
      <c r="J32" s="132">
        <f t="shared" si="6"/>
        <v>0</v>
      </c>
      <c r="K32" s="132">
        <f t="shared" si="7"/>
        <v>0</v>
      </c>
      <c r="L32" s="132">
        <f t="shared" si="8"/>
        <v>0</v>
      </c>
    </row>
    <row r="33" spans="1:14">
      <c r="A33" s="83" t="s">
        <v>20</v>
      </c>
      <c r="B33" s="119">
        <f>SUM(C33:G33)</f>
        <v>0</v>
      </c>
      <c r="C33" s="353">
        <v>0</v>
      </c>
      <c r="D33" s="131">
        <v>0</v>
      </c>
      <c r="E33" s="126">
        <v>0</v>
      </c>
      <c r="F33" s="126">
        <v>0</v>
      </c>
      <c r="G33" s="126">
        <v>0</v>
      </c>
      <c r="H33" s="290"/>
      <c r="I33" s="132">
        <f t="shared" si="5"/>
        <v>0</v>
      </c>
      <c r="J33" s="132">
        <f t="shared" si="6"/>
        <v>0</v>
      </c>
      <c r="K33" s="132">
        <f t="shared" si="7"/>
        <v>0</v>
      </c>
      <c r="L33" s="132">
        <f t="shared" si="8"/>
        <v>0</v>
      </c>
    </row>
    <row r="34" spans="1:14">
      <c r="B34" s="119"/>
      <c r="C34" s="353"/>
      <c r="D34" s="131"/>
      <c r="E34" s="126"/>
      <c r="F34" s="126"/>
      <c r="G34" s="126"/>
      <c r="H34" s="290"/>
      <c r="I34" s="132"/>
      <c r="J34" s="132"/>
      <c r="K34" s="132"/>
      <c r="L34" s="132"/>
    </row>
    <row r="35" spans="1:14">
      <c r="A35" s="83" t="s">
        <v>21</v>
      </c>
      <c r="B35" s="119">
        <f>SUM(C35:G35)</f>
        <v>3271134</v>
      </c>
      <c r="C35" s="353">
        <v>3271134</v>
      </c>
      <c r="D35" s="131">
        <v>0</v>
      </c>
      <c r="E35" s="126">
        <v>0</v>
      </c>
      <c r="F35" s="126">
        <v>0</v>
      </c>
      <c r="G35" s="126">
        <v>0</v>
      </c>
      <c r="H35" s="290"/>
      <c r="I35" s="132">
        <f t="shared" si="5"/>
        <v>100</v>
      </c>
      <c r="J35" s="132">
        <f t="shared" si="6"/>
        <v>0</v>
      </c>
      <c r="K35" s="132">
        <f t="shared" si="7"/>
        <v>0</v>
      </c>
      <c r="L35" s="132">
        <f t="shared" si="8"/>
        <v>0</v>
      </c>
    </row>
    <row r="36" spans="1:14">
      <c r="A36" s="83" t="s">
        <v>22</v>
      </c>
      <c r="B36" s="119">
        <f>SUM(C36:G36)</f>
        <v>5415445</v>
      </c>
      <c r="C36" s="353">
        <v>5415445</v>
      </c>
      <c r="D36" s="131">
        <v>0</v>
      </c>
      <c r="E36" s="126">
        <v>0</v>
      </c>
      <c r="F36" s="126">
        <v>0</v>
      </c>
      <c r="G36" s="126">
        <v>0</v>
      </c>
      <c r="H36" s="290"/>
      <c r="I36" s="132">
        <f t="shared" si="5"/>
        <v>100</v>
      </c>
      <c r="J36" s="132">
        <f t="shared" si="6"/>
        <v>0</v>
      </c>
      <c r="K36" s="132">
        <f t="shared" si="7"/>
        <v>0</v>
      </c>
      <c r="L36" s="132">
        <f t="shared" si="8"/>
        <v>0</v>
      </c>
    </row>
    <row r="37" spans="1:14">
      <c r="A37" s="83" t="s">
        <v>23</v>
      </c>
      <c r="B37" s="290">
        <f>SUM(C37:G37)</f>
        <v>11737161</v>
      </c>
      <c r="C37" s="353">
        <v>11737161</v>
      </c>
      <c r="D37" s="131">
        <v>0</v>
      </c>
      <c r="E37" s="126">
        <v>0</v>
      </c>
      <c r="F37" s="126">
        <v>0</v>
      </c>
      <c r="G37" s="126">
        <v>0</v>
      </c>
      <c r="H37" s="290"/>
      <c r="I37" s="132">
        <f t="shared" si="5"/>
        <v>100</v>
      </c>
      <c r="J37" s="132">
        <f t="shared" si="6"/>
        <v>0</v>
      </c>
      <c r="K37" s="132">
        <f t="shared" si="7"/>
        <v>0</v>
      </c>
      <c r="L37" s="132">
        <f t="shared" si="8"/>
        <v>0</v>
      </c>
    </row>
    <row r="38" spans="1:14">
      <c r="A38" s="89" t="s">
        <v>24</v>
      </c>
      <c r="B38" s="319">
        <f>SUM(C38:G38)</f>
        <v>0</v>
      </c>
      <c r="C38" s="401">
        <v>0</v>
      </c>
      <c r="D38" s="403">
        <v>0</v>
      </c>
      <c r="E38" s="127">
        <v>0</v>
      </c>
      <c r="F38" s="127">
        <v>0</v>
      </c>
      <c r="G38" s="127">
        <v>0</v>
      </c>
      <c r="H38" s="319"/>
      <c r="I38" s="288">
        <f t="shared" si="5"/>
        <v>0</v>
      </c>
      <c r="J38" s="288">
        <f t="shared" si="6"/>
        <v>0</v>
      </c>
      <c r="K38" s="288">
        <f t="shared" si="7"/>
        <v>0</v>
      </c>
      <c r="L38" s="288">
        <f t="shared" si="8"/>
        <v>0</v>
      </c>
    </row>
    <row r="39" spans="1:14">
      <c r="D39" s="87"/>
      <c r="I39" s="136"/>
      <c r="J39" s="82"/>
      <c r="K39" s="82"/>
      <c r="L39" s="82"/>
    </row>
    <row r="40" spans="1:14">
      <c r="A40" s="83" t="s">
        <v>180</v>
      </c>
      <c r="D40" s="87"/>
      <c r="E40" s="126"/>
    </row>
    <row r="41" spans="1:14">
      <c r="A41" s="83" t="s">
        <v>181</v>
      </c>
      <c r="D41" s="87"/>
    </row>
    <row r="42" spans="1:14">
      <c r="A42" s="133"/>
      <c r="D42" s="87"/>
    </row>
    <row r="43" spans="1:14">
      <c r="A43" s="133"/>
      <c r="B43" s="386"/>
      <c r="D43" s="87"/>
    </row>
    <row r="44" spans="1:14">
      <c r="A44" s="133"/>
      <c r="D44" s="87"/>
    </row>
    <row r="45" spans="1:14">
      <c r="A45" s="133"/>
      <c r="C45" s="353"/>
      <c r="D45" s="353"/>
      <c r="E45" s="353"/>
      <c r="F45" s="353"/>
    </row>
    <row r="46" spans="1:14">
      <c r="C46" s="353"/>
      <c r="D46" s="353"/>
      <c r="E46" s="353"/>
      <c r="F46" s="353"/>
      <c r="G46" s="353"/>
      <c r="H46" s="353"/>
      <c r="I46" s="353"/>
      <c r="J46" s="353"/>
      <c r="K46" s="353"/>
      <c r="L46" s="353"/>
      <c r="M46" s="353"/>
      <c r="N46" s="354"/>
    </row>
    <row r="47" spans="1:14">
      <c r="C47" s="353"/>
      <c r="D47" s="353"/>
      <c r="E47" s="353"/>
      <c r="F47" s="353"/>
      <c r="H47" s="353"/>
      <c r="I47" s="353"/>
      <c r="J47" s="353"/>
      <c r="K47" s="353"/>
      <c r="L47" s="353"/>
      <c r="M47" s="353"/>
      <c r="N47" s="354"/>
    </row>
    <row r="48" spans="1:14">
      <c r="C48" s="353"/>
      <c r="D48" s="353"/>
      <c r="E48" s="353"/>
      <c r="F48" s="353"/>
      <c r="G48" s="353"/>
      <c r="H48" s="353"/>
      <c r="I48" s="353"/>
      <c r="J48" s="353"/>
      <c r="K48" s="353"/>
      <c r="L48" s="353"/>
      <c r="M48" s="353"/>
      <c r="N48" s="354"/>
    </row>
    <row r="49" spans="3:14">
      <c r="C49" s="353"/>
      <c r="D49" s="353"/>
      <c r="E49" s="353"/>
      <c r="F49" s="353"/>
      <c r="G49" s="353"/>
      <c r="H49" s="353"/>
      <c r="I49" s="353"/>
      <c r="J49" s="353"/>
      <c r="K49" s="353"/>
      <c r="L49" s="353"/>
      <c r="M49" s="353"/>
      <c r="N49" s="354"/>
    </row>
    <row r="50" spans="3:14">
      <c r="C50" s="353"/>
      <c r="D50" s="353"/>
      <c r="E50" s="353"/>
      <c r="F50" s="353"/>
      <c r="G50" s="353"/>
      <c r="H50" s="353"/>
      <c r="I50" s="353"/>
      <c r="J50" s="353"/>
      <c r="K50" s="353"/>
      <c r="L50" s="353"/>
      <c r="M50" s="353"/>
      <c r="N50" s="354"/>
    </row>
    <row r="51" spans="3:14">
      <c r="C51" s="353"/>
      <c r="D51" s="353"/>
      <c r="E51" s="353"/>
      <c r="F51" s="353"/>
      <c r="G51" s="353"/>
      <c r="H51" s="353"/>
      <c r="I51" s="353"/>
      <c r="J51" s="353"/>
      <c r="K51" s="353"/>
      <c r="L51" s="353"/>
      <c r="M51" s="353"/>
      <c r="N51" s="354"/>
    </row>
    <row r="52" spans="3:14">
      <c r="C52" s="353"/>
      <c r="D52" s="353"/>
      <c r="E52" s="353"/>
      <c r="F52" s="353"/>
      <c r="G52" s="353"/>
      <c r="H52" s="353"/>
      <c r="I52" s="353"/>
      <c r="J52" s="353"/>
      <c r="K52" s="353"/>
      <c r="L52" s="353"/>
      <c r="M52" s="353"/>
      <c r="N52" s="354"/>
    </row>
    <row r="53" spans="3:14">
      <c r="C53" s="353"/>
      <c r="D53" s="353"/>
      <c r="E53" s="353"/>
      <c r="F53" s="353"/>
      <c r="G53" s="353"/>
      <c r="H53" s="353"/>
      <c r="I53" s="353"/>
      <c r="J53" s="353"/>
      <c r="K53" s="353"/>
      <c r="L53" s="353"/>
      <c r="M53" s="353"/>
      <c r="N53" s="354"/>
    </row>
    <row r="54" spans="3:14">
      <c r="C54" s="353"/>
      <c r="D54" s="353"/>
      <c r="E54" s="353"/>
      <c r="F54" s="353"/>
      <c r="G54" s="353"/>
      <c r="H54" s="353"/>
      <c r="I54" s="353"/>
      <c r="J54" s="353"/>
      <c r="K54" s="353"/>
      <c r="L54" s="353"/>
      <c r="M54" s="353"/>
      <c r="N54" s="354"/>
    </row>
    <row r="55" spans="3:14">
      <c r="C55" s="353"/>
      <c r="D55" s="353"/>
      <c r="E55" s="353"/>
      <c r="F55" s="353"/>
      <c r="G55" s="353"/>
      <c r="H55" s="353"/>
      <c r="I55" s="353"/>
      <c r="J55" s="353"/>
      <c r="K55" s="353"/>
      <c r="L55" s="353"/>
      <c r="M55" s="353"/>
      <c r="N55" s="354"/>
    </row>
    <row r="56" spans="3:14">
      <c r="C56" s="353"/>
      <c r="D56" s="353"/>
      <c r="E56" s="353"/>
      <c r="F56" s="353"/>
      <c r="G56" s="353"/>
      <c r="H56" s="353"/>
      <c r="I56" s="353"/>
      <c r="J56" s="353"/>
      <c r="K56" s="353"/>
      <c r="L56" s="353"/>
      <c r="M56" s="353"/>
      <c r="N56" s="354"/>
    </row>
    <row r="57" spans="3:14">
      <c r="C57" s="353"/>
      <c r="D57" s="353"/>
      <c r="E57" s="353"/>
      <c r="F57" s="353"/>
      <c r="G57" s="353"/>
      <c r="H57" s="353"/>
      <c r="I57" s="353"/>
      <c r="J57" s="353"/>
      <c r="K57" s="353"/>
      <c r="L57" s="353"/>
      <c r="M57" s="353"/>
      <c r="N57" s="354"/>
    </row>
    <row r="58" spans="3:14">
      <c r="C58" s="353"/>
      <c r="D58" s="353"/>
      <c r="E58" s="353"/>
      <c r="F58" s="353"/>
      <c r="G58" s="353"/>
      <c r="H58" s="353"/>
      <c r="I58" s="353"/>
      <c r="J58" s="353"/>
      <c r="K58" s="353"/>
      <c r="L58" s="353"/>
      <c r="M58" s="353"/>
      <c r="N58" s="354"/>
    </row>
    <row r="59" spans="3:14">
      <c r="C59" s="353"/>
      <c r="D59" s="353"/>
      <c r="E59" s="353"/>
      <c r="F59" s="353"/>
      <c r="G59" s="353"/>
      <c r="H59" s="353"/>
      <c r="I59" s="353"/>
      <c r="J59" s="353"/>
      <c r="K59" s="353"/>
      <c r="L59" s="353"/>
      <c r="M59" s="353"/>
      <c r="N59" s="354"/>
    </row>
    <row r="60" spans="3:14">
      <c r="C60" s="353"/>
      <c r="D60" s="353"/>
      <c r="E60" s="353"/>
      <c r="F60" s="353"/>
      <c r="G60" s="353"/>
      <c r="H60" s="353"/>
      <c r="I60" s="353"/>
      <c r="J60" s="353"/>
      <c r="K60" s="353"/>
      <c r="L60" s="353"/>
      <c r="M60" s="353"/>
      <c r="N60" s="354"/>
    </row>
    <row r="61" spans="3:14">
      <c r="C61" s="353"/>
      <c r="D61" s="353"/>
      <c r="E61" s="353"/>
      <c r="F61" s="353"/>
      <c r="G61" s="353"/>
      <c r="H61" s="353"/>
      <c r="I61" s="353"/>
      <c r="J61" s="353"/>
      <c r="K61" s="353"/>
      <c r="L61" s="353"/>
      <c r="M61" s="353"/>
      <c r="N61" s="354"/>
    </row>
    <row r="62" spans="3:14">
      <c r="C62" s="353"/>
      <c r="D62" s="353"/>
      <c r="E62" s="353"/>
      <c r="F62" s="353"/>
      <c r="G62" s="353"/>
      <c r="H62" s="353"/>
      <c r="I62" s="353"/>
      <c r="J62" s="353"/>
      <c r="K62" s="353"/>
      <c r="L62" s="353"/>
      <c r="M62" s="353"/>
      <c r="N62" s="354"/>
    </row>
    <row r="63" spans="3:14">
      <c r="C63" s="353"/>
      <c r="D63" s="353"/>
      <c r="E63" s="353"/>
      <c r="F63" s="353"/>
      <c r="G63" s="353"/>
      <c r="H63" s="353"/>
      <c r="I63" s="353"/>
      <c r="J63" s="353"/>
      <c r="K63" s="353"/>
      <c r="L63" s="353"/>
      <c r="M63" s="353"/>
      <c r="N63" s="354"/>
    </row>
    <row r="64" spans="3:14">
      <c r="C64" s="353"/>
      <c r="D64" s="353"/>
      <c r="E64" s="353"/>
      <c r="F64" s="353"/>
      <c r="G64" s="353"/>
      <c r="H64" s="353"/>
      <c r="I64" s="353"/>
      <c r="J64" s="353"/>
      <c r="K64" s="353"/>
      <c r="L64" s="353"/>
      <c r="M64" s="353"/>
      <c r="N64" s="354"/>
    </row>
    <row r="65" spans="3:14">
      <c r="C65" s="353"/>
      <c r="D65" s="353"/>
      <c r="E65" s="353"/>
      <c r="F65" s="353"/>
      <c r="G65" s="353"/>
      <c r="H65" s="353"/>
      <c r="I65" s="353"/>
      <c r="J65" s="353"/>
      <c r="K65" s="353"/>
      <c r="L65" s="353"/>
      <c r="M65" s="353"/>
      <c r="N65" s="354"/>
    </row>
    <row r="66" spans="3:14">
      <c r="C66" s="353"/>
      <c r="D66" s="353"/>
      <c r="E66" s="353"/>
      <c r="F66" s="353"/>
      <c r="G66" s="353"/>
      <c r="H66" s="353"/>
      <c r="I66" s="353"/>
      <c r="J66" s="353"/>
      <c r="K66" s="353"/>
      <c r="L66" s="353"/>
      <c r="M66" s="353"/>
      <c r="N66" s="354"/>
    </row>
    <row r="67" spans="3:14">
      <c r="C67" s="353"/>
      <c r="D67" s="353"/>
      <c r="E67" s="353"/>
      <c r="F67" s="353"/>
      <c r="G67" s="353"/>
      <c r="H67" s="353"/>
      <c r="I67" s="353"/>
      <c r="J67" s="353"/>
      <c r="K67" s="353"/>
      <c r="L67" s="353"/>
      <c r="M67" s="353"/>
      <c r="N67" s="354"/>
    </row>
    <row r="68" spans="3:14">
      <c r="C68" s="353"/>
      <c r="D68" s="353"/>
      <c r="E68" s="353"/>
      <c r="F68" s="353"/>
      <c r="G68" s="353"/>
      <c r="H68" s="353"/>
      <c r="I68" s="353"/>
      <c r="J68" s="353"/>
      <c r="K68" s="353"/>
      <c r="L68" s="353"/>
      <c r="M68" s="353"/>
      <c r="N68" s="354"/>
    </row>
    <row r="69" spans="3:14">
      <c r="C69" s="353"/>
      <c r="D69" s="353"/>
      <c r="F69" s="353"/>
      <c r="G69" s="353"/>
      <c r="H69" s="353"/>
      <c r="I69" s="353"/>
      <c r="J69" s="353"/>
      <c r="K69" s="353"/>
      <c r="L69" s="353"/>
      <c r="M69" s="353"/>
      <c r="N69" s="354"/>
    </row>
    <row r="70" spans="3:14">
      <c r="C70" s="353"/>
      <c r="D70" s="353"/>
      <c r="E70" s="353"/>
      <c r="F70" s="353"/>
      <c r="G70" s="353"/>
      <c r="H70" s="353"/>
      <c r="I70" s="353"/>
      <c r="J70" s="353"/>
      <c r="K70" s="353"/>
      <c r="L70" s="353"/>
      <c r="M70" s="353"/>
      <c r="N70" s="354"/>
    </row>
    <row r="71" spans="3:14">
      <c r="C71" s="353"/>
      <c r="D71" s="353"/>
      <c r="E71" s="353"/>
      <c r="F71" s="353"/>
      <c r="G71" s="353"/>
      <c r="H71" s="353"/>
      <c r="I71" s="353"/>
      <c r="J71" s="353"/>
      <c r="K71" s="353"/>
      <c r="L71" s="353"/>
      <c r="M71" s="353"/>
      <c r="N71" s="354"/>
    </row>
    <row r="73" spans="3:14">
      <c r="C73" s="353"/>
      <c r="D73" s="353"/>
      <c r="E73" s="353"/>
      <c r="F73" s="353"/>
      <c r="G73" s="353"/>
      <c r="H73" s="353"/>
      <c r="I73" s="353"/>
      <c r="J73" s="353"/>
      <c r="K73" s="353"/>
      <c r="L73" s="353"/>
      <c r="M73" s="353"/>
      <c r="N73" s="354"/>
    </row>
    <row r="74" spans="3:14">
      <c r="C74" s="353"/>
      <c r="D74" s="353"/>
      <c r="E74" s="353"/>
      <c r="F74" s="353"/>
      <c r="G74" s="353"/>
      <c r="H74" s="353"/>
      <c r="I74" s="353"/>
      <c r="J74" s="353"/>
      <c r="K74" s="353"/>
      <c r="L74" s="353"/>
      <c r="M74" s="353"/>
      <c r="N74" s="354"/>
    </row>
    <row r="75" spans="3:14">
      <c r="C75" s="353"/>
      <c r="D75" s="353"/>
      <c r="E75" s="353"/>
      <c r="F75" s="353"/>
      <c r="G75" s="353"/>
      <c r="H75" s="353"/>
      <c r="I75" s="353"/>
      <c r="J75" s="353"/>
      <c r="K75" s="353"/>
      <c r="L75" s="353"/>
      <c r="M75" s="353"/>
      <c r="N75" s="354"/>
    </row>
    <row r="76" spans="3:14">
      <c r="C76" s="353"/>
      <c r="D76" s="353"/>
      <c r="E76" s="353"/>
      <c r="F76" s="353"/>
      <c r="G76" s="353"/>
      <c r="H76" s="353"/>
      <c r="I76" s="353"/>
      <c r="J76" s="353"/>
      <c r="K76" s="353"/>
      <c r="L76" s="353"/>
      <c r="M76" s="353"/>
      <c r="N76" s="354"/>
    </row>
    <row r="77" spans="3:14">
      <c r="C77" s="353"/>
      <c r="D77" s="353"/>
      <c r="E77" s="353"/>
      <c r="F77" s="353"/>
      <c r="G77" s="353"/>
      <c r="H77" s="353"/>
      <c r="I77" s="353"/>
      <c r="J77" s="353"/>
      <c r="K77" s="353"/>
      <c r="L77" s="353"/>
      <c r="M77" s="353"/>
      <c r="N77" s="354"/>
    </row>
    <row r="78" spans="3:14">
      <c r="C78" s="353"/>
      <c r="D78" s="353"/>
      <c r="E78" s="353"/>
      <c r="F78" s="353"/>
    </row>
    <row r="79" spans="3:14">
      <c r="C79" s="353"/>
      <c r="D79" s="353"/>
      <c r="E79" s="353"/>
      <c r="F79" s="353"/>
      <c r="G79" s="353"/>
      <c r="H79" s="353"/>
      <c r="I79" s="353"/>
      <c r="J79" s="353"/>
      <c r="K79" s="353"/>
      <c r="L79" s="353"/>
      <c r="M79" s="353"/>
      <c r="N79" s="354"/>
    </row>
    <row r="80" spans="3:14">
      <c r="C80" s="353"/>
      <c r="D80" s="353"/>
      <c r="E80" s="353"/>
      <c r="F80" s="353"/>
      <c r="G80" s="353"/>
      <c r="H80" s="353"/>
      <c r="I80" s="353"/>
      <c r="J80" s="353"/>
      <c r="K80" s="353"/>
      <c r="L80" s="353"/>
      <c r="M80" s="353"/>
      <c r="N80" s="354"/>
    </row>
    <row r="81" spans="3:14">
      <c r="C81" s="353"/>
      <c r="D81" s="353"/>
      <c r="E81" s="353"/>
      <c r="F81" s="353"/>
      <c r="G81" s="353"/>
      <c r="H81" s="353"/>
      <c r="I81" s="353"/>
      <c r="J81" s="353"/>
      <c r="K81" s="353"/>
      <c r="L81" s="353"/>
      <c r="M81" s="353"/>
      <c r="N81" s="354"/>
    </row>
    <row r="82" spans="3:14">
      <c r="C82" s="353"/>
      <c r="D82" s="353"/>
      <c r="E82" s="353"/>
      <c r="F82" s="353"/>
      <c r="G82" s="353"/>
      <c r="H82" s="353"/>
      <c r="I82" s="353"/>
      <c r="J82" s="353"/>
      <c r="K82" s="353"/>
      <c r="L82" s="353"/>
      <c r="M82" s="353"/>
      <c r="N82" s="354"/>
    </row>
    <row r="83" spans="3:14">
      <c r="C83" s="353"/>
      <c r="D83" s="353"/>
      <c r="E83" s="353"/>
      <c r="F83" s="353"/>
      <c r="G83" s="353"/>
      <c r="H83" s="353"/>
      <c r="I83" s="353"/>
      <c r="J83" s="353"/>
      <c r="K83" s="353"/>
      <c r="L83" s="353"/>
      <c r="M83" s="353"/>
      <c r="N83" s="354"/>
    </row>
    <row r="84" spans="3:14">
      <c r="C84" s="353"/>
      <c r="D84" s="353"/>
      <c r="E84" s="353"/>
      <c r="F84" s="353"/>
      <c r="G84" s="353"/>
      <c r="H84" s="353"/>
      <c r="I84" s="353"/>
      <c r="J84" s="353"/>
      <c r="K84" s="353"/>
      <c r="L84" s="353"/>
      <c r="M84" s="353"/>
      <c r="N84" s="354"/>
    </row>
    <row r="85" spans="3:14">
      <c r="C85" s="353"/>
      <c r="D85" s="353"/>
      <c r="E85" s="353"/>
      <c r="F85" s="353"/>
      <c r="G85" s="353"/>
      <c r="H85" s="353"/>
      <c r="I85" s="353"/>
      <c r="J85" s="353"/>
      <c r="K85" s="353"/>
      <c r="L85" s="353"/>
      <c r="M85" s="353"/>
      <c r="N85" s="354"/>
    </row>
    <row r="86" spans="3:14">
      <c r="C86" s="353"/>
      <c r="D86" s="353"/>
      <c r="E86" s="353"/>
      <c r="F86" s="353"/>
      <c r="G86" s="353"/>
      <c r="H86" s="353"/>
      <c r="I86" s="353"/>
      <c r="J86" s="353"/>
      <c r="K86" s="353"/>
      <c r="L86" s="353"/>
      <c r="M86" s="353"/>
      <c r="N86" s="354"/>
    </row>
    <row r="87" spans="3:14">
      <c r="C87" s="353"/>
      <c r="D87" s="353"/>
      <c r="E87" s="353"/>
      <c r="F87" s="353"/>
      <c r="G87" s="353"/>
    </row>
    <row r="88" spans="3:14">
      <c r="C88" s="353"/>
      <c r="D88" s="353"/>
      <c r="E88" s="353"/>
      <c r="F88" s="353"/>
    </row>
    <row r="89" spans="3:14">
      <c r="C89" s="353"/>
      <c r="D89" s="353"/>
      <c r="E89" s="353"/>
      <c r="F89" s="353"/>
    </row>
    <row r="90" spans="3:14">
      <c r="C90" s="353"/>
      <c r="D90" s="353"/>
      <c r="E90" s="353"/>
      <c r="F90" s="353"/>
    </row>
    <row r="91" spans="3:14">
      <c r="C91" s="353"/>
      <c r="D91" s="353"/>
      <c r="E91" s="353"/>
      <c r="F91" s="353"/>
    </row>
    <row r="92" spans="3:14">
      <c r="C92" s="353"/>
      <c r="D92" s="353"/>
      <c r="E92" s="353"/>
    </row>
    <row r="93" spans="3:14">
      <c r="C93" s="353"/>
      <c r="D93" s="353"/>
      <c r="E93" s="353"/>
    </row>
    <row r="94" spans="3:14">
      <c r="C94" s="353"/>
      <c r="D94" s="353"/>
      <c r="E94" s="353"/>
    </row>
    <row r="95" spans="3:14">
      <c r="C95" s="353"/>
      <c r="D95" s="353"/>
      <c r="E95" s="353"/>
    </row>
    <row r="96" spans="3:14">
      <c r="D96" s="353"/>
      <c r="E96" s="353"/>
    </row>
    <row r="97" spans="4:5">
      <c r="D97" s="353"/>
      <c r="E97" s="353"/>
    </row>
    <row r="98" spans="4:5">
      <c r="D98" s="353"/>
    </row>
    <row r="99" spans="4:5">
      <c r="D99" s="353"/>
    </row>
  </sheetData>
  <mergeCells count="6">
    <mergeCell ref="C1:G1"/>
    <mergeCell ref="C7:D7"/>
    <mergeCell ref="A4:K4"/>
    <mergeCell ref="C6:F6"/>
    <mergeCell ref="I6:L6"/>
    <mergeCell ref="A3:L3"/>
  </mergeCells>
  <phoneticPr fontId="0" type="noConversion"/>
  <printOptions horizontalCentered="1"/>
  <pageMargins left="0.59" right="0.56000000000000005" top="0.83" bottom="1" header="0.67" footer="0.5"/>
  <pageSetup scale="76" orientation="landscape" r:id="rId1"/>
  <headerFooter alignWithMargins="0">
    <oddFooter>&amp;L&amp;"Arial,Italic"&amp;9MSDE - LFRO  02/2019&amp;C&amp;P&amp;R&amp;"Arial,Italic"&amp;9Selected Financial Data-Part 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V148"/>
  <sheetViews>
    <sheetView topLeftCell="A2" zoomScaleNormal="100" workbookViewId="0">
      <selection activeCell="E49" sqref="E49"/>
    </sheetView>
  </sheetViews>
  <sheetFormatPr defaultRowHeight="12.75"/>
  <cols>
    <col min="1" max="1" width="14.140625" style="54" customWidth="1"/>
    <col min="2" max="2" width="13.7109375" style="54" customWidth="1"/>
    <col min="3" max="3" width="14.42578125" style="54" bestFit="1" customWidth="1"/>
    <col min="4" max="4" width="12.28515625" style="54" customWidth="1"/>
    <col min="5" max="5" width="14.85546875" style="54" customWidth="1"/>
    <col min="6" max="6" width="11.140625" style="54" customWidth="1"/>
    <col min="7" max="7" width="12.42578125" style="54" customWidth="1"/>
    <col min="8" max="8" width="14.85546875" style="54" customWidth="1"/>
    <col min="9" max="9" width="13.85546875" style="54" customWidth="1"/>
    <col min="10" max="10" width="1" style="54" customWidth="1"/>
    <col min="11" max="11" width="12.28515625" style="169" customWidth="1"/>
    <col min="12" max="12" width="1" style="54" customWidth="1"/>
    <col min="13" max="13" width="9" style="54" customWidth="1"/>
    <col min="14" max="14" width="9.28515625" style="54" customWidth="1"/>
    <col min="15" max="15" width="10.28515625" style="54" bestFit="1" customWidth="1"/>
    <col min="16" max="16" width="7.7109375" style="54" customWidth="1"/>
    <col min="17" max="17" width="11.28515625" bestFit="1" customWidth="1"/>
    <col min="18" max="18" width="12.28515625" bestFit="1" customWidth="1"/>
    <col min="19" max="19" width="10.28515625" bestFit="1" customWidth="1"/>
    <col min="20" max="20" width="9.28515625" bestFit="1" customWidth="1"/>
    <col min="21" max="22" width="10.28515625" bestFit="1" customWidth="1"/>
    <col min="23" max="23" width="11.28515625" bestFit="1" customWidth="1"/>
    <col min="24" max="24" width="10.28515625" bestFit="1" customWidth="1"/>
    <col min="25" max="25" width="9.28515625" bestFit="1" customWidth="1"/>
  </cols>
  <sheetData>
    <row r="1" spans="1:42">
      <c r="A1" s="440" t="s">
        <v>79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</row>
    <row r="2" spans="1:42">
      <c r="A2" s="78"/>
      <c r="B2" s="78"/>
      <c r="C2" s="78"/>
      <c r="D2" s="78"/>
      <c r="E2" s="78"/>
      <c r="F2" s="78"/>
      <c r="G2" s="78"/>
      <c r="H2" s="78"/>
      <c r="I2" s="78"/>
      <c r="J2" s="78"/>
      <c r="K2" s="150"/>
      <c r="L2" s="78"/>
      <c r="M2" s="78"/>
      <c r="N2" s="78"/>
      <c r="O2" s="78"/>
      <c r="P2" s="78"/>
    </row>
    <row r="3" spans="1:42">
      <c r="A3" s="439" t="s">
        <v>230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0"/>
      <c r="P3" s="440"/>
    </row>
    <row r="4" spans="1:42">
      <c r="A4" s="452"/>
      <c r="B4" s="452"/>
      <c r="C4" s="452"/>
      <c r="D4" s="452"/>
      <c r="E4" s="452"/>
      <c r="F4" s="452"/>
      <c r="G4" s="452"/>
      <c r="H4" s="452"/>
      <c r="I4" s="452"/>
      <c r="J4" s="452"/>
      <c r="K4" s="452"/>
      <c r="L4" s="452"/>
      <c r="M4" s="452"/>
      <c r="N4" s="452"/>
      <c r="O4" s="452"/>
      <c r="P4" s="452"/>
    </row>
    <row r="5" spans="1:42" ht="13.5" thickBot="1">
      <c r="A5" s="78"/>
      <c r="B5" s="78"/>
      <c r="C5" s="78"/>
      <c r="D5" s="78"/>
      <c r="E5" s="78"/>
      <c r="F5" s="78"/>
      <c r="G5" s="78"/>
      <c r="H5" s="78"/>
      <c r="I5" s="78"/>
      <c r="J5" s="78"/>
      <c r="K5" s="150"/>
      <c r="L5" s="78"/>
      <c r="M5" s="151"/>
      <c r="N5" s="151"/>
      <c r="O5" s="151"/>
      <c r="P5" s="151"/>
    </row>
    <row r="6" spans="1:42" ht="15" customHeight="1" thickTop="1">
      <c r="A6" s="152"/>
      <c r="B6" s="153"/>
      <c r="C6" s="455" t="s">
        <v>70</v>
      </c>
      <c r="D6" s="455"/>
      <c r="E6" s="455"/>
      <c r="F6" s="455"/>
      <c r="G6" s="455"/>
      <c r="H6" s="455"/>
      <c r="I6" s="455"/>
      <c r="J6" s="455"/>
      <c r="K6" s="154"/>
      <c r="L6" s="152"/>
      <c r="M6" s="453"/>
      <c r="N6" s="453"/>
      <c r="O6" s="453"/>
      <c r="P6" s="453"/>
      <c r="Q6" s="19"/>
      <c r="R6" s="285"/>
      <c r="X6" s="285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</row>
    <row r="7" spans="1:42">
      <c r="A7" s="62" t="s">
        <v>67</v>
      </c>
      <c r="B7" s="155" t="s">
        <v>39</v>
      </c>
      <c r="C7" s="451" t="s">
        <v>67</v>
      </c>
      <c r="D7" s="451"/>
      <c r="E7" s="451"/>
      <c r="F7" s="451"/>
      <c r="G7" s="155"/>
      <c r="H7" s="451" t="s">
        <v>47</v>
      </c>
      <c r="I7" s="451"/>
      <c r="J7" s="155"/>
      <c r="K7" s="156"/>
      <c r="L7" s="155"/>
      <c r="M7" s="454" t="s">
        <v>72</v>
      </c>
      <c r="N7" s="454"/>
      <c r="O7" s="454"/>
      <c r="P7" s="454"/>
    </row>
    <row r="8" spans="1:42">
      <c r="A8" s="62" t="s">
        <v>30</v>
      </c>
      <c r="B8" s="155" t="s">
        <v>73</v>
      </c>
      <c r="C8" s="155" t="s">
        <v>80</v>
      </c>
      <c r="D8" s="155" t="s">
        <v>32</v>
      </c>
      <c r="E8" s="449" t="s">
        <v>165</v>
      </c>
      <c r="F8" s="155"/>
      <c r="G8" s="155"/>
      <c r="H8" s="155" t="s">
        <v>102</v>
      </c>
      <c r="I8" s="155" t="s">
        <v>129</v>
      </c>
      <c r="J8" s="155"/>
      <c r="K8" s="155" t="s">
        <v>69</v>
      </c>
      <c r="L8" s="155"/>
      <c r="M8" s="157"/>
      <c r="N8" s="157"/>
      <c r="O8" s="157"/>
      <c r="P8" s="157" t="s">
        <v>69</v>
      </c>
    </row>
    <row r="9" spans="1:42" ht="13.5" thickBot="1">
      <c r="A9" s="158" t="s">
        <v>121</v>
      </c>
      <c r="B9" s="67" t="s">
        <v>74</v>
      </c>
      <c r="C9" s="69" t="s">
        <v>81</v>
      </c>
      <c r="D9" s="69" t="s">
        <v>82</v>
      </c>
      <c r="E9" s="450"/>
      <c r="F9" s="69" t="s">
        <v>103</v>
      </c>
      <c r="G9" s="67" t="s">
        <v>40</v>
      </c>
      <c r="H9" s="67" t="s">
        <v>81</v>
      </c>
      <c r="I9" s="67" t="s">
        <v>63</v>
      </c>
      <c r="J9" s="67"/>
      <c r="K9" s="69" t="s">
        <v>176</v>
      </c>
      <c r="L9" s="69"/>
      <c r="M9" s="159" t="s">
        <v>67</v>
      </c>
      <c r="N9" s="159" t="s">
        <v>40</v>
      </c>
      <c r="O9" s="159" t="s">
        <v>47</v>
      </c>
      <c r="P9" s="159" t="s">
        <v>71</v>
      </c>
    </row>
    <row r="10" spans="1:42">
      <c r="A10" s="62" t="s">
        <v>0</v>
      </c>
      <c r="B10" s="137">
        <f t="shared" ref="B10:I10" si="0">SUM(B12:B39)</f>
        <v>402540005.93000007</v>
      </c>
      <c r="C10" s="137">
        <f t="shared" si="0"/>
        <v>84051642.780000001</v>
      </c>
      <c r="D10" s="137">
        <f t="shared" si="0"/>
        <v>6131973.2800000003</v>
      </c>
      <c r="E10" s="137">
        <f t="shared" si="0"/>
        <v>332727.54000000004</v>
      </c>
      <c r="F10" s="137">
        <f t="shared" si="0"/>
        <v>3009758.96</v>
      </c>
      <c r="G10" s="356">
        <f>SUM(G12:G39)</f>
        <v>11163032.890000001</v>
      </c>
      <c r="H10" s="137">
        <f t="shared" si="0"/>
        <v>268502284.31999999</v>
      </c>
      <c r="I10" s="137">
        <f t="shared" si="0"/>
        <v>21867079.370000001</v>
      </c>
      <c r="J10" s="137"/>
      <c r="K10" s="160">
        <f>SUM(K12:K39)</f>
        <v>7481506.790000001</v>
      </c>
      <c r="L10" s="137"/>
      <c r="M10" s="161">
        <f>SUM(C10:F10)/B10</f>
        <v>0.23233989462469423</v>
      </c>
      <c r="N10" s="161">
        <f>+G10/B10</f>
        <v>2.7731486872241966E-2</v>
      </c>
      <c r="O10" s="161">
        <f>(+H10+I10)/B10</f>
        <v>0.72134287129834729</v>
      </c>
      <c r="P10" s="161">
        <f>+K10/B10</f>
        <v>1.8585747204716348E-2</v>
      </c>
      <c r="R10" s="57"/>
    </row>
    <row r="11" spans="1:42">
      <c r="A11" s="62"/>
      <c r="B11" s="139"/>
      <c r="C11" s="68"/>
      <c r="D11" s="68"/>
      <c r="E11" s="68"/>
      <c r="F11" s="68"/>
      <c r="G11" s="71"/>
      <c r="H11" s="139"/>
      <c r="I11" s="72"/>
      <c r="J11" s="72"/>
      <c r="K11" s="162"/>
      <c r="L11" s="68"/>
      <c r="M11" s="163"/>
      <c r="N11" s="163"/>
      <c r="O11" s="163"/>
      <c r="P11" s="163"/>
      <c r="R11" s="44"/>
    </row>
    <row r="12" spans="1:42" s="54" customFormat="1">
      <c r="A12" s="78" t="s">
        <v>1</v>
      </c>
      <c r="B12" s="134">
        <f>SUM(C12:K12)</f>
        <v>4870371.32</v>
      </c>
      <c r="C12" s="285">
        <v>702954.67</v>
      </c>
      <c r="D12" s="285">
        <v>358455.64</v>
      </c>
      <c r="E12" s="285">
        <v>0</v>
      </c>
      <c r="F12" s="285">
        <v>0</v>
      </c>
      <c r="G12" s="125">
        <v>148830.39999999999</v>
      </c>
      <c r="H12" s="285">
        <v>2884459.64</v>
      </c>
      <c r="I12" s="285">
        <v>307293.32</v>
      </c>
      <c r="J12" s="291"/>
      <c r="K12" s="292">
        <v>468377.65</v>
      </c>
      <c r="L12" s="427"/>
      <c r="M12" s="163">
        <v>0</v>
      </c>
      <c r="N12" s="163">
        <v>0</v>
      </c>
      <c r="O12" s="163">
        <v>0</v>
      </c>
      <c r="P12" s="163">
        <v>0</v>
      </c>
      <c r="Q12" s="428"/>
      <c r="R12" s="285"/>
      <c r="S12" s="312"/>
      <c r="T12" s="312"/>
      <c r="U12" s="352"/>
      <c r="V12" s="352"/>
      <c r="W12" s="352"/>
      <c r="X12" s="352"/>
      <c r="Y12" s="352"/>
    </row>
    <row r="13" spans="1:42">
      <c r="A13" s="78" t="s">
        <v>2</v>
      </c>
      <c r="B13" s="134">
        <f t="shared" ref="B13:B39" si="1">SUM(C13:K13)</f>
        <v>31654785</v>
      </c>
      <c r="C13" s="285">
        <v>11130863</v>
      </c>
      <c r="D13" s="285">
        <v>99737</v>
      </c>
      <c r="E13" s="285">
        <v>55181</v>
      </c>
      <c r="F13" s="285">
        <v>140551</v>
      </c>
      <c r="G13" s="125">
        <v>1249554</v>
      </c>
      <c r="H13" s="285">
        <v>17172552</v>
      </c>
      <c r="I13" s="285">
        <v>1806347</v>
      </c>
      <c r="J13" s="291"/>
      <c r="K13" s="292">
        <v>0</v>
      </c>
      <c r="L13" s="164"/>
      <c r="M13" s="163">
        <f t="shared" ref="M13:M39" si="2">SUM(C13:F13)/B13*100</f>
        <v>36.096697545094685</v>
      </c>
      <c r="N13" s="163">
        <f t="shared" ref="N13:N39" si="3">+G13/B13*100</f>
        <v>3.9474411214607841</v>
      </c>
      <c r="O13" s="163">
        <f t="shared" ref="O13:O39" si="4">(+H13+I13)/B13*100</f>
        <v>59.955861333444538</v>
      </c>
      <c r="P13" s="163">
        <f t="shared" ref="P13:P39" si="5">+K13/B13*100</f>
        <v>0</v>
      </c>
      <c r="R13" s="115"/>
      <c r="S13" s="359"/>
      <c r="T13" s="359"/>
      <c r="U13" s="354"/>
      <c r="V13" s="354"/>
      <c r="W13" s="354"/>
      <c r="X13" s="354"/>
      <c r="Y13" s="354"/>
    </row>
    <row r="14" spans="1:42">
      <c r="A14" s="78" t="s">
        <v>3</v>
      </c>
      <c r="B14" s="134">
        <f t="shared" si="1"/>
        <v>52957878.670000002</v>
      </c>
      <c r="C14" s="285">
        <v>0</v>
      </c>
      <c r="D14" s="285">
        <v>162743.89000000001</v>
      </c>
      <c r="E14" s="285">
        <v>0</v>
      </c>
      <c r="F14" s="285">
        <v>0</v>
      </c>
      <c r="G14" s="125">
        <v>807028.32</v>
      </c>
      <c r="H14" s="285">
        <v>51988106.460000001</v>
      </c>
      <c r="I14" s="285">
        <v>0</v>
      </c>
      <c r="J14" s="301"/>
      <c r="K14" s="292">
        <v>0</v>
      </c>
      <c r="L14" s="164"/>
      <c r="M14" s="163">
        <f t="shared" si="2"/>
        <v>0.30730817413234579</v>
      </c>
      <c r="N14" s="163">
        <f t="shared" si="3"/>
        <v>1.5239060556577235</v>
      </c>
      <c r="O14" s="163">
        <f t="shared" si="4"/>
        <v>98.168785770209936</v>
      </c>
      <c r="P14" s="163">
        <f t="shared" si="5"/>
        <v>0</v>
      </c>
      <c r="R14" s="115"/>
      <c r="S14" s="359"/>
      <c r="T14" s="359"/>
      <c r="U14" s="354"/>
      <c r="V14" s="354"/>
      <c r="W14" s="354"/>
      <c r="X14" s="354"/>
      <c r="Y14" s="354"/>
    </row>
    <row r="15" spans="1:42">
      <c r="A15" s="78" t="s">
        <v>4</v>
      </c>
      <c r="B15" s="134">
        <f>SUM(C15:K15)</f>
        <v>49389548</v>
      </c>
      <c r="C15" s="285">
        <v>12184170</v>
      </c>
      <c r="D15" s="285">
        <v>837755</v>
      </c>
      <c r="E15" s="285">
        <v>189483</v>
      </c>
      <c r="F15" s="285">
        <v>39744</v>
      </c>
      <c r="G15" s="125">
        <v>1295508</v>
      </c>
      <c r="H15" s="285">
        <v>31709988</v>
      </c>
      <c r="I15" s="285">
        <v>3031684</v>
      </c>
      <c r="J15" s="301"/>
      <c r="K15" s="292">
        <v>101216</v>
      </c>
      <c r="L15" s="164"/>
      <c r="M15" s="163">
        <f t="shared" si="2"/>
        <v>26.829870967841213</v>
      </c>
      <c r="N15" s="163">
        <f t="shared" si="3"/>
        <v>2.6230408101730349</v>
      </c>
      <c r="O15" s="163">
        <f t="shared" si="4"/>
        <v>70.342154173996491</v>
      </c>
      <c r="P15" s="163">
        <f t="shared" si="5"/>
        <v>0.20493404798926285</v>
      </c>
      <c r="R15" s="115"/>
      <c r="S15" s="359"/>
      <c r="T15" s="359"/>
      <c r="U15" s="354"/>
      <c r="V15" s="354"/>
      <c r="W15" s="354"/>
      <c r="X15" s="354"/>
      <c r="Y15" s="354"/>
    </row>
    <row r="16" spans="1:42">
      <c r="A16" s="78" t="s">
        <v>5</v>
      </c>
      <c r="B16" s="134">
        <f t="shared" si="1"/>
        <v>4870896.68</v>
      </c>
      <c r="C16" s="285">
        <v>972941.85</v>
      </c>
      <c r="D16" s="285">
        <v>0</v>
      </c>
      <c r="E16" s="285">
        <v>16675.23</v>
      </c>
      <c r="F16" s="285">
        <v>2117348.86</v>
      </c>
      <c r="G16" s="125">
        <v>28979.88</v>
      </c>
      <c r="H16" s="285">
        <v>1451400.86</v>
      </c>
      <c r="I16" s="285">
        <v>283550</v>
      </c>
      <c r="J16" s="291"/>
      <c r="K16" s="292">
        <v>0</v>
      </c>
      <c r="L16" s="164"/>
      <c r="M16" s="163">
        <f t="shared" si="2"/>
        <v>63.786324040854012</v>
      </c>
      <c r="N16" s="163">
        <f t="shared" si="3"/>
        <v>0.5949598586024617</v>
      </c>
      <c r="O16" s="163">
        <f t="shared" si="4"/>
        <v>35.61871610054353</v>
      </c>
      <c r="P16" s="163">
        <f t="shared" si="5"/>
        <v>0</v>
      </c>
      <c r="R16" s="115"/>
      <c r="S16" s="359"/>
      <c r="T16" s="359"/>
      <c r="U16" s="354"/>
      <c r="V16" s="354"/>
      <c r="W16" s="354"/>
      <c r="X16" s="354"/>
      <c r="Y16" s="354"/>
    </row>
    <row r="17" spans="1:25">
      <c r="A17" s="78"/>
      <c r="B17" s="134"/>
      <c r="C17" s="285"/>
      <c r="D17" s="285"/>
      <c r="E17" s="285"/>
      <c r="F17" s="285"/>
      <c r="G17" s="125"/>
      <c r="H17" s="285"/>
      <c r="I17" s="285"/>
      <c r="J17" s="301"/>
      <c r="K17" s="292"/>
      <c r="L17" s="164"/>
      <c r="M17" s="163"/>
      <c r="N17" s="163"/>
      <c r="O17" s="163"/>
      <c r="P17" s="163"/>
      <c r="R17" s="115"/>
      <c r="S17" s="359"/>
      <c r="T17" s="359"/>
      <c r="U17" s="354"/>
      <c r="V17" s="354"/>
      <c r="W17" s="354"/>
      <c r="X17" s="354"/>
      <c r="Y17" s="354"/>
    </row>
    <row r="18" spans="1:25">
      <c r="A18" s="78" t="s">
        <v>6</v>
      </c>
      <c r="B18" s="134">
        <f t="shared" si="1"/>
        <v>3705225.4000000004</v>
      </c>
      <c r="C18" s="285">
        <v>810968.36</v>
      </c>
      <c r="D18" s="285">
        <v>0</v>
      </c>
      <c r="E18" s="285">
        <v>606.79</v>
      </c>
      <c r="F18" s="285">
        <v>37494.69</v>
      </c>
      <c r="G18" s="125">
        <v>267255.21000000002</v>
      </c>
      <c r="H18" s="285">
        <v>2588900.35</v>
      </c>
      <c r="I18" s="285">
        <v>0</v>
      </c>
      <c r="J18" s="291"/>
      <c r="K18" s="292">
        <v>0</v>
      </c>
      <c r="L18" s="164"/>
      <c r="M18" s="163">
        <f t="shared" si="2"/>
        <v>22.915470675549184</v>
      </c>
      <c r="N18" s="163">
        <f t="shared" si="3"/>
        <v>7.2129271811642015</v>
      </c>
      <c r="O18" s="163">
        <f t="shared" si="4"/>
        <v>69.871602143286609</v>
      </c>
      <c r="P18" s="163">
        <f t="shared" si="5"/>
        <v>0</v>
      </c>
      <c r="R18" s="115"/>
      <c r="S18" s="359"/>
      <c r="T18" s="359"/>
      <c r="U18" s="354"/>
      <c r="V18" s="354"/>
      <c r="W18" s="354"/>
      <c r="X18" s="354"/>
      <c r="Y18" s="354"/>
    </row>
    <row r="19" spans="1:25">
      <c r="A19" s="78" t="s">
        <v>7</v>
      </c>
      <c r="B19" s="134">
        <f t="shared" si="1"/>
        <v>6755579.8099999996</v>
      </c>
      <c r="C19" s="285">
        <v>3450289.17</v>
      </c>
      <c r="D19" s="285">
        <v>0</v>
      </c>
      <c r="E19" s="285">
        <v>0</v>
      </c>
      <c r="F19" s="285">
        <v>59545.81</v>
      </c>
      <c r="G19" s="125">
        <v>82541.039999999994</v>
      </c>
      <c r="H19" s="285">
        <v>2738488.08</v>
      </c>
      <c r="I19" s="285">
        <v>424715.71</v>
      </c>
      <c r="J19" s="291"/>
      <c r="K19" s="292">
        <v>0</v>
      </c>
      <c r="L19" s="164"/>
      <c r="M19" s="163">
        <f t="shared" si="2"/>
        <v>51.954607579419601</v>
      </c>
      <c r="N19" s="163">
        <f t="shared" si="3"/>
        <v>1.2218202185668501</v>
      </c>
      <c r="O19" s="163">
        <f t="shared" si="4"/>
        <v>46.823572202013558</v>
      </c>
      <c r="P19" s="163">
        <f t="shared" si="5"/>
        <v>0</v>
      </c>
      <c r="R19" s="115"/>
      <c r="S19" s="359"/>
      <c r="T19" s="359"/>
      <c r="U19" s="354"/>
      <c r="V19" s="354"/>
      <c r="W19" s="354"/>
      <c r="X19" s="354"/>
      <c r="Y19" s="354"/>
    </row>
    <row r="20" spans="1:25">
      <c r="A20" s="78" t="s">
        <v>8</v>
      </c>
      <c r="B20" s="134">
        <f t="shared" si="1"/>
        <v>7061860.6500000004</v>
      </c>
      <c r="C20" s="285">
        <v>1866716.39</v>
      </c>
      <c r="D20" s="285">
        <v>54540.95</v>
      </c>
      <c r="E20" s="285">
        <v>181.96</v>
      </c>
      <c r="F20" s="285">
        <v>14887</v>
      </c>
      <c r="G20" s="125">
        <v>286620.84000000003</v>
      </c>
      <c r="H20" s="285">
        <v>4417214.1000000006</v>
      </c>
      <c r="I20" s="285">
        <v>421699.41</v>
      </c>
      <c r="J20" s="291"/>
      <c r="K20" s="292">
        <v>0</v>
      </c>
      <c r="L20" s="164"/>
      <c r="M20" s="163">
        <f t="shared" si="2"/>
        <v>27.419491773743786</v>
      </c>
      <c r="N20" s="163">
        <f t="shared" si="3"/>
        <v>4.0587156020984363</v>
      </c>
      <c r="O20" s="163">
        <f t="shared" si="4"/>
        <v>68.521792624157769</v>
      </c>
      <c r="P20" s="163">
        <f t="shared" si="5"/>
        <v>0</v>
      </c>
      <c r="R20" s="115"/>
      <c r="S20" s="359"/>
      <c r="T20" s="359"/>
      <c r="U20" s="354"/>
      <c r="V20" s="354"/>
      <c r="W20" s="354"/>
      <c r="X20" s="354"/>
      <c r="Y20" s="354"/>
    </row>
    <row r="21" spans="1:25">
      <c r="A21" s="78" t="s">
        <v>9</v>
      </c>
      <c r="B21" s="134">
        <f t="shared" si="1"/>
        <v>13554724.66</v>
      </c>
      <c r="C21" s="285">
        <v>4899947.4400000004</v>
      </c>
      <c r="D21" s="285">
        <v>340531.12</v>
      </c>
      <c r="E21" s="285">
        <v>32653.72</v>
      </c>
      <c r="F21" s="285">
        <v>46891.1</v>
      </c>
      <c r="G21" s="125">
        <v>376180.95</v>
      </c>
      <c r="H21" s="285">
        <v>6968335.6799999997</v>
      </c>
      <c r="I21" s="285">
        <v>890184.65</v>
      </c>
      <c r="J21" s="291"/>
      <c r="K21" s="292">
        <v>0</v>
      </c>
      <c r="L21" s="164"/>
      <c r="M21" s="163">
        <f t="shared" si="2"/>
        <v>39.248479872847525</v>
      </c>
      <c r="N21" s="163">
        <f t="shared" si="3"/>
        <v>2.7752754809554356</v>
      </c>
      <c r="O21" s="163">
        <f t="shared" si="4"/>
        <v>57.976244646197038</v>
      </c>
      <c r="P21" s="163">
        <f t="shared" si="5"/>
        <v>0</v>
      </c>
      <c r="R21" s="115"/>
      <c r="S21" s="359"/>
      <c r="T21" s="359"/>
      <c r="U21" s="354"/>
      <c r="V21" s="354"/>
      <c r="W21" s="354"/>
      <c r="X21" s="354"/>
      <c r="Y21" s="354"/>
    </row>
    <row r="22" spans="1:25">
      <c r="A22" s="78" t="s">
        <v>10</v>
      </c>
      <c r="B22" s="134">
        <f t="shared" si="1"/>
        <v>3153516</v>
      </c>
      <c r="C22" s="285">
        <v>104652</v>
      </c>
      <c r="D22" s="285">
        <v>0</v>
      </c>
      <c r="E22" s="285">
        <v>0</v>
      </c>
      <c r="F22" s="285"/>
      <c r="G22" s="125">
        <v>80083</v>
      </c>
      <c r="H22" s="285">
        <v>2762462</v>
      </c>
      <c r="I22" s="285">
        <v>206319</v>
      </c>
      <c r="J22" s="291"/>
      <c r="K22" s="292">
        <v>0</v>
      </c>
      <c r="L22" s="164"/>
      <c r="M22" s="163">
        <f t="shared" si="2"/>
        <v>3.3185815451705332</v>
      </c>
      <c r="N22" s="163">
        <f t="shared" si="3"/>
        <v>2.5394829136747679</v>
      </c>
      <c r="O22" s="163">
        <f t="shared" si="4"/>
        <v>94.141935541154695</v>
      </c>
      <c r="P22" s="163">
        <f t="shared" si="5"/>
        <v>0</v>
      </c>
      <c r="R22" s="115"/>
      <c r="S22" s="359"/>
      <c r="T22" s="359"/>
      <c r="U22" s="354"/>
      <c r="V22" s="354"/>
      <c r="W22" s="354"/>
      <c r="X22" s="354"/>
      <c r="Y22" s="354"/>
    </row>
    <row r="23" spans="1:25">
      <c r="A23" s="78"/>
      <c r="B23" s="134"/>
      <c r="C23" s="285"/>
      <c r="D23" s="285"/>
      <c r="E23" s="285"/>
      <c r="F23" s="285"/>
      <c r="G23" s="125"/>
      <c r="H23" s="285"/>
      <c r="I23" s="285"/>
      <c r="J23" s="301"/>
      <c r="K23" s="292"/>
      <c r="L23" s="164"/>
      <c r="M23" s="163"/>
      <c r="N23" s="163"/>
      <c r="O23" s="163"/>
      <c r="P23" s="163"/>
      <c r="R23" s="115"/>
      <c r="S23" s="359"/>
      <c r="T23" s="359"/>
      <c r="U23" s="354"/>
      <c r="V23" s="354"/>
      <c r="W23" s="354"/>
      <c r="X23" s="354"/>
      <c r="Y23" s="354"/>
    </row>
    <row r="24" spans="1:25">
      <c r="A24" s="78" t="s">
        <v>11</v>
      </c>
      <c r="B24" s="134">
        <f t="shared" si="1"/>
        <v>12342407.08</v>
      </c>
      <c r="C24" s="285">
        <v>4744567</v>
      </c>
      <c r="D24" s="285">
        <v>0</v>
      </c>
      <c r="E24" s="285">
        <v>10095</v>
      </c>
      <c r="F24" s="285">
        <v>222019</v>
      </c>
      <c r="G24" s="125">
        <v>294813.08</v>
      </c>
      <c r="H24" s="285">
        <v>6288438</v>
      </c>
      <c r="I24" s="285">
        <v>782475</v>
      </c>
      <c r="J24" s="291"/>
      <c r="K24" s="292">
        <v>0</v>
      </c>
      <c r="L24" s="164"/>
      <c r="M24" s="163">
        <f t="shared" si="2"/>
        <v>40.321802446982652</v>
      </c>
      <c r="N24" s="163">
        <f t="shared" si="3"/>
        <v>2.3886189953799519</v>
      </c>
      <c r="O24" s="163">
        <f t="shared" si="4"/>
        <v>57.289578557637398</v>
      </c>
      <c r="P24" s="163">
        <f t="shared" si="5"/>
        <v>0</v>
      </c>
      <c r="R24" s="115"/>
      <c r="S24" s="359"/>
      <c r="T24" s="359"/>
      <c r="U24" s="354"/>
      <c r="V24" s="354"/>
      <c r="W24" s="354"/>
      <c r="X24" s="354"/>
      <c r="Y24" s="354"/>
    </row>
    <row r="25" spans="1:25">
      <c r="A25" s="78" t="s">
        <v>12</v>
      </c>
      <c r="B25" s="134">
        <f t="shared" si="1"/>
        <v>2418151.69</v>
      </c>
      <c r="C25" s="285">
        <v>659015.13</v>
      </c>
      <c r="D25" s="285">
        <v>68207.73</v>
      </c>
      <c r="E25" s="285">
        <v>192.06</v>
      </c>
      <c r="F25" s="285">
        <v>12082</v>
      </c>
      <c r="G25" s="125">
        <v>124799.39</v>
      </c>
      <c r="H25" s="285">
        <v>1419214.27</v>
      </c>
      <c r="I25" s="285">
        <v>134641.10999999999</v>
      </c>
      <c r="J25" s="291"/>
      <c r="K25" s="292">
        <v>0</v>
      </c>
      <c r="L25" s="164"/>
      <c r="M25" s="163">
        <f t="shared" si="2"/>
        <v>30.581080709622483</v>
      </c>
      <c r="N25" s="163">
        <f t="shared" si="3"/>
        <v>5.160941330359635</v>
      </c>
      <c r="O25" s="163">
        <f t="shared" si="4"/>
        <v>64.257977960017882</v>
      </c>
      <c r="P25" s="163">
        <f t="shared" si="5"/>
        <v>0</v>
      </c>
      <c r="R25" s="115"/>
      <c r="S25" s="359"/>
      <c r="T25" s="359"/>
      <c r="U25" s="354"/>
      <c r="V25" s="354"/>
      <c r="W25" s="354"/>
      <c r="X25" s="354"/>
      <c r="Y25" s="354"/>
    </row>
    <row r="26" spans="1:25">
      <c r="A26" s="78" t="s">
        <v>13</v>
      </c>
      <c r="B26" s="134">
        <f t="shared" si="1"/>
        <v>17124808.090000004</v>
      </c>
      <c r="C26" s="285">
        <v>7407284.4900000002</v>
      </c>
      <c r="D26" s="285">
        <v>0</v>
      </c>
      <c r="E26" s="285">
        <v>5657.88</v>
      </c>
      <c r="F26" s="285">
        <v>132968.5</v>
      </c>
      <c r="G26" s="125">
        <v>358730.19</v>
      </c>
      <c r="H26" s="285">
        <v>8143163.4500000002</v>
      </c>
      <c r="I26" s="285">
        <v>1077003.58</v>
      </c>
      <c r="J26" s="291"/>
      <c r="K26" s="292">
        <v>0</v>
      </c>
      <c r="L26" s="164"/>
      <c r="M26" s="163">
        <f t="shared" si="2"/>
        <v>44.064206911646615</v>
      </c>
      <c r="N26" s="163">
        <f t="shared" si="3"/>
        <v>2.0947983073134684</v>
      </c>
      <c r="O26" s="163">
        <f t="shared" si="4"/>
        <v>53.84099478103991</v>
      </c>
      <c r="P26" s="163">
        <f t="shared" si="5"/>
        <v>0</v>
      </c>
      <c r="R26" s="115"/>
      <c r="S26" s="359"/>
      <c r="T26" s="359"/>
      <c r="U26" s="354"/>
      <c r="V26" s="354"/>
      <c r="W26" s="354"/>
      <c r="X26" s="354"/>
      <c r="Y26" s="354"/>
    </row>
    <row r="27" spans="1:25">
      <c r="A27" s="78" t="s">
        <v>14</v>
      </c>
      <c r="B27" s="134">
        <f t="shared" si="1"/>
        <v>16117634</v>
      </c>
      <c r="C27" s="285">
        <v>0</v>
      </c>
      <c r="D27" s="285">
        <v>0</v>
      </c>
      <c r="E27" s="285">
        <v>0</v>
      </c>
      <c r="F27" s="285">
        <v>0</v>
      </c>
      <c r="G27" s="125">
        <v>418715</v>
      </c>
      <c r="H27" s="285">
        <v>7801044</v>
      </c>
      <c r="I27" s="285">
        <v>989449</v>
      </c>
      <c r="J27" s="291"/>
      <c r="K27" s="292">
        <v>6908426</v>
      </c>
      <c r="L27" s="164"/>
      <c r="M27" s="163">
        <f t="shared" si="2"/>
        <v>0</v>
      </c>
      <c r="N27" s="163">
        <f t="shared" si="3"/>
        <v>2.5978688931638478</v>
      </c>
      <c r="O27" s="163">
        <f t="shared" si="4"/>
        <v>54.539599298507454</v>
      </c>
      <c r="P27" s="163">
        <f t="shared" si="5"/>
        <v>42.86253180832869</v>
      </c>
      <c r="R27" s="115"/>
      <c r="S27" s="359"/>
      <c r="T27" s="359"/>
      <c r="U27" s="354"/>
      <c r="V27" s="354"/>
      <c r="W27" s="354"/>
      <c r="X27" s="354"/>
      <c r="Y27" s="354"/>
    </row>
    <row r="28" spans="1:25">
      <c r="A28" s="78" t="s">
        <v>15</v>
      </c>
      <c r="B28" s="134">
        <f t="shared" si="1"/>
        <v>1121047</v>
      </c>
      <c r="C28" s="285">
        <v>182661</v>
      </c>
      <c r="D28" s="285">
        <v>0</v>
      </c>
      <c r="E28" s="285">
        <v>0</v>
      </c>
      <c r="F28" s="285">
        <v>0</v>
      </c>
      <c r="G28" s="125">
        <v>76242</v>
      </c>
      <c r="H28" s="285">
        <v>0</v>
      </c>
      <c r="I28" s="285">
        <v>862144</v>
      </c>
      <c r="J28" s="291"/>
      <c r="K28" s="292">
        <v>0</v>
      </c>
      <c r="L28" s="164"/>
      <c r="M28" s="163">
        <f t="shared" si="2"/>
        <v>16.293786076765738</v>
      </c>
      <c r="N28" s="163">
        <f t="shared" si="3"/>
        <v>6.8009637419305351</v>
      </c>
      <c r="O28" s="163">
        <f t="shared" si="4"/>
        <v>76.905250181303728</v>
      </c>
      <c r="P28" s="163">
        <f t="shared" si="5"/>
        <v>0</v>
      </c>
      <c r="R28" s="115"/>
      <c r="S28" s="359"/>
      <c r="T28" s="359"/>
      <c r="U28" s="354"/>
      <c r="V28" s="354"/>
      <c r="W28" s="354"/>
      <c r="X28" s="354"/>
      <c r="Y28" s="354"/>
    </row>
    <row r="29" spans="1:25">
      <c r="A29" s="78"/>
      <c r="B29" s="134"/>
      <c r="C29" s="285"/>
      <c r="D29" s="285"/>
      <c r="E29" s="285"/>
      <c r="F29" s="285"/>
      <c r="G29" s="125"/>
      <c r="H29" s="285"/>
      <c r="I29" s="285"/>
      <c r="J29" s="301"/>
      <c r="K29" s="292"/>
      <c r="L29" s="164"/>
      <c r="M29" s="163"/>
      <c r="N29" s="163"/>
      <c r="O29" s="163"/>
      <c r="P29" s="163"/>
      <c r="R29" s="115"/>
      <c r="S29" s="359"/>
      <c r="T29" s="359"/>
      <c r="U29" s="354"/>
      <c r="V29" s="354"/>
      <c r="W29" s="354"/>
      <c r="X29" s="354"/>
      <c r="Y29" s="354"/>
    </row>
    <row r="30" spans="1:25">
      <c r="A30" s="78" t="s">
        <v>16</v>
      </c>
      <c r="B30" s="134">
        <f t="shared" si="1"/>
        <v>61538819</v>
      </c>
      <c r="C30" s="285">
        <v>17476818</v>
      </c>
      <c r="D30" s="285">
        <v>0</v>
      </c>
      <c r="E30" s="285">
        <v>9358</v>
      </c>
      <c r="F30" s="285">
        <v>0</v>
      </c>
      <c r="G30" s="125">
        <v>2179972</v>
      </c>
      <c r="H30" s="285">
        <v>38285416</v>
      </c>
      <c r="I30" s="285">
        <v>3587255</v>
      </c>
      <c r="J30" s="291"/>
      <c r="K30" s="292">
        <v>0</v>
      </c>
      <c r="L30" s="164"/>
      <c r="M30" s="163">
        <f t="shared" si="2"/>
        <v>28.414870945118398</v>
      </c>
      <c r="N30" s="163">
        <f t="shared" si="3"/>
        <v>3.5424339228869508</v>
      </c>
      <c r="O30" s="163">
        <f t="shared" si="4"/>
        <v>68.042695131994662</v>
      </c>
      <c r="P30" s="163">
        <f t="shared" si="5"/>
        <v>0</v>
      </c>
      <c r="R30" s="115"/>
      <c r="S30" s="359"/>
      <c r="T30" s="359"/>
      <c r="U30" s="354"/>
      <c r="V30" s="354"/>
      <c r="W30" s="354"/>
      <c r="X30" s="354"/>
      <c r="Y30" s="354"/>
    </row>
    <row r="31" spans="1:25">
      <c r="A31" s="78" t="s">
        <v>17</v>
      </c>
      <c r="B31" s="134">
        <f t="shared" si="1"/>
        <v>77196536</v>
      </c>
      <c r="C31" s="285">
        <v>10502425</v>
      </c>
      <c r="D31" s="285">
        <v>1711109</v>
      </c>
      <c r="E31" s="285">
        <v>0</v>
      </c>
      <c r="F31" s="285">
        <v>0</v>
      </c>
      <c r="G31" s="125">
        <v>1973235</v>
      </c>
      <c r="H31" s="285">
        <v>57786967</v>
      </c>
      <c r="I31" s="285">
        <v>5222800</v>
      </c>
      <c r="J31" s="291"/>
      <c r="K31" s="292">
        <v>0</v>
      </c>
      <c r="L31" s="164"/>
      <c r="M31" s="163">
        <f t="shared" si="2"/>
        <v>15.821349807716761</v>
      </c>
      <c r="N31" s="163">
        <f t="shared" si="3"/>
        <v>2.5561185802430306</v>
      </c>
      <c r="O31" s="163">
        <f t="shared" si="4"/>
        <v>81.622531612040206</v>
      </c>
      <c r="P31" s="163">
        <f t="shared" si="5"/>
        <v>0</v>
      </c>
      <c r="R31" s="115"/>
      <c r="S31" s="359"/>
      <c r="T31" s="359"/>
      <c r="U31" s="354"/>
      <c r="V31" s="354"/>
      <c r="W31" s="354"/>
      <c r="X31" s="354"/>
      <c r="Y31" s="354"/>
    </row>
    <row r="32" spans="1:25">
      <c r="A32" s="78" t="s">
        <v>18</v>
      </c>
      <c r="B32" s="134">
        <f t="shared" si="1"/>
        <v>2301967.8099999996</v>
      </c>
      <c r="C32" s="285">
        <v>989879.52</v>
      </c>
      <c r="D32" s="285">
        <v>128297.9</v>
      </c>
      <c r="E32" s="285">
        <v>554.75</v>
      </c>
      <c r="F32" s="285">
        <v>7733.14</v>
      </c>
      <c r="G32" s="125">
        <v>53212</v>
      </c>
      <c r="H32" s="285">
        <v>1122290.5</v>
      </c>
      <c r="I32" s="285">
        <v>0</v>
      </c>
      <c r="J32" s="291"/>
      <c r="K32" s="292">
        <v>0</v>
      </c>
      <c r="L32" s="164"/>
      <c r="M32" s="163">
        <f t="shared" si="2"/>
        <v>48.934885410061405</v>
      </c>
      <c r="N32" s="163">
        <f t="shared" si="3"/>
        <v>2.311587493484542</v>
      </c>
      <c r="O32" s="163">
        <f t="shared" si="4"/>
        <v>48.753527096454064</v>
      </c>
      <c r="P32" s="163">
        <f t="shared" si="5"/>
        <v>0</v>
      </c>
      <c r="R32" s="115"/>
      <c r="S32" s="359"/>
      <c r="T32" s="359"/>
      <c r="U32" s="354"/>
      <c r="V32" s="354"/>
      <c r="W32" s="354"/>
      <c r="X32" s="354"/>
      <c r="Y32" s="354"/>
    </row>
    <row r="33" spans="1:256">
      <c r="A33" s="78" t="s">
        <v>19</v>
      </c>
      <c r="B33" s="134">
        <f t="shared" si="1"/>
        <v>7202995.1700000009</v>
      </c>
      <c r="C33" s="285">
        <v>1677275.72</v>
      </c>
      <c r="D33" s="285">
        <v>1138120.1499999999</v>
      </c>
      <c r="E33" s="285">
        <v>6299.39</v>
      </c>
      <c r="F33" s="285">
        <v>2500</v>
      </c>
      <c r="G33" s="125">
        <v>233345.69</v>
      </c>
      <c r="H33" s="285">
        <v>3685795.27</v>
      </c>
      <c r="I33" s="285">
        <v>456346.51</v>
      </c>
      <c r="J33" s="291"/>
      <c r="K33" s="292">
        <v>3312.44</v>
      </c>
      <c r="L33" s="164"/>
      <c r="M33" s="163">
        <f t="shared" si="2"/>
        <v>39.208623542642194</v>
      </c>
      <c r="N33" s="163">
        <f t="shared" si="3"/>
        <v>3.2395647156875715</v>
      </c>
      <c r="O33" s="163">
        <f t="shared" si="4"/>
        <v>57.505824760951484</v>
      </c>
      <c r="P33" s="163">
        <f t="shared" si="5"/>
        <v>4.5986980718744526E-2</v>
      </c>
      <c r="R33" s="115"/>
      <c r="S33" s="359"/>
      <c r="T33" s="359"/>
      <c r="U33" s="354"/>
      <c r="V33" s="354"/>
      <c r="W33" s="354"/>
      <c r="X33" s="354"/>
      <c r="Y33" s="354"/>
    </row>
    <row r="34" spans="1:256">
      <c r="A34" s="78" t="s">
        <v>20</v>
      </c>
      <c r="B34" s="134">
        <f t="shared" si="1"/>
        <v>2234615.61</v>
      </c>
      <c r="C34" s="285">
        <v>113682.25</v>
      </c>
      <c r="D34" s="285">
        <v>0</v>
      </c>
      <c r="E34" s="285">
        <v>2114.56</v>
      </c>
      <c r="F34" s="285">
        <v>0</v>
      </c>
      <c r="G34" s="125">
        <v>41212.9</v>
      </c>
      <c r="H34" s="285">
        <v>1966094.21</v>
      </c>
      <c r="I34" s="285">
        <v>111511.69</v>
      </c>
      <c r="J34" s="291"/>
      <c r="K34" s="292">
        <v>0</v>
      </c>
      <c r="L34" s="164"/>
      <c r="M34" s="163">
        <f t="shared" si="2"/>
        <v>5.1819565513551566</v>
      </c>
      <c r="N34" s="163">
        <f t="shared" si="3"/>
        <v>1.8442948225891969</v>
      </c>
      <c r="O34" s="163">
        <f t="shared" si="4"/>
        <v>92.973748626055652</v>
      </c>
      <c r="P34" s="163">
        <f t="shared" si="5"/>
        <v>0</v>
      </c>
      <c r="R34" s="115"/>
      <c r="S34" s="359"/>
      <c r="T34" s="359"/>
      <c r="U34" s="354"/>
      <c r="V34" s="354"/>
      <c r="W34" s="354"/>
      <c r="X34" s="354"/>
      <c r="Y34" s="354"/>
    </row>
    <row r="35" spans="1:256">
      <c r="A35" s="78"/>
      <c r="C35" s="285"/>
      <c r="D35" s="285"/>
      <c r="E35" s="285"/>
      <c r="F35" s="285"/>
      <c r="G35" s="125"/>
      <c r="H35" s="285"/>
      <c r="I35" s="285"/>
      <c r="J35" s="301"/>
      <c r="K35" s="292"/>
      <c r="L35" s="164"/>
      <c r="M35" s="163"/>
      <c r="N35" s="163"/>
      <c r="O35" s="163"/>
      <c r="P35" s="163"/>
    </row>
    <row r="36" spans="1:256">
      <c r="A36" s="78" t="s">
        <v>21</v>
      </c>
      <c r="B36" s="134">
        <f t="shared" si="1"/>
        <v>2225315.2000000002</v>
      </c>
      <c r="C36" s="285">
        <v>668877</v>
      </c>
      <c r="D36" s="285">
        <v>0</v>
      </c>
      <c r="E36" s="285">
        <v>2274.1999999999998</v>
      </c>
      <c r="F36" s="285">
        <v>0</v>
      </c>
      <c r="G36" s="125">
        <v>120360</v>
      </c>
      <c r="H36" s="285">
        <v>1332393</v>
      </c>
      <c r="I36" s="285">
        <v>101411</v>
      </c>
      <c r="J36" s="291"/>
      <c r="K36" s="292">
        <v>0</v>
      </c>
      <c r="L36" s="164"/>
      <c r="M36" s="163">
        <f t="shared" si="2"/>
        <v>30.159826347296775</v>
      </c>
      <c r="N36" s="163">
        <f t="shared" si="3"/>
        <v>5.4086719939719101</v>
      </c>
      <c r="O36" s="163">
        <f t="shared" si="4"/>
        <v>64.431501658731307</v>
      </c>
      <c r="P36" s="163">
        <f t="shared" si="5"/>
        <v>0</v>
      </c>
      <c r="R36" s="115"/>
      <c r="S36" s="359"/>
      <c r="T36" s="359"/>
      <c r="U36" s="354"/>
      <c r="V36" s="354"/>
      <c r="W36" s="354"/>
      <c r="X36" s="354"/>
      <c r="Y36" s="354"/>
    </row>
    <row r="37" spans="1:256">
      <c r="A37" s="78" t="s">
        <v>22</v>
      </c>
      <c r="B37" s="134">
        <f t="shared" si="1"/>
        <v>12409115</v>
      </c>
      <c r="C37" s="285">
        <v>2587640.17</v>
      </c>
      <c r="D37" s="285">
        <v>445741.62</v>
      </c>
      <c r="E37" s="285">
        <v>152.94</v>
      </c>
      <c r="F37" s="285">
        <v>50265.64</v>
      </c>
      <c r="G37" s="125">
        <v>372561.68</v>
      </c>
      <c r="H37" s="285">
        <v>8235614.6900000004</v>
      </c>
      <c r="I37" s="285">
        <v>716963.56</v>
      </c>
      <c r="J37" s="291"/>
      <c r="K37" s="292">
        <v>174.7</v>
      </c>
      <c r="L37" s="164"/>
      <c r="M37" s="163">
        <f t="shared" si="2"/>
        <v>24.851090267114134</v>
      </c>
      <c r="N37" s="163">
        <f t="shared" si="3"/>
        <v>3.0023227280914071</v>
      </c>
      <c r="O37" s="163">
        <f t="shared" si="4"/>
        <v>72.145179168699784</v>
      </c>
      <c r="P37" s="163">
        <f t="shared" si="5"/>
        <v>1.4078360946771788E-3</v>
      </c>
      <c r="R37" s="115"/>
      <c r="S37" s="359"/>
      <c r="T37" s="359"/>
      <c r="U37" s="354"/>
      <c r="V37" s="354"/>
      <c r="W37" s="354"/>
      <c r="X37" s="354"/>
      <c r="Y37" s="354"/>
    </row>
    <row r="38" spans="1:256">
      <c r="A38" s="78" t="s">
        <v>23</v>
      </c>
      <c r="B38" s="134">
        <f t="shared" si="1"/>
        <v>7635794.0899999999</v>
      </c>
      <c r="C38" s="285">
        <v>558931.9</v>
      </c>
      <c r="D38" s="285">
        <v>538710.38</v>
      </c>
      <c r="E38" s="285">
        <v>0</v>
      </c>
      <c r="F38" s="285">
        <v>77146.960000000006</v>
      </c>
      <c r="G38" s="125">
        <v>175032.16</v>
      </c>
      <c r="H38" s="285">
        <v>5832686.8600000003</v>
      </c>
      <c r="I38" s="285">
        <v>453285.83</v>
      </c>
      <c r="J38" s="291"/>
      <c r="K38" s="292">
        <v>0</v>
      </c>
      <c r="L38" s="164"/>
      <c r="M38" s="163">
        <f t="shared" si="2"/>
        <v>15.385292297739264</v>
      </c>
      <c r="N38" s="163">
        <f t="shared" si="3"/>
        <v>2.2922587740969322</v>
      </c>
      <c r="O38" s="163">
        <f t="shared" si="4"/>
        <v>82.322448928163809</v>
      </c>
      <c r="P38" s="163">
        <f t="shared" si="5"/>
        <v>0</v>
      </c>
      <c r="R38" s="115"/>
      <c r="S38" s="359"/>
      <c r="T38" s="359"/>
      <c r="U38" s="354"/>
      <c r="V38" s="354"/>
      <c r="W38" s="354"/>
      <c r="X38" s="354"/>
      <c r="Y38" s="354"/>
    </row>
    <row r="39" spans="1:256">
      <c r="A39" s="165" t="s">
        <v>24</v>
      </c>
      <c r="B39" s="135">
        <f t="shared" si="1"/>
        <v>2696414</v>
      </c>
      <c r="C39" s="287">
        <v>359082.72</v>
      </c>
      <c r="D39" s="287">
        <v>248022.9</v>
      </c>
      <c r="E39" s="287">
        <v>1247.06</v>
      </c>
      <c r="F39" s="287">
        <v>48581.26</v>
      </c>
      <c r="G39" s="127">
        <v>118220.16</v>
      </c>
      <c r="H39" s="287">
        <v>1921259.9</v>
      </c>
      <c r="I39" s="287">
        <v>0</v>
      </c>
      <c r="J39" s="315"/>
      <c r="K39" s="317">
        <v>0</v>
      </c>
      <c r="L39" s="166"/>
      <c r="M39" s="167">
        <f t="shared" si="2"/>
        <v>24.363244664951303</v>
      </c>
      <c r="N39" s="167">
        <f t="shared" si="3"/>
        <v>4.384347507467325</v>
      </c>
      <c r="O39" s="167">
        <f t="shared" si="4"/>
        <v>71.252407827581365</v>
      </c>
      <c r="P39" s="167">
        <f t="shared" si="5"/>
        <v>0</v>
      </c>
      <c r="R39" s="115"/>
      <c r="S39" s="115"/>
      <c r="T39" s="115"/>
      <c r="U39" s="354"/>
      <c r="V39" s="354"/>
      <c r="W39" s="354"/>
      <c r="X39" s="354"/>
      <c r="Y39" s="354"/>
    </row>
    <row r="40" spans="1:256">
      <c r="A40" s="62"/>
      <c r="B40" s="78"/>
      <c r="C40" s="78"/>
      <c r="D40" s="78"/>
      <c r="E40" s="78"/>
      <c r="F40" s="78"/>
      <c r="G40" s="78"/>
      <c r="H40" s="78"/>
      <c r="I40" s="78"/>
      <c r="J40" s="164"/>
      <c r="K40" s="150"/>
      <c r="L40" s="78"/>
      <c r="M40" s="151"/>
      <c r="N40" s="163"/>
      <c r="O40" s="163"/>
      <c r="P40" s="163"/>
      <c r="R40" s="56"/>
      <c r="S40" s="3"/>
      <c r="T40" s="3"/>
    </row>
    <row r="41" spans="1:256" s="54" customFormat="1">
      <c r="A41" s="184"/>
      <c r="B41" s="184"/>
      <c r="C41" s="184"/>
      <c r="D41" s="184"/>
      <c r="E41" s="184"/>
      <c r="F41" s="184"/>
      <c r="G41" s="184"/>
      <c r="H41" s="184"/>
      <c r="I41" s="62"/>
      <c r="J41" s="62"/>
      <c r="K41" s="62"/>
      <c r="L41" s="62"/>
      <c r="M41" s="62"/>
      <c r="N41" s="62"/>
      <c r="O41" s="62"/>
      <c r="P41" s="62"/>
      <c r="Q41" s="62"/>
      <c r="R41" s="56"/>
      <c r="S41" s="3"/>
      <c r="T41" s="3"/>
      <c r="U41"/>
      <c r="V41"/>
      <c r="W41"/>
      <c r="X41"/>
      <c r="Y41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  <c r="CL41" s="62"/>
      <c r="CM41" s="62"/>
      <c r="CN41" s="62"/>
      <c r="CO41" s="62"/>
      <c r="CP41" s="62"/>
      <c r="CQ41" s="62"/>
      <c r="CR41" s="62"/>
      <c r="CS41" s="62"/>
      <c r="CT41" s="62"/>
      <c r="CU41" s="62"/>
      <c r="CV41" s="62"/>
      <c r="CW41" s="62"/>
      <c r="CX41" s="62"/>
      <c r="CY41" s="62"/>
      <c r="CZ41" s="62"/>
      <c r="DA41" s="62"/>
      <c r="DB41" s="62"/>
      <c r="DC41" s="62"/>
      <c r="DD41" s="62"/>
      <c r="DE41" s="62"/>
      <c r="DF41" s="62"/>
      <c r="DG41" s="62"/>
      <c r="DH41" s="62"/>
      <c r="DI41" s="62"/>
      <c r="DJ41" s="62"/>
      <c r="DK41" s="62"/>
      <c r="DL41" s="62"/>
      <c r="DM41" s="62"/>
      <c r="DN41" s="62"/>
      <c r="DO41" s="62"/>
      <c r="DP41" s="62"/>
      <c r="DQ41" s="62"/>
      <c r="DR41" s="62"/>
      <c r="DS41" s="62"/>
      <c r="DT41" s="62"/>
      <c r="DU41" s="62"/>
      <c r="DV41" s="62"/>
      <c r="DW41" s="62"/>
      <c r="DX41" s="62"/>
      <c r="DY41" s="62"/>
      <c r="DZ41" s="62"/>
      <c r="EA41" s="62"/>
      <c r="EB41" s="62"/>
      <c r="EC41" s="62"/>
      <c r="ED41" s="62"/>
      <c r="EE41" s="62"/>
      <c r="EF41" s="62"/>
      <c r="EG41" s="62"/>
      <c r="EH41" s="62"/>
      <c r="EI41" s="62"/>
      <c r="EJ41" s="62"/>
      <c r="EK41" s="62"/>
      <c r="EL41" s="62"/>
      <c r="EM41" s="62"/>
      <c r="EN41" s="62"/>
      <c r="EO41" s="62"/>
      <c r="EP41" s="62"/>
      <c r="EQ41" s="62"/>
      <c r="ER41" s="62"/>
      <c r="ES41" s="62"/>
      <c r="ET41" s="62"/>
      <c r="EU41" s="62"/>
      <c r="EV41" s="62"/>
      <c r="EW41" s="62"/>
      <c r="EX41" s="62"/>
      <c r="EY41" s="62"/>
      <c r="EZ41" s="62"/>
      <c r="FA41" s="62"/>
      <c r="FB41" s="62"/>
      <c r="FC41" s="62"/>
      <c r="FD41" s="62"/>
      <c r="FE41" s="62"/>
      <c r="FF41" s="62"/>
      <c r="FG41" s="62"/>
      <c r="FH41" s="62"/>
      <c r="FI41" s="62"/>
      <c r="FJ41" s="62"/>
      <c r="FK41" s="62"/>
      <c r="FL41" s="62"/>
      <c r="FM41" s="62"/>
      <c r="FN41" s="62"/>
      <c r="FO41" s="62"/>
      <c r="FP41" s="62"/>
      <c r="FQ41" s="62"/>
      <c r="FR41" s="62"/>
      <c r="FS41" s="62"/>
      <c r="FT41" s="62"/>
      <c r="FU41" s="62"/>
      <c r="FV41" s="62"/>
      <c r="FW41" s="62"/>
      <c r="FX41" s="62"/>
      <c r="FY41" s="62"/>
      <c r="FZ41" s="62"/>
      <c r="GA41" s="62"/>
      <c r="GB41" s="62"/>
      <c r="GC41" s="62"/>
      <c r="GD41" s="62"/>
      <c r="GE41" s="62"/>
      <c r="GF41" s="62"/>
      <c r="GG41" s="62"/>
      <c r="GH41" s="62"/>
      <c r="GI41" s="62"/>
      <c r="GJ41" s="62"/>
      <c r="GK41" s="62"/>
      <c r="GL41" s="62"/>
      <c r="GM41" s="62"/>
      <c r="GN41" s="62"/>
      <c r="GO41" s="62"/>
      <c r="GP41" s="62"/>
      <c r="GQ41" s="62"/>
      <c r="GR41" s="62"/>
      <c r="GS41" s="62"/>
      <c r="GT41" s="62"/>
      <c r="GU41" s="62"/>
      <c r="GV41" s="62"/>
      <c r="GW41" s="62"/>
      <c r="GX41" s="62"/>
      <c r="GY41" s="62"/>
      <c r="GZ41" s="62"/>
      <c r="HA41" s="62"/>
      <c r="HB41" s="62"/>
      <c r="HC41" s="62"/>
      <c r="HD41" s="62"/>
      <c r="HE41" s="62"/>
      <c r="HF41" s="62"/>
      <c r="HG41" s="62"/>
      <c r="HH41" s="62"/>
      <c r="HI41" s="62"/>
      <c r="HJ41" s="62"/>
      <c r="HK41" s="62"/>
      <c r="HL41" s="62"/>
      <c r="HM41" s="62"/>
      <c r="HN41" s="62"/>
      <c r="HO41" s="62"/>
      <c r="HP41" s="62"/>
      <c r="HQ41" s="62"/>
      <c r="HR41" s="62"/>
      <c r="HS41" s="62"/>
      <c r="HT41" s="62"/>
      <c r="HU41" s="62"/>
      <c r="HV41" s="62"/>
      <c r="HW41" s="62"/>
      <c r="HX41" s="62"/>
      <c r="HY41" s="62"/>
      <c r="HZ41" s="62"/>
      <c r="IA41" s="62"/>
      <c r="IB41" s="62"/>
      <c r="IC41" s="62"/>
      <c r="ID41" s="62"/>
      <c r="IE41" s="62"/>
      <c r="IF41" s="62"/>
      <c r="IG41" s="62"/>
      <c r="IH41" s="62"/>
      <c r="II41" s="62"/>
      <c r="IJ41" s="62"/>
      <c r="IK41" s="62"/>
      <c r="IL41" s="62"/>
      <c r="IM41" s="62"/>
      <c r="IN41" s="62"/>
      <c r="IO41" s="62"/>
      <c r="IP41" s="62"/>
      <c r="IQ41" s="62"/>
      <c r="IR41" s="62"/>
      <c r="IS41" s="62"/>
      <c r="IT41" s="62"/>
      <c r="IU41" s="62"/>
      <c r="IV41" s="62"/>
    </row>
    <row r="42" spans="1:256">
      <c r="A42" s="130" t="s">
        <v>224</v>
      </c>
      <c r="B42" s="168"/>
      <c r="C42" s="168"/>
      <c r="D42" s="168"/>
      <c r="E42" s="168"/>
      <c r="F42" s="168"/>
      <c r="G42" s="168"/>
      <c r="H42" s="130"/>
      <c r="I42" s="168"/>
      <c r="J42" s="168"/>
      <c r="K42" s="168"/>
      <c r="L42" s="168"/>
      <c r="M42" s="168"/>
      <c r="N42" s="168"/>
      <c r="O42" s="168"/>
      <c r="P42" s="168"/>
      <c r="Q42" s="21"/>
      <c r="R42" s="56"/>
      <c r="S42" s="3"/>
      <c r="T42" s="3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21"/>
      <c r="EF42" s="21"/>
      <c r="EG42" s="21"/>
      <c r="EH42" s="21"/>
      <c r="EI42" s="21"/>
      <c r="EJ42" s="21"/>
      <c r="EK42" s="21"/>
      <c r="EL42" s="21"/>
      <c r="EM42" s="21"/>
      <c r="EN42" s="21"/>
      <c r="EO42" s="21"/>
      <c r="EP42" s="21"/>
      <c r="EQ42" s="21"/>
      <c r="ER42" s="21"/>
      <c r="ES42" s="21"/>
      <c r="ET42" s="21"/>
      <c r="EU42" s="21"/>
      <c r="EV42" s="21"/>
      <c r="EW42" s="21"/>
      <c r="EX42" s="21"/>
      <c r="EY42" s="21"/>
      <c r="EZ42" s="21"/>
      <c r="FA42" s="21"/>
      <c r="FB42" s="21"/>
      <c r="FC42" s="21"/>
      <c r="FD42" s="21"/>
      <c r="FE42" s="21"/>
      <c r="FF42" s="21"/>
      <c r="FG42" s="21"/>
      <c r="FH42" s="21"/>
      <c r="FI42" s="21"/>
      <c r="FJ42" s="21"/>
      <c r="FK42" s="21"/>
      <c r="FL42" s="21"/>
      <c r="FM42" s="21"/>
      <c r="FN42" s="21"/>
      <c r="FO42" s="21"/>
      <c r="FP42" s="21"/>
      <c r="FQ42" s="21"/>
      <c r="FR42" s="21"/>
      <c r="FS42" s="21"/>
      <c r="FT42" s="21"/>
      <c r="FU42" s="21"/>
      <c r="FV42" s="21"/>
      <c r="FW42" s="21"/>
      <c r="FX42" s="21"/>
      <c r="FY42" s="21"/>
      <c r="FZ42" s="21"/>
      <c r="GA42" s="21"/>
      <c r="GB42" s="21"/>
      <c r="GC42" s="21"/>
      <c r="GD42" s="21"/>
      <c r="GE42" s="21"/>
      <c r="GF42" s="21"/>
      <c r="GG42" s="21"/>
      <c r="GH42" s="21"/>
      <c r="GI42" s="21"/>
      <c r="GJ42" s="21"/>
      <c r="GK42" s="21"/>
      <c r="GL42" s="21"/>
      <c r="GM42" s="21"/>
      <c r="GN42" s="21"/>
      <c r="GO42" s="21"/>
      <c r="GP42" s="21"/>
      <c r="GQ42" s="21"/>
      <c r="GR42" s="21"/>
      <c r="GS42" s="21"/>
      <c r="GT42" s="21"/>
      <c r="GU42" s="21"/>
      <c r="GV42" s="21"/>
      <c r="GW42" s="21"/>
      <c r="GX42" s="21"/>
      <c r="GY42" s="21"/>
      <c r="GZ42" s="21"/>
      <c r="HA42" s="21"/>
      <c r="HB42" s="21"/>
      <c r="HC42" s="21"/>
      <c r="HD42" s="21"/>
      <c r="HE42" s="21"/>
      <c r="HF42" s="21"/>
      <c r="HG42" s="21"/>
      <c r="HH42" s="21"/>
      <c r="HI42" s="21"/>
      <c r="HJ42" s="21"/>
      <c r="HK42" s="21"/>
      <c r="HL42" s="21"/>
      <c r="HM42" s="21"/>
      <c r="HN42" s="21"/>
      <c r="HO42" s="21"/>
      <c r="HP42" s="21"/>
      <c r="HQ42" s="21"/>
      <c r="HR42" s="21"/>
      <c r="HS42" s="21"/>
      <c r="HT42" s="21"/>
      <c r="HU42" s="21"/>
      <c r="HV42" s="21"/>
      <c r="HW42" s="21"/>
      <c r="HX42" s="21"/>
      <c r="HY42" s="21"/>
      <c r="HZ42" s="21"/>
      <c r="IA42" s="21"/>
      <c r="IB42" s="21"/>
      <c r="IC42" s="21"/>
      <c r="ID42" s="21"/>
      <c r="IE42" s="21"/>
      <c r="IF42" s="21"/>
      <c r="IG42" s="21"/>
      <c r="IH42" s="21"/>
      <c r="II42" s="21"/>
      <c r="IJ42" s="21"/>
      <c r="IK42" s="21"/>
      <c r="IL42" s="21"/>
      <c r="IM42" s="21"/>
      <c r="IN42" s="21"/>
      <c r="IO42" s="21"/>
      <c r="IP42" s="21"/>
      <c r="IQ42" s="21"/>
      <c r="IR42" s="21"/>
      <c r="IS42" s="21"/>
      <c r="IT42" s="21"/>
      <c r="IU42" s="21"/>
      <c r="IV42" s="21"/>
    </row>
    <row r="43" spans="1:256">
      <c r="I43" s="141"/>
      <c r="J43" s="141"/>
      <c r="M43" s="170"/>
      <c r="N43" s="170"/>
      <c r="O43" s="170"/>
      <c r="P43" s="170"/>
      <c r="R43" s="56"/>
      <c r="S43" s="3"/>
      <c r="T43" s="3"/>
    </row>
    <row r="44" spans="1:256">
      <c r="I44" s="141"/>
      <c r="J44" s="141"/>
      <c r="K44" s="170"/>
      <c r="M44" s="170"/>
      <c r="O44" s="170"/>
      <c r="P44" s="170"/>
      <c r="R44" s="3"/>
      <c r="S44" s="3"/>
      <c r="T44" s="3"/>
    </row>
    <row r="45" spans="1:256">
      <c r="M45" s="170"/>
      <c r="N45" s="170"/>
      <c r="O45" s="170"/>
      <c r="P45" s="170"/>
    </row>
    <row r="46" spans="1:256">
      <c r="M46" s="170"/>
      <c r="N46" s="170"/>
      <c r="O46" s="170"/>
      <c r="P46" s="170"/>
    </row>
    <row r="47" spans="1:256">
      <c r="M47" s="170"/>
      <c r="N47" s="170"/>
      <c r="O47" s="170"/>
      <c r="P47" s="170"/>
    </row>
    <row r="48" spans="1:256">
      <c r="M48" s="170"/>
      <c r="N48" s="170"/>
      <c r="O48" s="170"/>
      <c r="P48" s="170"/>
    </row>
    <row r="49" spans="13:16">
      <c r="M49" s="170"/>
      <c r="N49" s="170"/>
      <c r="O49" s="170"/>
      <c r="P49" s="170"/>
    </row>
    <row r="50" spans="13:16">
      <c r="M50" s="170"/>
      <c r="N50" s="170"/>
      <c r="O50" s="170"/>
      <c r="P50" s="170"/>
    </row>
    <row r="51" spans="13:16">
      <c r="M51" s="170"/>
      <c r="N51" s="170"/>
      <c r="O51" s="170"/>
      <c r="P51" s="170"/>
    </row>
    <row r="52" spans="13:16">
      <c r="M52" s="170"/>
      <c r="N52" s="170"/>
      <c r="O52" s="170"/>
      <c r="P52" s="170"/>
    </row>
    <row r="53" spans="13:16">
      <c r="M53" s="170"/>
      <c r="N53" s="170"/>
      <c r="O53" s="170"/>
      <c r="P53" s="170"/>
    </row>
    <row r="54" spans="13:16">
      <c r="M54" s="170"/>
      <c r="N54" s="170"/>
      <c r="O54" s="170"/>
      <c r="P54" s="170"/>
    </row>
    <row r="55" spans="13:16">
      <c r="M55" s="170"/>
      <c r="N55" s="170"/>
      <c r="O55" s="170"/>
      <c r="P55" s="170"/>
    </row>
    <row r="56" spans="13:16">
      <c r="M56" s="170"/>
      <c r="N56" s="170"/>
      <c r="O56" s="170"/>
      <c r="P56" s="170"/>
    </row>
    <row r="57" spans="13:16">
      <c r="M57" s="170"/>
      <c r="N57" s="170"/>
      <c r="O57" s="170"/>
      <c r="P57" s="170"/>
    </row>
    <row r="58" spans="13:16">
      <c r="M58" s="170"/>
      <c r="N58" s="170"/>
      <c r="O58" s="170"/>
      <c r="P58" s="170"/>
    </row>
    <row r="59" spans="13:16">
      <c r="M59" s="170"/>
      <c r="N59" s="170"/>
      <c r="O59" s="170"/>
      <c r="P59" s="170"/>
    </row>
    <row r="60" spans="13:16">
      <c r="M60" s="170"/>
      <c r="N60" s="170"/>
      <c r="O60" s="170"/>
      <c r="P60" s="170"/>
    </row>
    <row r="61" spans="13:16">
      <c r="M61" s="170"/>
      <c r="N61" s="170"/>
      <c r="O61" s="170"/>
      <c r="P61" s="170"/>
    </row>
    <row r="62" spans="13:16">
      <c r="M62" s="170"/>
      <c r="N62" s="170"/>
      <c r="O62" s="170"/>
      <c r="P62" s="170"/>
    </row>
    <row r="63" spans="13:16">
      <c r="M63" s="170"/>
      <c r="N63" s="170"/>
      <c r="O63" s="170"/>
      <c r="P63" s="170"/>
    </row>
    <row r="64" spans="13:16">
      <c r="M64" s="170"/>
      <c r="N64" s="170"/>
      <c r="O64" s="170"/>
      <c r="P64" s="170"/>
    </row>
    <row r="65" spans="13:16">
      <c r="M65" s="170"/>
      <c r="N65" s="170"/>
      <c r="O65" s="170"/>
      <c r="P65" s="170"/>
    </row>
    <row r="66" spans="13:16">
      <c r="M66" s="170"/>
      <c r="N66" s="170"/>
      <c r="O66" s="170"/>
      <c r="P66" s="170"/>
    </row>
    <row r="67" spans="13:16">
      <c r="M67" s="170"/>
      <c r="N67" s="170"/>
      <c r="O67" s="170"/>
      <c r="P67" s="170"/>
    </row>
    <row r="68" spans="13:16">
      <c r="M68" s="170"/>
      <c r="N68" s="170"/>
      <c r="O68" s="170"/>
      <c r="P68" s="170"/>
    </row>
    <row r="69" spans="13:16">
      <c r="M69" s="170"/>
      <c r="N69" s="170"/>
      <c r="O69" s="170"/>
      <c r="P69" s="170"/>
    </row>
    <row r="70" spans="13:16">
      <c r="M70" s="170"/>
      <c r="N70" s="170"/>
      <c r="O70" s="170"/>
      <c r="P70" s="170"/>
    </row>
    <row r="71" spans="13:16">
      <c r="M71" s="170"/>
      <c r="N71" s="170"/>
      <c r="O71" s="170"/>
      <c r="P71" s="170"/>
    </row>
    <row r="72" spans="13:16">
      <c r="M72" s="170"/>
      <c r="N72" s="170"/>
      <c r="O72" s="170"/>
      <c r="P72" s="170"/>
    </row>
    <row r="73" spans="13:16">
      <c r="M73" s="170"/>
      <c r="N73" s="170"/>
      <c r="O73" s="170"/>
      <c r="P73" s="170"/>
    </row>
    <row r="74" spans="13:16">
      <c r="M74" s="170"/>
      <c r="N74" s="170"/>
      <c r="O74" s="170"/>
      <c r="P74" s="170"/>
    </row>
    <row r="75" spans="13:16">
      <c r="M75" s="170"/>
      <c r="N75" s="170"/>
      <c r="O75" s="170"/>
      <c r="P75" s="170"/>
    </row>
    <row r="76" spans="13:16">
      <c r="M76" s="170"/>
      <c r="N76" s="170"/>
      <c r="O76" s="170"/>
      <c r="P76" s="170"/>
    </row>
    <row r="77" spans="13:16">
      <c r="M77" s="170"/>
      <c r="N77" s="170"/>
      <c r="O77" s="170"/>
      <c r="P77" s="170"/>
    </row>
    <row r="78" spans="13:16">
      <c r="M78" s="170"/>
      <c r="N78" s="170"/>
      <c r="O78" s="170"/>
      <c r="P78" s="170"/>
    </row>
    <row r="79" spans="13:16">
      <c r="M79" s="170"/>
      <c r="N79" s="170"/>
      <c r="O79" s="170"/>
      <c r="P79" s="170"/>
    </row>
    <row r="80" spans="13:16">
      <c r="M80" s="170"/>
      <c r="N80" s="170"/>
      <c r="O80" s="170"/>
      <c r="P80" s="170"/>
    </row>
    <row r="81" spans="13:16">
      <c r="M81" s="170"/>
      <c r="N81" s="170"/>
      <c r="O81" s="170"/>
      <c r="P81" s="170"/>
    </row>
    <row r="82" spans="13:16">
      <c r="M82" s="170"/>
      <c r="N82" s="170"/>
      <c r="O82" s="170"/>
      <c r="P82" s="170"/>
    </row>
    <row r="83" spans="13:16">
      <c r="M83" s="170"/>
      <c r="N83" s="170"/>
      <c r="O83" s="170"/>
      <c r="P83" s="170"/>
    </row>
    <row r="84" spans="13:16">
      <c r="M84" s="170"/>
      <c r="N84" s="170"/>
      <c r="O84" s="170"/>
      <c r="P84" s="170"/>
    </row>
    <row r="85" spans="13:16">
      <c r="M85" s="170"/>
      <c r="N85" s="170"/>
      <c r="O85" s="170"/>
      <c r="P85" s="170"/>
    </row>
    <row r="86" spans="13:16">
      <c r="M86" s="170"/>
      <c r="N86" s="170"/>
      <c r="O86" s="170"/>
      <c r="P86" s="170"/>
    </row>
    <row r="87" spans="13:16">
      <c r="M87" s="170"/>
      <c r="N87" s="170"/>
      <c r="O87" s="170"/>
      <c r="P87" s="170"/>
    </row>
    <row r="88" spans="13:16">
      <c r="M88" s="170"/>
      <c r="N88" s="170"/>
      <c r="O88" s="170"/>
      <c r="P88" s="170"/>
    </row>
    <row r="89" spans="13:16">
      <c r="M89" s="170"/>
      <c r="N89" s="170"/>
      <c r="O89" s="170"/>
      <c r="P89" s="170"/>
    </row>
    <row r="90" spans="13:16">
      <c r="M90" s="170"/>
      <c r="N90" s="170"/>
      <c r="O90" s="170"/>
      <c r="P90" s="170"/>
    </row>
    <row r="91" spans="13:16">
      <c r="M91" s="170"/>
      <c r="N91" s="170"/>
      <c r="O91" s="170"/>
      <c r="P91" s="170"/>
    </row>
    <row r="92" spans="13:16">
      <c r="M92" s="170"/>
      <c r="N92" s="170"/>
      <c r="O92" s="170"/>
      <c r="P92" s="170"/>
    </row>
    <row r="93" spans="13:16">
      <c r="M93" s="170"/>
      <c r="N93" s="170"/>
      <c r="O93" s="170"/>
      <c r="P93" s="170"/>
    </row>
    <row r="94" spans="13:16">
      <c r="M94" s="170"/>
      <c r="N94" s="170"/>
      <c r="O94" s="170"/>
      <c r="P94" s="170"/>
    </row>
    <row r="95" spans="13:16">
      <c r="M95" s="170"/>
      <c r="N95" s="170"/>
      <c r="O95" s="170"/>
      <c r="P95" s="170"/>
    </row>
    <row r="96" spans="13:16">
      <c r="M96" s="170"/>
      <c r="N96" s="170"/>
      <c r="O96" s="170"/>
      <c r="P96" s="170"/>
    </row>
    <row r="97" spans="13:16">
      <c r="M97" s="170"/>
      <c r="N97" s="170"/>
      <c r="O97" s="170"/>
      <c r="P97" s="170"/>
    </row>
    <row r="98" spans="13:16">
      <c r="M98" s="170"/>
      <c r="N98" s="170"/>
      <c r="O98" s="170"/>
      <c r="P98" s="170"/>
    </row>
    <row r="99" spans="13:16">
      <c r="M99" s="170"/>
      <c r="N99" s="170"/>
      <c r="O99" s="170"/>
      <c r="P99" s="170"/>
    </row>
    <row r="100" spans="13:16">
      <c r="M100" s="170"/>
      <c r="N100" s="170"/>
      <c r="O100" s="170"/>
      <c r="P100" s="170"/>
    </row>
    <row r="101" spans="13:16">
      <c r="M101" s="170"/>
      <c r="N101" s="170"/>
      <c r="O101" s="170"/>
      <c r="P101" s="170"/>
    </row>
    <row r="102" spans="13:16">
      <c r="M102" s="170"/>
      <c r="N102" s="170"/>
      <c r="O102" s="170"/>
      <c r="P102" s="170"/>
    </row>
    <row r="103" spans="13:16">
      <c r="M103" s="170"/>
      <c r="N103" s="170"/>
      <c r="O103" s="170"/>
      <c r="P103" s="170"/>
    </row>
    <row r="104" spans="13:16">
      <c r="M104" s="170"/>
      <c r="N104" s="170"/>
      <c r="O104" s="170"/>
      <c r="P104" s="170"/>
    </row>
    <row r="105" spans="13:16">
      <c r="M105" s="170"/>
      <c r="N105" s="170"/>
      <c r="O105" s="170"/>
      <c r="P105" s="170"/>
    </row>
    <row r="106" spans="13:16">
      <c r="M106" s="170"/>
      <c r="N106" s="170"/>
      <c r="O106" s="170"/>
      <c r="P106" s="170"/>
    </row>
    <row r="107" spans="13:16">
      <c r="M107" s="170"/>
      <c r="N107" s="170"/>
      <c r="O107" s="170"/>
      <c r="P107" s="170"/>
    </row>
    <row r="108" spans="13:16">
      <c r="M108" s="170"/>
      <c r="N108" s="170"/>
      <c r="O108" s="170"/>
      <c r="P108" s="170"/>
    </row>
    <row r="109" spans="13:16">
      <c r="M109" s="170"/>
      <c r="N109" s="170"/>
      <c r="O109" s="170"/>
      <c r="P109" s="170"/>
    </row>
    <row r="110" spans="13:16">
      <c r="M110" s="170"/>
      <c r="N110" s="170"/>
      <c r="O110" s="170"/>
      <c r="P110" s="170"/>
    </row>
    <row r="111" spans="13:16">
      <c r="M111" s="170"/>
      <c r="N111" s="170"/>
      <c r="O111" s="170"/>
      <c r="P111" s="170"/>
    </row>
    <row r="112" spans="13:16">
      <c r="M112" s="170"/>
      <c r="N112" s="170"/>
      <c r="O112" s="170"/>
      <c r="P112" s="170"/>
    </row>
    <row r="113" spans="13:16">
      <c r="M113" s="170"/>
      <c r="N113" s="170"/>
      <c r="O113" s="170"/>
      <c r="P113" s="170"/>
    </row>
    <row r="114" spans="13:16">
      <c r="M114" s="170"/>
      <c r="N114" s="170"/>
      <c r="O114" s="170"/>
      <c r="P114" s="170"/>
    </row>
    <row r="115" spans="13:16">
      <c r="M115" s="170"/>
      <c r="N115" s="170"/>
      <c r="O115" s="170"/>
      <c r="P115" s="170"/>
    </row>
    <row r="116" spans="13:16">
      <c r="M116" s="170"/>
      <c r="N116" s="170"/>
      <c r="O116" s="170"/>
      <c r="P116" s="170"/>
    </row>
    <row r="117" spans="13:16">
      <c r="M117" s="170"/>
      <c r="N117" s="170"/>
      <c r="O117" s="170"/>
      <c r="P117" s="170"/>
    </row>
    <row r="118" spans="13:16">
      <c r="M118" s="170"/>
      <c r="N118" s="170"/>
      <c r="O118" s="170"/>
      <c r="P118" s="170"/>
    </row>
    <row r="119" spans="13:16">
      <c r="M119" s="170"/>
      <c r="N119" s="170"/>
      <c r="O119" s="170"/>
      <c r="P119" s="170"/>
    </row>
    <row r="120" spans="13:16">
      <c r="M120" s="170"/>
      <c r="N120" s="170"/>
      <c r="O120" s="170"/>
      <c r="P120" s="170"/>
    </row>
    <row r="121" spans="13:16">
      <c r="M121" s="170"/>
      <c r="N121" s="170"/>
      <c r="O121" s="170"/>
      <c r="P121" s="170"/>
    </row>
    <row r="122" spans="13:16">
      <c r="M122" s="170"/>
      <c r="N122" s="170"/>
      <c r="O122" s="170"/>
      <c r="P122" s="170"/>
    </row>
    <row r="123" spans="13:16">
      <c r="M123" s="170"/>
      <c r="N123" s="170"/>
      <c r="O123" s="170"/>
      <c r="P123" s="170"/>
    </row>
    <row r="124" spans="13:16">
      <c r="M124" s="170"/>
      <c r="N124" s="170"/>
      <c r="O124" s="170"/>
      <c r="P124" s="170"/>
    </row>
    <row r="125" spans="13:16">
      <c r="M125" s="170"/>
      <c r="N125" s="170"/>
      <c r="O125" s="170"/>
      <c r="P125" s="170"/>
    </row>
    <row r="126" spans="13:16">
      <c r="M126" s="170"/>
      <c r="N126" s="170"/>
      <c r="O126" s="170"/>
      <c r="P126" s="170"/>
    </row>
    <row r="127" spans="13:16">
      <c r="M127" s="170"/>
      <c r="N127" s="170"/>
      <c r="O127" s="170"/>
      <c r="P127" s="170"/>
    </row>
    <row r="128" spans="13:16">
      <c r="M128" s="170"/>
      <c r="N128" s="170"/>
      <c r="O128" s="170"/>
      <c r="P128" s="170"/>
    </row>
    <row r="129" spans="13:16">
      <c r="M129" s="170"/>
      <c r="N129" s="170"/>
      <c r="O129" s="170"/>
      <c r="P129" s="170"/>
    </row>
    <row r="130" spans="13:16">
      <c r="M130" s="170"/>
      <c r="N130" s="170"/>
      <c r="O130" s="170"/>
      <c r="P130" s="170"/>
    </row>
    <row r="131" spans="13:16">
      <c r="M131" s="170"/>
      <c r="N131" s="170"/>
      <c r="O131" s="170"/>
      <c r="P131" s="170"/>
    </row>
    <row r="132" spans="13:16">
      <c r="M132" s="170"/>
      <c r="N132" s="170"/>
      <c r="O132" s="170"/>
      <c r="P132" s="170"/>
    </row>
    <row r="133" spans="13:16">
      <c r="M133" s="170"/>
      <c r="N133" s="170"/>
      <c r="O133" s="170"/>
      <c r="P133" s="170"/>
    </row>
    <row r="134" spans="13:16">
      <c r="M134" s="170"/>
      <c r="N134" s="170"/>
      <c r="O134" s="170"/>
      <c r="P134" s="170"/>
    </row>
    <row r="135" spans="13:16">
      <c r="M135" s="170"/>
      <c r="N135" s="170"/>
      <c r="O135" s="170"/>
      <c r="P135" s="170"/>
    </row>
    <row r="136" spans="13:16">
      <c r="M136" s="170"/>
      <c r="N136" s="170"/>
      <c r="O136" s="170"/>
      <c r="P136" s="170"/>
    </row>
    <row r="137" spans="13:16">
      <c r="M137" s="170"/>
      <c r="N137" s="170"/>
      <c r="O137" s="170"/>
      <c r="P137" s="170"/>
    </row>
    <row r="138" spans="13:16">
      <c r="M138" s="170"/>
      <c r="N138" s="170"/>
      <c r="O138" s="170"/>
      <c r="P138" s="170"/>
    </row>
    <row r="139" spans="13:16">
      <c r="M139" s="170"/>
      <c r="N139" s="170"/>
      <c r="O139" s="170"/>
      <c r="P139" s="170"/>
    </row>
    <row r="140" spans="13:16">
      <c r="M140" s="170"/>
      <c r="N140" s="170"/>
      <c r="O140" s="170"/>
      <c r="P140" s="170"/>
    </row>
    <row r="141" spans="13:16">
      <c r="M141" s="170"/>
      <c r="N141" s="170"/>
      <c r="O141" s="170"/>
      <c r="P141" s="170"/>
    </row>
    <row r="142" spans="13:16">
      <c r="M142" s="170"/>
      <c r="N142" s="170"/>
      <c r="O142" s="170"/>
      <c r="P142" s="170"/>
    </row>
    <row r="143" spans="13:16">
      <c r="M143" s="170"/>
      <c r="N143" s="170"/>
      <c r="O143" s="170"/>
      <c r="P143" s="170"/>
    </row>
    <row r="144" spans="13:16">
      <c r="M144" s="170"/>
      <c r="N144" s="170"/>
      <c r="O144" s="170"/>
      <c r="P144" s="170"/>
    </row>
    <row r="145" spans="13:16">
      <c r="M145" s="170"/>
      <c r="N145" s="170"/>
      <c r="O145" s="170"/>
      <c r="P145" s="170"/>
    </row>
    <row r="146" spans="13:16">
      <c r="M146" s="170"/>
      <c r="N146" s="170"/>
      <c r="O146" s="170"/>
      <c r="P146" s="170"/>
    </row>
    <row r="147" spans="13:16">
      <c r="M147" s="170"/>
      <c r="N147" s="170"/>
      <c r="O147" s="170"/>
      <c r="P147" s="170"/>
    </row>
    <row r="148" spans="13:16">
      <c r="M148" s="170"/>
    </row>
  </sheetData>
  <mergeCells count="9">
    <mergeCell ref="E8:E9"/>
    <mergeCell ref="C7:F7"/>
    <mergeCell ref="A1:P1"/>
    <mergeCell ref="A3:P3"/>
    <mergeCell ref="A4:P4"/>
    <mergeCell ref="H7:I7"/>
    <mergeCell ref="M6:P6"/>
    <mergeCell ref="M7:P7"/>
    <mergeCell ref="C6:J6"/>
  </mergeCells>
  <phoneticPr fontId="0" type="noConversion"/>
  <printOptions horizontalCentered="1"/>
  <pageMargins left="0.59" right="0.56000000000000005" top="0.83" bottom="1" header="0.67" footer="0.5"/>
  <pageSetup scale="74" orientation="landscape" r:id="rId1"/>
  <headerFooter alignWithMargins="0">
    <oddFooter>&amp;L&amp;"Arial,Italic"&amp;9MSDE - LFRO  02/2019&amp;C&amp;P&amp;R&amp;"Arial,Italic"&amp;9Selected Financial Data-Part 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75"/>
  <sheetViews>
    <sheetView topLeftCell="A4" zoomScaleNormal="100" workbookViewId="0">
      <selection activeCell="E49" sqref="E49"/>
    </sheetView>
  </sheetViews>
  <sheetFormatPr defaultRowHeight="12.75"/>
  <cols>
    <col min="1" max="1" width="14.42578125" style="123" customWidth="1"/>
    <col min="2" max="2" width="18.85546875" style="217" customWidth="1"/>
    <col min="3" max="3" width="19.42578125" style="204" customWidth="1"/>
    <col min="4" max="4" width="16" style="217" customWidth="1"/>
    <col min="5" max="5" width="15.28515625" style="204" customWidth="1"/>
    <col min="6" max="6" width="16.28515625" style="217" customWidth="1"/>
    <col min="7" max="7" width="17.42578125" style="217" customWidth="1"/>
    <col min="8" max="8" width="15.28515625" style="217" customWidth="1"/>
    <col min="9" max="9" width="18.140625" bestFit="1" customWidth="1"/>
    <col min="10" max="10" width="23.42578125" bestFit="1" customWidth="1"/>
    <col min="11" max="11" width="15" bestFit="1" customWidth="1"/>
    <col min="12" max="12" width="16.5703125" bestFit="1" customWidth="1"/>
    <col min="13" max="13" width="16.28515625" style="354" bestFit="1" customWidth="1"/>
    <col min="14" max="14" width="16" bestFit="1" customWidth="1"/>
    <col min="15" max="15" width="14" bestFit="1" customWidth="1"/>
    <col min="16" max="16" width="17.85546875" customWidth="1"/>
    <col min="18" max="18" width="15.28515625" bestFit="1" customWidth="1"/>
    <col min="19" max="19" width="14.28515625" bestFit="1" customWidth="1"/>
    <col min="21" max="21" width="11.28515625" bestFit="1" customWidth="1"/>
    <col min="22" max="22" width="11.7109375" bestFit="1" customWidth="1"/>
    <col min="25" max="25" width="12.28515625" bestFit="1" customWidth="1"/>
    <col min="26" max="26" width="12.5703125" bestFit="1" customWidth="1"/>
    <col min="28" max="28" width="12.7109375" bestFit="1" customWidth="1"/>
    <col min="29" max="29" width="15.28515625" bestFit="1" customWidth="1"/>
    <col min="31" max="31" width="15" bestFit="1" customWidth="1"/>
    <col min="33" max="33" width="14.28515625" bestFit="1" customWidth="1"/>
    <col min="34" max="34" width="12.28515625" bestFit="1" customWidth="1"/>
    <col min="35" max="35" width="16.42578125" bestFit="1" customWidth="1"/>
  </cols>
  <sheetData>
    <row r="1" spans="1:14">
      <c r="A1" s="434" t="s">
        <v>38</v>
      </c>
      <c r="B1" s="434"/>
      <c r="C1" s="434"/>
      <c r="D1" s="434"/>
      <c r="E1" s="434"/>
      <c r="F1" s="434"/>
      <c r="G1" s="434"/>
      <c r="H1" s="434"/>
      <c r="J1" s="354"/>
      <c r="K1" s="354"/>
      <c r="L1" s="356"/>
    </row>
    <row r="2" spans="1:14">
      <c r="A2" s="23"/>
      <c r="B2" s="195"/>
      <c r="I2" s="23"/>
      <c r="J2" s="354"/>
    </row>
    <row r="3" spans="1:14">
      <c r="A3" s="456" t="s">
        <v>231</v>
      </c>
      <c r="B3" s="457"/>
      <c r="C3" s="457"/>
      <c r="D3" s="457"/>
      <c r="E3" s="457"/>
      <c r="F3" s="457"/>
      <c r="G3" s="457"/>
      <c r="H3" s="457"/>
      <c r="J3" s="354"/>
    </row>
    <row r="4" spans="1:14" ht="13.5" thickBot="1">
      <c r="A4" s="23"/>
      <c r="D4" s="220"/>
      <c r="E4" s="234"/>
      <c r="F4" s="220"/>
      <c r="G4" s="220"/>
      <c r="H4" s="220"/>
      <c r="J4" s="354"/>
    </row>
    <row r="5" spans="1:14" ht="15" customHeight="1" thickTop="1">
      <c r="A5" s="95"/>
      <c r="B5" s="235"/>
      <c r="C5" s="236"/>
      <c r="D5" s="458" t="s">
        <v>42</v>
      </c>
      <c r="E5" s="458"/>
      <c r="F5" s="458"/>
      <c r="G5" s="458"/>
      <c r="H5" s="458"/>
      <c r="J5" s="354"/>
    </row>
    <row r="6" spans="1:14" ht="12.75" customHeight="1">
      <c r="A6" s="32"/>
      <c r="B6" s="237"/>
      <c r="C6" s="238" t="s">
        <v>39</v>
      </c>
      <c r="D6" s="218"/>
      <c r="E6" s="226"/>
      <c r="F6" s="213"/>
      <c r="G6" s="462" t="s">
        <v>177</v>
      </c>
      <c r="H6" s="459" t="s">
        <v>139</v>
      </c>
      <c r="J6" s="354"/>
      <c r="K6" s="354"/>
    </row>
    <row r="7" spans="1:14" ht="12.75" customHeight="1">
      <c r="A7" s="32" t="s">
        <v>67</v>
      </c>
      <c r="B7" s="213" t="s">
        <v>39</v>
      </c>
      <c r="C7" s="238" t="s">
        <v>45</v>
      </c>
      <c r="D7" s="462" t="s">
        <v>149</v>
      </c>
      <c r="E7" s="462" t="s">
        <v>196</v>
      </c>
      <c r="F7" s="257"/>
      <c r="G7" s="462"/>
      <c r="H7" s="460"/>
      <c r="J7" s="354"/>
    </row>
    <row r="8" spans="1:14" ht="12.75" customHeight="1">
      <c r="A8" s="32" t="s">
        <v>30</v>
      </c>
      <c r="B8" s="239" t="s">
        <v>40</v>
      </c>
      <c r="C8" s="238" t="s">
        <v>46</v>
      </c>
      <c r="D8" s="464"/>
      <c r="E8" s="464"/>
      <c r="F8" s="464" t="s">
        <v>198</v>
      </c>
      <c r="G8" s="462"/>
      <c r="H8" s="460"/>
      <c r="J8" s="354"/>
    </row>
    <row r="9" spans="1:14" ht="13.5" thickBot="1">
      <c r="A9" s="51" t="s">
        <v>121</v>
      </c>
      <c r="B9" s="240" t="s">
        <v>41</v>
      </c>
      <c r="C9" s="241" t="s">
        <v>44</v>
      </c>
      <c r="D9" s="465"/>
      <c r="E9" s="465"/>
      <c r="F9" s="466"/>
      <c r="G9" s="463"/>
      <c r="H9" s="461"/>
      <c r="K9" s="356"/>
    </row>
    <row r="10" spans="1:14">
      <c r="A10" s="32" t="s">
        <v>0</v>
      </c>
      <c r="B10" s="242">
        <f t="shared" ref="B10:G10" si="0">SUM(B12:B39)</f>
        <v>6663003824.4500008</v>
      </c>
      <c r="C10" s="242">
        <f t="shared" si="0"/>
        <v>6307857018.1099997</v>
      </c>
      <c r="D10" s="424">
        <f t="shared" si="0"/>
        <v>3005269724</v>
      </c>
      <c r="E10" s="425">
        <f t="shared" si="0"/>
        <v>50304279</v>
      </c>
      <c r="F10" s="425">
        <f t="shared" si="0"/>
        <v>46620083</v>
      </c>
      <c r="G10" s="242">
        <f t="shared" si="0"/>
        <v>1305545022</v>
      </c>
      <c r="H10" s="249">
        <f>SUM(H12:H39)</f>
        <v>734455676</v>
      </c>
      <c r="J10" s="383"/>
      <c r="K10" s="23"/>
      <c r="L10" s="356"/>
    </row>
    <row r="11" spans="1:14">
      <c r="A11" s="32"/>
      <c r="B11" s="243"/>
      <c r="D11" s="244"/>
      <c r="E11" s="238"/>
      <c r="F11" s="244"/>
      <c r="G11" s="244"/>
      <c r="H11" s="251"/>
      <c r="L11" s="356"/>
    </row>
    <row r="12" spans="1:14">
      <c r="A12" s="23" t="s">
        <v>1</v>
      </c>
      <c r="B12" s="195">
        <f>+C12+'Tbl7e - State'!B11+'Tbl7e - State'!F11+'Tbl7e - State'!J11</f>
        <v>105195751.72</v>
      </c>
      <c r="C12" s="204">
        <v>87595805.420000002</v>
      </c>
      <c r="D12" s="125">
        <v>39935953</v>
      </c>
      <c r="E12" s="293">
        <v>4020594</v>
      </c>
      <c r="F12" s="377">
        <v>10348</v>
      </c>
      <c r="G12" s="125">
        <v>21569072</v>
      </c>
      <c r="H12" s="125">
        <v>6986216</v>
      </c>
      <c r="J12" s="354"/>
      <c r="K12" s="354"/>
      <c r="L12" s="18"/>
      <c r="N12" s="354"/>
    </row>
    <row r="13" spans="1:14">
      <c r="A13" s="123" t="s">
        <v>2</v>
      </c>
      <c r="B13" s="195">
        <f>+C13+'Tbl7e - State'!B12+'Tbl7e - State'!F12+'Tbl7e - State'!J12</f>
        <v>447460064.82999998</v>
      </c>
      <c r="C13" s="204">
        <v>416604565.82999998</v>
      </c>
      <c r="D13" s="125">
        <v>210594053</v>
      </c>
      <c r="E13" s="293">
        <v>0</v>
      </c>
      <c r="F13" s="377">
        <v>0</v>
      </c>
      <c r="G13" s="125">
        <v>67086766</v>
      </c>
      <c r="H13" s="125">
        <v>61908500</v>
      </c>
      <c r="J13" s="359"/>
      <c r="K13" s="354"/>
      <c r="L13" s="18"/>
      <c r="N13" s="354"/>
    </row>
    <row r="14" spans="1:14">
      <c r="A14" s="123" t="s">
        <v>3</v>
      </c>
      <c r="B14" s="195">
        <f>+C14+'Tbl7e - State'!B13+'Tbl7e - State'!F13+'Tbl7e - State'!J13</f>
        <v>939957214.71000004</v>
      </c>
      <c r="C14" s="204">
        <v>918247002.81999993</v>
      </c>
      <c r="D14" s="125">
        <v>363536509</v>
      </c>
      <c r="E14" s="293">
        <v>21692833</v>
      </c>
      <c r="F14" s="377">
        <v>18310933</v>
      </c>
      <c r="G14" s="125">
        <v>297988989</v>
      </c>
      <c r="H14" s="125">
        <v>65043137</v>
      </c>
      <c r="J14" s="354"/>
      <c r="K14" s="354"/>
      <c r="L14" s="18"/>
      <c r="N14" s="354"/>
    </row>
    <row r="15" spans="1:14">
      <c r="A15" s="123" t="s">
        <v>4</v>
      </c>
      <c r="B15" s="195">
        <f>+C15+'Tbl7e - State'!B14+'Tbl7e - State'!F14+'Tbl7e - State'!J14</f>
        <v>808155087.04000008</v>
      </c>
      <c r="C15" s="204">
        <v>744526964.04000008</v>
      </c>
      <c r="D15" s="125">
        <v>394059499</v>
      </c>
      <c r="E15" s="293">
        <v>0</v>
      </c>
      <c r="F15" s="377">
        <v>0</v>
      </c>
      <c r="G15" s="125">
        <v>146942836</v>
      </c>
      <c r="H15" s="125">
        <v>85634315</v>
      </c>
      <c r="J15" s="354"/>
      <c r="K15" s="354"/>
      <c r="L15" s="18"/>
      <c r="N15" s="354"/>
    </row>
    <row r="16" spans="1:14">
      <c r="A16" s="123" t="s">
        <v>5</v>
      </c>
      <c r="B16" s="195">
        <f>+C16+'Tbl7e - State'!B15+'Tbl7e - State'!F15+'Tbl7e - State'!J15</f>
        <v>109565886.02</v>
      </c>
      <c r="C16" s="204">
        <v>94862906.140000001</v>
      </c>
      <c r="D16" s="125">
        <v>56540292</v>
      </c>
      <c r="E16" s="293">
        <v>0</v>
      </c>
      <c r="F16" s="377">
        <v>0</v>
      </c>
      <c r="G16" s="125">
        <v>9899366</v>
      </c>
      <c r="H16" s="125">
        <v>13083093</v>
      </c>
      <c r="J16" s="354"/>
      <c r="K16" s="354"/>
      <c r="L16" s="18"/>
      <c r="N16" s="354"/>
    </row>
    <row r="17" spans="1:14">
      <c r="B17" s="195"/>
      <c r="D17" s="125"/>
      <c r="E17" s="293"/>
      <c r="F17" s="377"/>
      <c r="G17" s="125"/>
      <c r="H17" s="125"/>
      <c r="J17" s="359"/>
      <c r="K17" s="354"/>
      <c r="L17" s="354"/>
    </row>
    <row r="18" spans="1:14">
      <c r="A18" s="123" t="s">
        <v>6</v>
      </c>
      <c r="B18" s="195">
        <f>+C18+'Tbl7e - State'!B17+'Tbl7e - State'!F17+'Tbl7e - State'!J17</f>
        <v>60650625.310000002</v>
      </c>
      <c r="C18" s="204">
        <v>58769357.560000002</v>
      </c>
      <c r="D18" s="125">
        <v>27330549</v>
      </c>
      <c r="E18" s="293">
        <v>1576206</v>
      </c>
      <c r="F18" s="377">
        <v>966820</v>
      </c>
      <c r="G18" s="125">
        <v>15177104</v>
      </c>
      <c r="H18" s="125">
        <v>4323883</v>
      </c>
      <c r="J18" s="359"/>
      <c r="K18" s="423"/>
      <c r="L18" s="413"/>
      <c r="N18" s="354"/>
    </row>
    <row r="19" spans="1:14">
      <c r="A19" s="123" t="s">
        <v>7</v>
      </c>
      <c r="B19" s="195">
        <f>+C19+'Tbl7e - State'!B18+'Tbl7e - State'!F18+'Tbl7e - State'!J18</f>
        <v>153253841.74999997</v>
      </c>
      <c r="C19" s="204">
        <v>151526026.70999998</v>
      </c>
      <c r="D19" s="125">
        <v>89900513</v>
      </c>
      <c r="E19" s="293">
        <v>0</v>
      </c>
      <c r="F19" s="377">
        <v>0</v>
      </c>
      <c r="G19" s="125">
        <v>14379337</v>
      </c>
      <c r="H19" s="125">
        <v>18929832</v>
      </c>
      <c r="J19" s="359"/>
      <c r="K19" s="354"/>
      <c r="L19" s="18"/>
      <c r="N19" s="354"/>
    </row>
    <row r="20" spans="1:14">
      <c r="A20" s="123" t="s">
        <v>8</v>
      </c>
      <c r="B20" s="195">
        <f>+C20+'Tbl7e - State'!B19+'Tbl7e - State'!F19+'Tbl7e - State'!J19</f>
        <v>127297491</v>
      </c>
      <c r="C20" s="204">
        <v>119712101.81</v>
      </c>
      <c r="D20" s="125">
        <v>64320633</v>
      </c>
      <c r="E20" s="293">
        <v>1293091</v>
      </c>
      <c r="F20" s="377">
        <v>49060</v>
      </c>
      <c r="G20" s="125">
        <v>24229383</v>
      </c>
      <c r="H20" s="125">
        <v>12681314</v>
      </c>
      <c r="J20" s="354"/>
      <c r="K20" s="354"/>
      <c r="L20" s="18"/>
      <c r="N20" s="354"/>
    </row>
    <row r="21" spans="1:14">
      <c r="A21" s="123" t="s">
        <v>9</v>
      </c>
      <c r="B21" s="195">
        <f>+C21+'Tbl7e - State'!B20+'Tbl7e - State'!F20+'Tbl7e - State'!J20</f>
        <v>209427472.81999999</v>
      </c>
      <c r="C21" s="204">
        <v>192506067.50999999</v>
      </c>
      <c r="D21" s="125">
        <v>107084114</v>
      </c>
      <c r="E21" s="293">
        <v>0</v>
      </c>
      <c r="F21" s="377">
        <v>0</v>
      </c>
      <c r="G21" s="125">
        <v>32049886</v>
      </c>
      <c r="H21" s="125">
        <v>21181732</v>
      </c>
      <c r="J21" s="359"/>
      <c r="K21" s="354"/>
      <c r="L21" s="18"/>
      <c r="N21" s="354"/>
    </row>
    <row r="22" spans="1:14">
      <c r="A22" s="123" t="s">
        <v>10</v>
      </c>
      <c r="B22" s="195">
        <f>+C22+'Tbl7e - State'!B21+'Tbl7e - State'!F21+'Tbl7e - State'!J21</f>
        <v>58193219.219999999</v>
      </c>
      <c r="C22" s="204">
        <v>45448155.219999999</v>
      </c>
      <c r="D22" s="125">
        <v>20768266</v>
      </c>
      <c r="E22" s="293">
        <v>1164755</v>
      </c>
      <c r="F22" s="377">
        <v>1321515</v>
      </c>
      <c r="G22" s="125">
        <v>12525861</v>
      </c>
      <c r="H22" s="125">
        <v>3732860</v>
      </c>
      <c r="J22" s="359"/>
      <c r="K22" s="354"/>
      <c r="L22" s="18"/>
      <c r="N22" s="354"/>
    </row>
    <row r="23" spans="1:14">
      <c r="A23" s="183"/>
      <c r="B23" s="195"/>
      <c r="D23" s="125"/>
      <c r="E23" s="293"/>
      <c r="F23" s="377"/>
      <c r="G23" s="125"/>
      <c r="H23" s="125"/>
      <c r="J23" s="359"/>
      <c r="K23" s="354"/>
      <c r="L23" s="354"/>
    </row>
    <row r="24" spans="1:14">
      <c r="A24" s="123" t="s">
        <v>11</v>
      </c>
      <c r="B24" s="195">
        <f>+C24+'Tbl7e - State'!B23+'Tbl7e - State'!F23+'Tbl7e - State'!J23</f>
        <v>294490549.30000001</v>
      </c>
      <c r="C24" s="204">
        <v>271651583.22000003</v>
      </c>
      <c r="D24" s="125">
        <v>158332988</v>
      </c>
      <c r="E24" s="293">
        <v>0</v>
      </c>
      <c r="F24" s="377">
        <v>0</v>
      </c>
      <c r="G24" s="125">
        <v>34685633</v>
      </c>
      <c r="H24" s="125">
        <v>31248348</v>
      </c>
      <c r="J24" s="354"/>
      <c r="K24" s="354"/>
      <c r="L24" s="18"/>
      <c r="N24" s="354"/>
    </row>
    <row r="25" spans="1:14">
      <c r="A25" s="123" t="s">
        <v>12</v>
      </c>
      <c r="B25" s="195">
        <f>+C25+'Tbl7e - State'!B24+'Tbl7e - State'!F24+'Tbl7e - State'!J24</f>
        <v>25515030.050000001</v>
      </c>
      <c r="C25" s="204">
        <v>24056926.07</v>
      </c>
      <c r="D25" s="125">
        <v>9581975</v>
      </c>
      <c r="E25" s="293">
        <v>0</v>
      </c>
      <c r="F25" s="377">
        <v>1201160</v>
      </c>
      <c r="G25" s="125">
        <v>4603594</v>
      </c>
      <c r="H25" s="125">
        <v>3020355</v>
      </c>
      <c r="J25" s="359"/>
      <c r="K25" s="354"/>
      <c r="L25" s="18"/>
      <c r="N25" s="354"/>
    </row>
    <row r="26" spans="1:14">
      <c r="A26" s="123" t="s">
        <v>13</v>
      </c>
      <c r="B26" s="195">
        <f>+C26+'Tbl7e - State'!B25+'Tbl7e - State'!F25+'Tbl7e - State'!J25</f>
        <v>245422720.34999999</v>
      </c>
      <c r="C26" s="204">
        <v>233647440.16</v>
      </c>
      <c r="D26" s="125">
        <v>136064999</v>
      </c>
      <c r="E26" s="293">
        <v>0</v>
      </c>
      <c r="F26" s="377">
        <v>0</v>
      </c>
      <c r="G26" s="125">
        <v>34334568</v>
      </c>
      <c r="H26" s="125">
        <v>26381727</v>
      </c>
      <c r="J26" s="354"/>
      <c r="K26" s="354"/>
      <c r="L26" s="18"/>
      <c r="N26" s="354"/>
    </row>
    <row r="27" spans="1:14">
      <c r="A27" s="123" t="s">
        <v>14</v>
      </c>
      <c r="B27" s="195">
        <f>+C27+'Tbl7e - State'!B26+'Tbl7e - State'!F26+'Tbl7e - State'!J26</f>
        <v>307848221.14999998</v>
      </c>
      <c r="C27" s="204">
        <v>300688308.14999998</v>
      </c>
      <c r="D27" s="125">
        <v>167021217</v>
      </c>
      <c r="E27" s="293">
        <v>0</v>
      </c>
      <c r="F27" s="377">
        <v>0</v>
      </c>
      <c r="G27" s="125">
        <v>30380453</v>
      </c>
      <c r="H27" s="125">
        <v>55032766</v>
      </c>
      <c r="J27" s="354"/>
      <c r="K27" s="354"/>
      <c r="L27" s="18"/>
      <c r="N27" s="354"/>
    </row>
    <row r="28" spans="1:14">
      <c r="A28" s="123" t="s">
        <v>15</v>
      </c>
      <c r="B28" s="195">
        <f>+C28+'Tbl7e - State'!B27+'Tbl7e - State'!F27+'Tbl7e - State'!J27</f>
        <v>10863877.039999999</v>
      </c>
      <c r="C28" s="204">
        <v>10787635.039999999</v>
      </c>
      <c r="D28" s="125">
        <v>2519392</v>
      </c>
      <c r="E28" s="293">
        <v>0</v>
      </c>
      <c r="F28" s="377">
        <v>1003414</v>
      </c>
      <c r="G28" s="125">
        <v>2592922</v>
      </c>
      <c r="H28" s="125">
        <v>1636548</v>
      </c>
      <c r="I28" s="18"/>
      <c r="J28" s="354"/>
      <c r="K28" s="354"/>
      <c r="L28" s="18"/>
      <c r="N28" s="354"/>
    </row>
    <row r="29" spans="1:14">
      <c r="B29" s="195"/>
      <c r="D29" s="125"/>
      <c r="E29" s="293"/>
      <c r="F29" s="377"/>
      <c r="G29" s="125"/>
      <c r="H29" s="125"/>
      <c r="I29" s="1"/>
      <c r="J29" s="354"/>
      <c r="K29" s="354"/>
      <c r="L29" s="354"/>
    </row>
    <row r="30" spans="1:14">
      <c r="A30" s="123" t="s">
        <v>16</v>
      </c>
      <c r="B30" s="195">
        <f>+C30+'Tbl7e - State'!B29+'Tbl7e - State'!F29+'Tbl7e - State'!J29</f>
        <v>898420232.97000003</v>
      </c>
      <c r="C30" s="204">
        <v>835548787.97000003</v>
      </c>
      <c r="D30" s="125">
        <v>338744661</v>
      </c>
      <c r="E30" s="293">
        <v>0</v>
      </c>
      <c r="F30" s="377">
        <v>0</v>
      </c>
      <c r="G30" s="125">
        <v>140036855</v>
      </c>
      <c r="H30" s="125">
        <v>153799568</v>
      </c>
      <c r="I30" s="1"/>
      <c r="J30" s="354"/>
      <c r="K30" s="354"/>
      <c r="L30" s="18"/>
      <c r="N30" s="354"/>
    </row>
    <row r="31" spans="1:14">
      <c r="A31" s="123" t="s">
        <v>17</v>
      </c>
      <c r="B31" s="195">
        <f>+C31+'Tbl7e - State'!B30+'Tbl7e - State'!F30+'Tbl7e - State'!J30</f>
        <v>1241228953.01</v>
      </c>
      <c r="C31" s="204">
        <v>1216914859.01</v>
      </c>
      <c r="D31" s="125">
        <v>530518361</v>
      </c>
      <c r="E31" s="293">
        <v>5665296</v>
      </c>
      <c r="F31" s="377">
        <v>20505652</v>
      </c>
      <c r="G31" s="125">
        <v>282089241</v>
      </c>
      <c r="H31" s="125">
        <v>110171471</v>
      </c>
      <c r="J31" s="354"/>
      <c r="K31" s="354"/>
      <c r="L31" s="18"/>
      <c r="N31" s="354"/>
    </row>
    <row r="32" spans="1:14">
      <c r="A32" s="123" t="s">
        <v>18</v>
      </c>
      <c r="B32" s="195">
        <f>+C32+'Tbl7e - State'!B31+'Tbl7e - State'!F31+'Tbl7e - State'!J31</f>
        <v>42189288.110000007</v>
      </c>
      <c r="C32" s="204">
        <v>41104540.980000004</v>
      </c>
      <c r="D32" s="125">
        <v>22074042</v>
      </c>
      <c r="E32" s="293">
        <v>0</v>
      </c>
      <c r="F32" s="377">
        <v>0</v>
      </c>
      <c r="G32" s="125">
        <v>5139591</v>
      </c>
      <c r="H32" s="125">
        <v>5940289</v>
      </c>
      <c r="J32" s="354"/>
      <c r="K32" s="354"/>
      <c r="L32" s="18"/>
      <c r="N32" s="354"/>
    </row>
    <row r="33" spans="1:14">
      <c r="A33" s="123" t="s">
        <v>19</v>
      </c>
      <c r="B33" s="195">
        <f>+C33+'Tbl7e - State'!B32+'Tbl7e - State'!F32+'Tbl7e - State'!J32</f>
        <v>119052936.66</v>
      </c>
      <c r="C33" s="204">
        <v>118380436.25</v>
      </c>
      <c r="D33" s="125">
        <v>67875547</v>
      </c>
      <c r="E33" s="293">
        <v>0</v>
      </c>
      <c r="F33" s="377">
        <v>3251181</v>
      </c>
      <c r="G33" s="125">
        <v>18044466</v>
      </c>
      <c r="H33" s="125">
        <v>12933614</v>
      </c>
      <c r="J33" s="354"/>
      <c r="K33" s="37"/>
      <c r="L33" s="18"/>
      <c r="N33" s="354"/>
    </row>
    <row r="34" spans="1:14">
      <c r="A34" s="123" t="s">
        <v>20</v>
      </c>
      <c r="B34" s="195">
        <f>+C34+'Tbl7e - State'!B33+'Tbl7e - State'!F33+'Tbl7e - State'!J33</f>
        <v>44272277.600000001</v>
      </c>
      <c r="C34" s="204">
        <v>34390013.780000001</v>
      </c>
      <c r="D34" s="125">
        <v>13869147</v>
      </c>
      <c r="E34" s="293">
        <v>1732484</v>
      </c>
      <c r="F34" s="377">
        <v>0</v>
      </c>
      <c r="G34" s="125">
        <v>10275957</v>
      </c>
      <c r="H34" s="125">
        <v>2574186</v>
      </c>
      <c r="J34" s="354"/>
      <c r="K34" s="354"/>
      <c r="L34" s="18"/>
      <c r="N34" s="354"/>
    </row>
    <row r="35" spans="1:14">
      <c r="B35" s="197"/>
      <c r="D35" s="125"/>
      <c r="E35" s="293"/>
      <c r="F35" s="377"/>
      <c r="G35" s="125"/>
      <c r="H35" s="125"/>
      <c r="J35" s="354"/>
      <c r="K35" s="354"/>
      <c r="L35" s="354"/>
    </row>
    <row r="36" spans="1:14">
      <c r="A36" s="123" t="s">
        <v>21</v>
      </c>
      <c r="B36" s="195">
        <f>+C36+'Tbl7e - State'!B35+'Tbl7e - State'!F35+'Tbl7e - State'!J35</f>
        <v>17052439.369999997</v>
      </c>
      <c r="C36" s="204">
        <v>16901679.369999997</v>
      </c>
      <c r="D36" s="125">
        <v>4543250</v>
      </c>
      <c r="E36" s="293">
        <v>0</v>
      </c>
      <c r="F36" s="377">
        <v>0</v>
      </c>
      <c r="G36" s="125">
        <v>5063409</v>
      </c>
      <c r="H36" s="125">
        <v>3328815</v>
      </c>
      <c r="J36" s="354"/>
      <c r="K36" s="354"/>
      <c r="L36" s="18"/>
      <c r="N36" s="354"/>
    </row>
    <row r="37" spans="1:14">
      <c r="A37" s="123" t="s">
        <v>22</v>
      </c>
      <c r="B37" s="195">
        <f>+C37+'Tbl7e - State'!B36+'Tbl7e - State'!F36+'Tbl7e - State'!J36</f>
        <v>194312856.04999998</v>
      </c>
      <c r="C37" s="204">
        <v>190919116.70999998</v>
      </c>
      <c r="D37" s="125">
        <v>100468143</v>
      </c>
      <c r="E37" s="293">
        <v>6591100</v>
      </c>
      <c r="F37" s="377">
        <v>0</v>
      </c>
      <c r="G37" s="125">
        <v>44798736</v>
      </c>
      <c r="H37" s="125">
        <v>16392995</v>
      </c>
      <c r="J37" s="354"/>
      <c r="K37" s="354"/>
      <c r="L37" s="18"/>
      <c r="N37" s="354"/>
    </row>
    <row r="38" spans="1:14">
      <c r="A38" s="123" t="s">
        <v>23</v>
      </c>
      <c r="B38" s="195">
        <f>+C38+'Tbl7e - State'!B37+'Tbl7e - State'!F37+'Tbl7e - State'!J37</f>
        <v>176752527.83000001</v>
      </c>
      <c r="C38" s="204">
        <v>156772053.71000001</v>
      </c>
      <c r="D38" s="125">
        <v>72967695</v>
      </c>
      <c r="E38" s="293">
        <v>6567920</v>
      </c>
      <c r="F38" s="377">
        <v>0</v>
      </c>
      <c r="G38" s="125">
        <v>44370136</v>
      </c>
      <c r="H38" s="126">
        <v>11817123</v>
      </c>
      <c r="J38" s="354"/>
      <c r="K38" s="354"/>
      <c r="L38" s="18"/>
      <c r="N38" s="354"/>
    </row>
    <row r="39" spans="1:14">
      <c r="A39" s="124" t="s">
        <v>24</v>
      </c>
      <c r="B39" s="198">
        <f>+C39+'Tbl7e - State'!B38+'Tbl7e - State'!F38+'Tbl7e - State'!J38</f>
        <v>26425260.539999999</v>
      </c>
      <c r="C39" s="416">
        <v>26294684.629999999</v>
      </c>
      <c r="D39" s="127">
        <v>6617926</v>
      </c>
      <c r="E39" s="314">
        <v>0</v>
      </c>
      <c r="F39" s="404">
        <v>0</v>
      </c>
      <c r="G39" s="127">
        <v>7280861</v>
      </c>
      <c r="H39" s="127">
        <v>6672989</v>
      </c>
      <c r="J39" s="354"/>
      <c r="K39" s="354"/>
      <c r="L39" s="18"/>
      <c r="N39" s="354"/>
    </row>
    <row r="40" spans="1:14">
      <c r="G40" s="245"/>
      <c r="H40" s="201"/>
      <c r="J40" s="368"/>
      <c r="K40" s="354"/>
    </row>
    <row r="41" spans="1:14">
      <c r="B41" s="246"/>
      <c r="C41" s="262"/>
      <c r="D41" s="260"/>
      <c r="E41" s="260"/>
      <c r="F41" s="263"/>
      <c r="G41" s="263"/>
      <c r="H41" s="201"/>
      <c r="J41" s="368"/>
      <c r="L41" s="18"/>
    </row>
    <row r="42" spans="1:14">
      <c r="A42" s="183"/>
      <c r="B42" s="195"/>
      <c r="C42" s="399"/>
      <c r="D42" s="196"/>
      <c r="G42" s="245"/>
      <c r="H42" s="202"/>
      <c r="J42" s="368"/>
    </row>
    <row r="43" spans="1:14">
      <c r="A43" s="183"/>
      <c r="B43" s="195"/>
      <c r="D43" s="195"/>
      <c r="E43" s="195"/>
      <c r="F43" s="195"/>
      <c r="G43" s="387"/>
      <c r="H43" s="202"/>
      <c r="J43" s="368"/>
    </row>
    <row r="44" spans="1:14">
      <c r="A44" s="183"/>
      <c r="B44" s="195"/>
      <c r="D44" s="195"/>
      <c r="E44" s="195"/>
      <c r="F44" s="195"/>
      <c r="G44" s="195"/>
      <c r="H44" s="195"/>
    </row>
    <row r="45" spans="1:14">
      <c r="A45" s="183"/>
      <c r="B45" s="195"/>
      <c r="D45" s="195"/>
      <c r="E45" s="195"/>
      <c r="F45" s="195"/>
      <c r="G45" s="387"/>
      <c r="H45" s="202"/>
    </row>
    <row r="46" spans="1:14">
      <c r="A46" s="183"/>
      <c r="B46" s="195"/>
      <c r="D46" s="195"/>
      <c r="E46" s="195"/>
      <c r="F46" s="195"/>
      <c r="G46" s="195"/>
      <c r="H46" s="202"/>
    </row>
    <row r="47" spans="1:14">
      <c r="B47" s="195"/>
      <c r="D47" s="195"/>
      <c r="E47" s="195"/>
      <c r="F47" s="195"/>
      <c r="G47" s="195"/>
      <c r="H47" s="202"/>
    </row>
    <row r="48" spans="1:14">
      <c r="A48" s="183"/>
      <c r="B48" s="195"/>
      <c r="D48" s="349"/>
      <c r="E48" s="195"/>
      <c r="F48" s="195"/>
      <c r="G48" s="387"/>
      <c r="H48" s="202"/>
    </row>
    <row r="49" spans="1:8">
      <c r="A49" s="183"/>
      <c r="B49" s="195"/>
      <c r="D49" s="195"/>
      <c r="E49" s="195"/>
      <c r="F49" s="195"/>
      <c r="G49" s="387"/>
      <c r="H49" s="202"/>
    </row>
    <row r="50" spans="1:8">
      <c r="A50" s="183"/>
      <c r="B50" s="195"/>
      <c r="D50" s="195"/>
      <c r="E50" s="195"/>
      <c r="F50" s="195"/>
      <c r="G50" s="387"/>
      <c r="H50" s="202"/>
    </row>
    <row r="51" spans="1:8">
      <c r="A51" s="183"/>
      <c r="B51" s="195"/>
      <c r="D51" s="195"/>
      <c r="E51" s="195"/>
      <c r="F51" s="195"/>
      <c r="G51" s="195"/>
      <c r="H51" s="202"/>
    </row>
    <row r="52" spans="1:8">
      <c r="A52" s="183"/>
      <c r="B52" s="195"/>
      <c r="D52" s="195"/>
      <c r="E52" s="195"/>
      <c r="F52" s="195"/>
      <c r="G52" s="387"/>
      <c r="H52" s="202"/>
    </row>
    <row r="53" spans="1:8">
      <c r="B53" s="195"/>
      <c r="D53" s="195"/>
      <c r="E53" s="195"/>
      <c r="F53" s="195"/>
      <c r="G53" s="387"/>
      <c r="H53" s="202"/>
    </row>
    <row r="54" spans="1:8">
      <c r="A54" s="183"/>
      <c r="B54" s="195"/>
      <c r="D54" s="195"/>
      <c r="E54" s="195"/>
      <c r="F54" s="195"/>
      <c r="G54" s="387"/>
      <c r="H54" s="202"/>
    </row>
    <row r="55" spans="1:8">
      <c r="A55" s="183"/>
      <c r="B55" s="195"/>
      <c r="D55" s="195"/>
      <c r="E55" s="195"/>
      <c r="F55" s="195"/>
      <c r="G55" s="387"/>
      <c r="H55" s="202"/>
    </row>
    <row r="56" spans="1:8">
      <c r="A56" s="183"/>
      <c r="B56" s="195"/>
      <c r="D56" s="195"/>
      <c r="E56" s="195"/>
      <c r="F56" s="195"/>
      <c r="G56" s="387"/>
      <c r="H56" s="202"/>
    </row>
    <row r="57" spans="1:8">
      <c r="A57" s="183"/>
      <c r="B57" s="195"/>
      <c r="D57" s="195"/>
      <c r="E57" s="195"/>
      <c r="F57" s="195"/>
      <c r="G57" s="387"/>
      <c r="H57" s="202"/>
    </row>
    <row r="58" spans="1:8">
      <c r="A58" s="183"/>
      <c r="B58" s="195"/>
      <c r="D58" s="195"/>
      <c r="E58" s="195"/>
      <c r="F58" s="195"/>
      <c r="G58" s="387"/>
      <c r="H58" s="202"/>
    </row>
    <row r="59" spans="1:8">
      <c r="B59" s="195"/>
      <c r="D59" s="195"/>
      <c r="E59" s="195"/>
      <c r="F59" s="195"/>
      <c r="G59" s="387"/>
      <c r="H59" s="202"/>
    </row>
    <row r="60" spans="1:8">
      <c r="A60" s="183"/>
      <c r="B60" s="195"/>
      <c r="D60" s="195"/>
      <c r="E60" s="195"/>
      <c r="F60" s="195"/>
      <c r="G60" s="387"/>
      <c r="H60" s="202"/>
    </row>
    <row r="61" spans="1:8">
      <c r="A61" s="183"/>
      <c r="B61" s="195"/>
      <c r="D61" s="195"/>
      <c r="E61" s="195"/>
      <c r="F61" s="195"/>
      <c r="G61" s="195"/>
      <c r="H61" s="202"/>
    </row>
    <row r="62" spans="1:8">
      <c r="A62" s="183"/>
      <c r="B62" s="195"/>
      <c r="D62" s="195"/>
      <c r="E62" s="195"/>
      <c r="F62" s="195"/>
      <c r="G62" s="195"/>
      <c r="H62" s="202"/>
    </row>
    <row r="63" spans="1:8">
      <c r="A63" s="183"/>
      <c r="B63" s="195"/>
      <c r="D63" s="195"/>
      <c r="E63" s="195"/>
      <c r="F63" s="195"/>
      <c r="G63" s="195"/>
      <c r="H63" s="202"/>
    </row>
    <row r="64" spans="1:8">
      <c r="A64" s="183"/>
      <c r="B64" s="195"/>
      <c r="D64" s="195"/>
      <c r="E64" s="195"/>
      <c r="F64" s="195"/>
      <c r="G64" s="195"/>
      <c r="H64" s="202"/>
    </row>
    <row r="65" spans="1:8">
      <c r="B65" s="195"/>
      <c r="D65" s="195"/>
      <c r="E65" s="195"/>
      <c r="F65" s="195"/>
      <c r="G65" s="195"/>
      <c r="H65" s="202"/>
    </row>
    <row r="66" spans="1:8">
      <c r="A66" s="183"/>
      <c r="B66" s="195"/>
      <c r="D66" s="195"/>
      <c r="E66" s="195"/>
      <c r="F66" s="195"/>
      <c r="G66" s="195"/>
      <c r="H66" s="195"/>
    </row>
    <row r="67" spans="1:8">
      <c r="A67" s="183"/>
      <c r="B67" s="195"/>
      <c r="D67" s="195"/>
      <c r="E67" s="195"/>
      <c r="F67" s="195"/>
      <c r="G67" s="195"/>
      <c r="H67" s="195"/>
    </row>
    <row r="68" spans="1:8">
      <c r="A68" s="183"/>
      <c r="B68" s="195"/>
      <c r="D68" s="195"/>
      <c r="E68" s="195"/>
      <c r="F68" s="195"/>
      <c r="G68" s="195"/>
      <c r="H68" s="195"/>
    </row>
    <row r="69" spans="1:8">
      <c r="A69" s="183"/>
      <c r="B69" s="195"/>
      <c r="D69" s="195"/>
      <c r="E69" s="195"/>
      <c r="F69" s="195"/>
      <c r="G69" s="195"/>
      <c r="H69" s="195"/>
    </row>
    <row r="71" spans="1:8">
      <c r="D71" s="195"/>
      <c r="E71" s="195"/>
      <c r="F71" s="195"/>
      <c r="G71" s="195"/>
      <c r="H71" s="195"/>
    </row>
    <row r="72" spans="1:8">
      <c r="D72" s="195"/>
      <c r="E72" s="195"/>
      <c r="F72" s="195"/>
      <c r="G72" s="195"/>
      <c r="H72" s="195"/>
    </row>
    <row r="73" spans="1:8">
      <c r="D73" s="195"/>
      <c r="E73" s="195"/>
      <c r="F73" s="195"/>
      <c r="G73" s="195"/>
      <c r="H73" s="195"/>
    </row>
    <row r="74" spans="1:8">
      <c r="D74" s="195"/>
      <c r="E74" s="195"/>
      <c r="F74" s="195"/>
      <c r="G74" s="195"/>
      <c r="H74" s="195"/>
    </row>
    <row r="75" spans="1:8">
      <c r="D75" s="195"/>
      <c r="E75" s="195"/>
      <c r="F75" s="195"/>
      <c r="G75" s="195"/>
    </row>
  </sheetData>
  <mergeCells count="8">
    <mergeCell ref="A1:H1"/>
    <mergeCell ref="A3:H3"/>
    <mergeCell ref="D5:H5"/>
    <mergeCell ref="H6:H9"/>
    <mergeCell ref="G6:G9"/>
    <mergeCell ref="D7:D9"/>
    <mergeCell ref="E7:E9"/>
    <mergeCell ref="F8:F9"/>
  </mergeCells>
  <phoneticPr fontId="0" type="noConversion"/>
  <printOptions horizontalCentered="1"/>
  <pageMargins left="0.59" right="0.56000000000000005" top="0.83" bottom="1" header="0.67" footer="0.5"/>
  <pageSetup scale="76" orientation="landscape" r:id="rId1"/>
  <headerFooter alignWithMargins="0">
    <oddFooter>&amp;L&amp;"Arial,Italic"&amp;9MSDE - LFRO  02/2019&amp;C&amp;P&amp;R&amp;"Arial,Italic"&amp;9Selected Financial Data-Part 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354"/>
  <sheetViews>
    <sheetView zoomScaleNormal="100" workbookViewId="0">
      <selection activeCell="E49" sqref="E49"/>
    </sheetView>
  </sheetViews>
  <sheetFormatPr defaultRowHeight="12.75"/>
  <cols>
    <col min="1" max="1" width="14.140625" customWidth="1"/>
    <col min="2" max="2" width="1.5703125" style="217" customWidth="1"/>
    <col min="3" max="3" width="16.7109375" style="217" customWidth="1"/>
    <col min="4" max="4" width="15" style="217" bestFit="1" customWidth="1"/>
    <col min="5" max="5" width="13.42578125" style="217" customWidth="1"/>
    <col min="6" max="6" width="3.85546875" style="217" customWidth="1"/>
    <col min="7" max="7" width="16.42578125" style="217" customWidth="1"/>
    <col min="8" max="8" width="15.42578125" style="217" customWidth="1"/>
    <col min="9" max="9" width="13.5703125" style="212" customWidth="1"/>
    <col min="10" max="10" width="13.42578125" bestFit="1" customWidth="1"/>
    <col min="11" max="12" width="11.28515625" bestFit="1" customWidth="1"/>
    <col min="13" max="13" width="13.42578125" bestFit="1" customWidth="1"/>
    <col min="15" max="15" width="11.28515625" bestFit="1" customWidth="1"/>
    <col min="16" max="16" width="10.28515625" bestFit="1" customWidth="1"/>
    <col min="17" max="17" width="9.28515625" bestFit="1" customWidth="1"/>
  </cols>
  <sheetData>
    <row r="1" spans="1:18">
      <c r="A1" s="442" t="s">
        <v>107</v>
      </c>
      <c r="B1" s="442"/>
      <c r="C1" s="442"/>
      <c r="D1" s="442"/>
      <c r="E1" s="442"/>
      <c r="F1" s="442"/>
      <c r="G1" s="442"/>
      <c r="H1" s="442"/>
      <c r="I1" s="231"/>
      <c r="J1" s="355"/>
    </row>
    <row r="3" spans="1:18" s="66" customFormat="1">
      <c r="A3" s="456" t="s">
        <v>231</v>
      </c>
      <c r="B3" s="456"/>
      <c r="C3" s="456"/>
      <c r="D3" s="456"/>
      <c r="E3" s="456"/>
      <c r="F3" s="456"/>
      <c r="G3" s="456"/>
      <c r="H3" s="456"/>
      <c r="I3" s="456"/>
    </row>
    <row r="4" spans="1:18" ht="13.5" thickBot="1">
      <c r="B4" s="220"/>
      <c r="C4" s="220"/>
      <c r="D4" s="220"/>
      <c r="E4" s="220"/>
      <c r="F4" s="220"/>
      <c r="G4" s="220"/>
      <c r="H4" s="220"/>
      <c r="I4" s="220"/>
    </row>
    <row r="5" spans="1:18" ht="15" customHeight="1" thickTop="1">
      <c r="A5" s="6"/>
      <c r="B5" s="467"/>
      <c r="C5" s="467"/>
      <c r="D5" s="467"/>
      <c r="E5" s="467"/>
      <c r="F5" s="467"/>
      <c r="G5" s="467"/>
      <c r="H5" s="467"/>
      <c r="I5" s="467"/>
    </row>
    <row r="6" spans="1:18" ht="12.75" customHeight="1" thickBot="1">
      <c r="A6" s="3"/>
      <c r="B6" s="213"/>
      <c r="C6" s="472" t="s">
        <v>201</v>
      </c>
      <c r="D6" s="472"/>
      <c r="E6" s="472"/>
      <c r="F6" s="294"/>
      <c r="G6" s="474" t="s">
        <v>135</v>
      </c>
      <c r="H6" s="474"/>
      <c r="I6" s="474"/>
      <c r="J6" s="3"/>
      <c r="K6" s="3"/>
      <c r="L6" s="3"/>
      <c r="M6" s="3"/>
    </row>
    <row r="7" spans="1:18" ht="12.75" customHeight="1">
      <c r="A7" s="3" t="s">
        <v>67</v>
      </c>
      <c r="B7" s="247"/>
      <c r="C7" s="218"/>
      <c r="D7" s="213"/>
      <c r="E7" s="473" t="s">
        <v>160</v>
      </c>
      <c r="F7" s="218"/>
      <c r="G7" s="468" t="s">
        <v>140</v>
      </c>
      <c r="H7" s="460" t="s">
        <v>141</v>
      </c>
      <c r="I7" s="248" t="s">
        <v>147</v>
      </c>
      <c r="J7" s="3"/>
      <c r="K7" s="3"/>
      <c r="L7" s="3"/>
      <c r="M7" s="3"/>
    </row>
    <row r="8" spans="1:18">
      <c r="A8" s="3" t="s">
        <v>30</v>
      </c>
      <c r="B8" s="247"/>
      <c r="C8" s="218"/>
      <c r="D8" s="213" t="s">
        <v>27</v>
      </c>
      <c r="E8" s="469"/>
      <c r="G8" s="469"/>
      <c r="H8" s="471"/>
      <c r="I8" s="232" t="s">
        <v>148</v>
      </c>
    </row>
    <row r="9" spans="1:18" ht="13.5" thickBot="1">
      <c r="A9" s="7" t="s">
        <v>121</v>
      </c>
      <c r="B9" s="240"/>
      <c r="C9" s="214" t="s">
        <v>25</v>
      </c>
      <c r="D9" s="214" t="s">
        <v>28</v>
      </c>
      <c r="E9" s="470"/>
      <c r="G9" s="470"/>
      <c r="H9" s="463"/>
      <c r="I9" s="233"/>
      <c r="K9" s="383"/>
    </row>
    <row r="10" spans="1:18" s="43" customFormat="1">
      <c r="A10" s="47" t="s">
        <v>0</v>
      </c>
      <c r="B10" s="250">
        <f>SUM(B12:B39)</f>
        <v>0</v>
      </c>
      <c r="C10" s="249">
        <f>SUM(C12:C39)</f>
        <v>278660063.85000002</v>
      </c>
      <c r="D10" s="250">
        <f>SUM(D12:D39)</f>
        <v>101816701.62</v>
      </c>
      <c r="E10" s="250">
        <f>SUM(E12:E39)</f>
        <v>4054003.5800000005</v>
      </c>
      <c r="F10" s="249"/>
      <c r="G10" s="250">
        <f>SUM(G12:G39)</f>
        <v>255050506.83000001</v>
      </c>
      <c r="H10" s="250">
        <f>SUM(H12:H39)</f>
        <v>21708000.010000002</v>
      </c>
      <c r="I10" s="426">
        <f>SUM(I12:I39)</f>
        <v>35000</v>
      </c>
      <c r="M10" s="406"/>
    </row>
    <row r="11" spans="1:18">
      <c r="A11" s="3"/>
      <c r="B11" s="202"/>
      <c r="C11" s="196"/>
      <c r="D11" s="196"/>
      <c r="E11" s="196"/>
      <c r="G11" s="201"/>
      <c r="H11" s="201"/>
      <c r="I11" s="201"/>
    </row>
    <row r="12" spans="1:18">
      <c r="A12" t="s">
        <v>1</v>
      </c>
      <c r="B12" s="201"/>
      <c r="C12" s="126">
        <v>5375201</v>
      </c>
      <c r="D12" s="126">
        <v>1792218.67</v>
      </c>
      <c r="E12" s="126">
        <v>0</v>
      </c>
      <c r="F12" s="298"/>
      <c r="G12" s="125">
        <v>4654468</v>
      </c>
      <c r="H12" s="125">
        <v>0</v>
      </c>
      <c r="I12" s="125">
        <v>0</v>
      </c>
      <c r="K12" s="354"/>
      <c r="L12" s="354"/>
      <c r="M12" s="354"/>
      <c r="N12" s="354"/>
      <c r="O12" s="354"/>
      <c r="P12" s="354"/>
      <c r="Q12" s="354"/>
      <c r="R12" s="354"/>
    </row>
    <row r="13" spans="1:18">
      <c r="A13" t="s">
        <v>2</v>
      </c>
      <c r="B13" s="201"/>
      <c r="C13" s="126">
        <v>17444131</v>
      </c>
      <c r="D13" s="126">
        <v>8831178</v>
      </c>
      <c r="E13" s="126">
        <v>714218.43</v>
      </c>
      <c r="F13" s="298"/>
      <c r="G13" s="125">
        <v>22094706</v>
      </c>
      <c r="H13" s="125">
        <v>1733000</v>
      </c>
      <c r="I13" s="125">
        <v>0</v>
      </c>
      <c r="J13" s="1"/>
      <c r="K13" s="354"/>
      <c r="L13" s="354"/>
      <c r="M13" s="354"/>
      <c r="N13" s="354"/>
      <c r="O13" s="354"/>
      <c r="P13" s="354"/>
      <c r="Q13" s="354"/>
      <c r="R13" s="354"/>
    </row>
    <row r="14" spans="1:18">
      <c r="A14" t="s">
        <v>3</v>
      </c>
      <c r="B14" s="201"/>
      <c r="C14" s="126">
        <v>47620423</v>
      </c>
      <c r="D14" s="126">
        <v>9234035.25</v>
      </c>
      <c r="E14" s="126">
        <v>0</v>
      </c>
      <c r="F14" s="298"/>
      <c r="G14" s="125">
        <v>16687800</v>
      </c>
      <c r="H14" s="125">
        <v>2744000</v>
      </c>
      <c r="I14" s="125">
        <v>0</v>
      </c>
      <c r="K14" s="354"/>
      <c r="L14" s="354"/>
      <c r="M14" s="354"/>
      <c r="N14" s="354"/>
      <c r="O14" s="354"/>
      <c r="P14" s="354"/>
      <c r="Q14" s="354"/>
      <c r="R14" s="354"/>
    </row>
    <row r="15" spans="1:18">
      <c r="A15" t="s">
        <v>4</v>
      </c>
      <c r="B15" s="201"/>
      <c r="C15" s="126">
        <v>35512231</v>
      </c>
      <c r="D15" s="126">
        <v>19416820.59</v>
      </c>
      <c r="E15" s="126">
        <v>1508218</v>
      </c>
      <c r="F15" s="298"/>
      <c r="G15" s="125">
        <v>31450916</v>
      </c>
      <c r="H15" s="125">
        <v>0</v>
      </c>
      <c r="I15" s="125">
        <v>0</v>
      </c>
      <c r="K15" s="354"/>
      <c r="L15" s="354"/>
      <c r="M15" s="354"/>
      <c r="N15" s="354"/>
      <c r="O15" s="354"/>
      <c r="P15" s="354"/>
      <c r="Q15" s="354"/>
      <c r="R15" s="354"/>
    </row>
    <row r="16" spans="1:18">
      <c r="A16" t="s">
        <v>5</v>
      </c>
      <c r="B16" s="201"/>
      <c r="C16" s="126">
        <v>3775706</v>
      </c>
      <c r="D16" s="126">
        <v>773445.48</v>
      </c>
      <c r="E16" s="126">
        <v>125602.37</v>
      </c>
      <c r="F16" s="298"/>
      <c r="G16" s="125">
        <v>5487633</v>
      </c>
      <c r="H16" s="125">
        <v>327000</v>
      </c>
      <c r="I16" s="125">
        <v>0</v>
      </c>
      <c r="K16" s="354"/>
      <c r="L16" s="354"/>
      <c r="M16" s="354"/>
      <c r="N16" s="354"/>
      <c r="O16" s="354"/>
      <c r="P16" s="354"/>
      <c r="Q16" s="354"/>
      <c r="R16" s="354"/>
    </row>
    <row r="17" spans="1:18">
      <c r="B17" s="201"/>
      <c r="C17" s="126"/>
      <c r="D17" s="126"/>
      <c r="E17" s="126"/>
      <c r="F17" s="298"/>
      <c r="G17" s="125"/>
      <c r="H17" s="125"/>
      <c r="I17" s="125"/>
      <c r="Q17" s="354"/>
      <c r="R17" s="354"/>
    </row>
    <row r="18" spans="1:18">
      <c r="A18" t="s">
        <v>6</v>
      </c>
      <c r="B18" s="201"/>
      <c r="C18" s="126">
        <v>2487264</v>
      </c>
      <c r="D18" s="126">
        <v>341422.54</v>
      </c>
      <c r="E18" s="126">
        <v>49038</v>
      </c>
      <c r="F18" s="298"/>
      <c r="G18" s="125">
        <v>2606841</v>
      </c>
      <c r="H18" s="125">
        <v>94000</v>
      </c>
      <c r="I18" s="125">
        <v>0</v>
      </c>
      <c r="K18" s="354"/>
      <c r="L18" s="354"/>
      <c r="M18" s="354"/>
      <c r="N18" s="354"/>
      <c r="O18" s="354"/>
      <c r="P18" s="354"/>
      <c r="Q18" s="354"/>
      <c r="R18" s="354"/>
    </row>
    <row r="19" spans="1:18">
      <c r="A19" t="s">
        <v>7</v>
      </c>
      <c r="B19" s="201"/>
      <c r="C19" s="126">
        <v>7161415</v>
      </c>
      <c r="D19" s="126">
        <v>3222294.95</v>
      </c>
      <c r="E19" s="126">
        <v>271529</v>
      </c>
      <c r="F19" s="298"/>
      <c r="G19" s="125">
        <v>9392761</v>
      </c>
      <c r="H19" s="125">
        <v>471000</v>
      </c>
      <c r="I19" s="125">
        <v>0</v>
      </c>
      <c r="K19" s="354"/>
      <c r="L19" s="354"/>
      <c r="M19" s="354"/>
      <c r="N19" s="354"/>
      <c r="O19" s="354"/>
      <c r="P19" s="354"/>
      <c r="Q19" s="354"/>
      <c r="R19" s="354"/>
    </row>
    <row r="20" spans="1:18">
      <c r="A20" t="s">
        <v>8</v>
      </c>
      <c r="B20" s="201"/>
      <c r="C20" s="126">
        <v>7199828</v>
      </c>
      <c r="D20" s="126">
        <v>512428.38</v>
      </c>
      <c r="E20" s="126">
        <v>159372</v>
      </c>
      <c r="F20" s="298"/>
      <c r="G20" s="125">
        <v>4998863</v>
      </c>
      <c r="H20" s="125">
        <v>227000</v>
      </c>
      <c r="I20" s="125">
        <v>0</v>
      </c>
      <c r="K20" s="354"/>
      <c r="L20" s="354"/>
      <c r="M20" s="354"/>
      <c r="N20" s="354"/>
      <c r="O20" s="354"/>
      <c r="P20" s="354"/>
      <c r="Q20" s="354"/>
      <c r="R20" s="354"/>
    </row>
    <row r="21" spans="1:18">
      <c r="A21" t="s">
        <v>9</v>
      </c>
      <c r="B21" s="201"/>
      <c r="C21" s="126">
        <v>9137138</v>
      </c>
      <c r="D21" s="126">
        <v>1015735.02</v>
      </c>
      <c r="E21" s="126">
        <v>131907.98000000001</v>
      </c>
      <c r="F21" s="298"/>
      <c r="G21" s="125">
        <v>10052250</v>
      </c>
      <c r="H21" s="125">
        <v>837000</v>
      </c>
      <c r="I21" s="125">
        <v>0</v>
      </c>
      <c r="K21" s="354"/>
      <c r="L21" s="354"/>
      <c r="M21" s="354"/>
      <c r="N21" s="354"/>
      <c r="O21" s="354"/>
      <c r="P21" s="354"/>
      <c r="Q21" s="354"/>
      <c r="R21" s="354"/>
    </row>
    <row r="22" spans="1:18">
      <c r="A22" t="s">
        <v>10</v>
      </c>
      <c r="B22" s="201"/>
      <c r="C22" s="126">
        <v>902919</v>
      </c>
      <c r="D22" s="126">
        <v>0</v>
      </c>
      <c r="E22" s="126">
        <v>1999.79</v>
      </c>
      <c r="F22" s="298"/>
      <c r="G22" s="125">
        <v>2416982</v>
      </c>
      <c r="H22" s="125">
        <v>96000</v>
      </c>
      <c r="I22" s="125">
        <v>0</v>
      </c>
      <c r="K22" s="354"/>
      <c r="L22" s="354"/>
      <c r="M22" s="354"/>
      <c r="N22" s="354"/>
      <c r="O22" s="354"/>
      <c r="P22" s="354"/>
      <c r="Q22" s="354"/>
      <c r="R22" s="354"/>
    </row>
    <row r="23" spans="1:18">
      <c r="B23" s="201"/>
      <c r="C23" s="126"/>
      <c r="D23" s="126"/>
      <c r="E23" s="126"/>
      <c r="F23" s="298"/>
      <c r="G23" s="125"/>
      <c r="H23" s="125"/>
      <c r="I23" s="125"/>
      <c r="K23" s="354"/>
      <c r="L23" s="354"/>
      <c r="M23" s="354"/>
      <c r="N23" s="354"/>
      <c r="O23" s="354"/>
      <c r="P23" s="354"/>
      <c r="Q23" s="354"/>
      <c r="R23" s="354"/>
    </row>
    <row r="24" spans="1:18">
      <c r="A24" t="s">
        <v>11</v>
      </c>
      <c r="B24" s="201"/>
      <c r="C24" s="126">
        <v>10884788.59</v>
      </c>
      <c r="D24" s="126">
        <v>4662239.1500000004</v>
      </c>
      <c r="E24" s="126">
        <v>0</v>
      </c>
      <c r="F24" s="298"/>
      <c r="G24" s="125">
        <v>11636755</v>
      </c>
      <c r="H24" s="125">
        <v>980000</v>
      </c>
      <c r="I24" s="125">
        <v>0</v>
      </c>
      <c r="K24" s="354"/>
      <c r="L24" s="354"/>
      <c r="M24" s="354"/>
      <c r="N24" s="354"/>
      <c r="O24" s="354"/>
      <c r="P24" s="354"/>
      <c r="Q24" s="354"/>
      <c r="R24" s="354"/>
    </row>
    <row r="25" spans="1:18">
      <c r="A25" t="s">
        <v>12</v>
      </c>
      <c r="B25" s="201"/>
      <c r="C25" s="126">
        <v>830080</v>
      </c>
      <c r="D25" s="126">
        <v>65397.46</v>
      </c>
      <c r="E25" s="126">
        <v>37085</v>
      </c>
      <c r="F25" s="298"/>
      <c r="G25" s="125">
        <v>2955138</v>
      </c>
      <c r="H25" s="125">
        <v>37000</v>
      </c>
      <c r="I25" s="125">
        <v>0</v>
      </c>
      <c r="K25" s="354"/>
      <c r="L25" s="354"/>
      <c r="M25" s="354"/>
      <c r="N25" s="354"/>
      <c r="O25" s="354"/>
      <c r="P25" s="354"/>
      <c r="Q25" s="354"/>
      <c r="R25" s="354"/>
    </row>
    <row r="26" spans="1:18">
      <c r="A26" t="s">
        <v>13</v>
      </c>
      <c r="B26" s="201"/>
      <c r="C26" s="126">
        <v>10473545.550000001</v>
      </c>
      <c r="D26" s="126">
        <v>5444278.6699999999</v>
      </c>
      <c r="E26" s="126">
        <v>460913</v>
      </c>
      <c r="F26" s="298"/>
      <c r="G26" s="125">
        <v>11770675</v>
      </c>
      <c r="H26" s="125">
        <v>863000</v>
      </c>
      <c r="I26" s="125">
        <v>0</v>
      </c>
      <c r="K26" s="354"/>
      <c r="L26" s="354"/>
      <c r="M26" s="354"/>
      <c r="N26" s="354"/>
      <c r="O26" s="354"/>
      <c r="P26" s="354"/>
      <c r="Q26" s="354"/>
      <c r="R26" s="354"/>
    </row>
    <row r="27" spans="1:18">
      <c r="A27" t="s">
        <v>14</v>
      </c>
      <c r="B27" s="201"/>
      <c r="C27" s="126">
        <v>9959000</v>
      </c>
      <c r="D27" s="126">
        <v>4926643.1900000004</v>
      </c>
      <c r="E27" s="126">
        <v>442186.74</v>
      </c>
      <c r="F27" s="298"/>
      <c r="G27" s="125">
        <v>16061612</v>
      </c>
      <c r="H27" s="125">
        <v>1432000</v>
      </c>
      <c r="I27" s="125">
        <v>0</v>
      </c>
      <c r="K27" s="354"/>
      <c r="L27" s="354"/>
      <c r="M27" s="354"/>
      <c r="N27" s="354"/>
      <c r="O27" s="354"/>
      <c r="P27" s="354"/>
      <c r="Q27" s="354"/>
      <c r="R27" s="354"/>
    </row>
    <row r="28" spans="1:18">
      <c r="A28" t="s">
        <v>15</v>
      </c>
      <c r="B28" s="201"/>
      <c r="C28" s="126">
        <v>240026</v>
      </c>
      <c r="D28" s="126">
        <v>157978.67000000001</v>
      </c>
      <c r="E28" s="126">
        <v>0</v>
      </c>
      <c r="F28" s="298"/>
      <c r="G28" s="125">
        <v>1545034</v>
      </c>
      <c r="H28" s="125">
        <v>33000</v>
      </c>
      <c r="I28" s="125">
        <v>0</v>
      </c>
      <c r="K28" s="354"/>
      <c r="L28" s="354"/>
      <c r="M28" s="354"/>
      <c r="N28" s="354"/>
      <c r="O28" s="354"/>
      <c r="P28" s="354"/>
      <c r="Q28" s="354"/>
      <c r="R28" s="354"/>
    </row>
    <row r="29" spans="1:18">
      <c r="A29" s="1"/>
      <c r="B29" s="201"/>
      <c r="C29" s="126"/>
      <c r="D29" s="126"/>
      <c r="E29" s="126"/>
      <c r="F29" s="298"/>
      <c r="G29" s="125"/>
      <c r="H29" s="125"/>
      <c r="I29" s="125"/>
      <c r="K29" s="354"/>
      <c r="L29" s="354"/>
      <c r="M29" s="354"/>
      <c r="N29" s="354"/>
      <c r="O29" s="354"/>
      <c r="P29" s="354"/>
      <c r="Q29" s="354"/>
      <c r="R29" s="354"/>
    </row>
    <row r="30" spans="1:18">
      <c r="A30" t="s">
        <v>16</v>
      </c>
      <c r="B30" s="201"/>
      <c r="C30" s="126">
        <v>38947354</v>
      </c>
      <c r="D30" s="126">
        <v>17450694.48</v>
      </c>
      <c r="E30" s="126">
        <v>0</v>
      </c>
      <c r="F30" s="298"/>
      <c r="G30" s="125">
        <v>36483090</v>
      </c>
      <c r="H30" s="125">
        <v>5607000</v>
      </c>
      <c r="I30" s="125">
        <v>0</v>
      </c>
      <c r="K30" s="354"/>
      <c r="L30" s="354"/>
      <c r="M30" s="354"/>
      <c r="N30" s="354"/>
      <c r="O30" s="354"/>
      <c r="P30" s="354"/>
      <c r="Q30" s="354"/>
      <c r="R30" s="354"/>
    </row>
    <row r="31" spans="1:18">
      <c r="A31" t="s">
        <v>17</v>
      </c>
      <c r="B31" s="201"/>
      <c r="C31" s="126">
        <v>43838999</v>
      </c>
      <c r="D31" s="126">
        <v>21671793.050000001</v>
      </c>
      <c r="E31" s="126">
        <v>0</v>
      </c>
      <c r="F31" s="298"/>
      <c r="G31" s="125">
        <v>36333416.060000002</v>
      </c>
      <c r="H31" s="125">
        <v>4812000</v>
      </c>
      <c r="I31" s="125">
        <v>0</v>
      </c>
      <c r="K31" s="354"/>
      <c r="L31" s="354"/>
      <c r="M31" s="354"/>
      <c r="N31" s="354"/>
      <c r="O31" s="354"/>
      <c r="P31" s="354"/>
      <c r="Q31" s="354"/>
      <c r="R31" s="354"/>
    </row>
    <row r="32" spans="1:18">
      <c r="A32" t="s">
        <v>18</v>
      </c>
      <c r="B32" s="201"/>
      <c r="C32" s="126">
        <v>1832402</v>
      </c>
      <c r="D32" s="126">
        <v>234028.09</v>
      </c>
      <c r="E32" s="126">
        <v>70208</v>
      </c>
      <c r="F32" s="298"/>
      <c r="G32" s="125">
        <v>3276752</v>
      </c>
      <c r="H32" s="125">
        <v>100000</v>
      </c>
      <c r="I32" s="125">
        <v>0</v>
      </c>
      <c r="K32" s="354"/>
      <c r="L32" s="354"/>
      <c r="M32" s="354"/>
      <c r="N32" s="354"/>
      <c r="O32" s="354"/>
      <c r="P32" s="354"/>
      <c r="Q32" s="354"/>
      <c r="R32" s="354"/>
    </row>
    <row r="33" spans="1:18">
      <c r="A33" t="s">
        <v>19</v>
      </c>
      <c r="B33" s="201"/>
      <c r="C33" s="126">
        <v>5199767.7</v>
      </c>
      <c r="D33" s="126">
        <v>707503.6</v>
      </c>
      <c r="E33" s="126">
        <v>0</v>
      </c>
      <c r="F33" s="298"/>
      <c r="G33" s="125">
        <v>6572220</v>
      </c>
      <c r="H33" s="125">
        <v>456000</v>
      </c>
      <c r="I33" s="125">
        <v>0</v>
      </c>
      <c r="K33" s="354"/>
      <c r="L33" s="354"/>
      <c r="M33" s="354"/>
      <c r="N33" s="354"/>
      <c r="O33" s="354"/>
      <c r="P33" s="354"/>
      <c r="Q33" s="354"/>
      <c r="R33" s="354"/>
    </row>
    <row r="34" spans="1:18">
      <c r="A34" t="s">
        <v>20</v>
      </c>
      <c r="B34" s="201"/>
      <c r="C34" s="126">
        <v>1733014</v>
      </c>
      <c r="D34" s="126">
        <v>4510.38</v>
      </c>
      <c r="E34" s="126">
        <v>22228</v>
      </c>
      <c r="F34" s="298"/>
      <c r="G34" s="125">
        <v>1830395</v>
      </c>
      <c r="H34" s="125">
        <v>80000</v>
      </c>
      <c r="I34" s="125">
        <v>35000</v>
      </c>
      <c r="K34" s="354"/>
      <c r="L34" s="354"/>
      <c r="M34" s="354"/>
      <c r="N34" s="354"/>
      <c r="O34" s="354"/>
      <c r="P34" s="354"/>
      <c r="Q34" s="354"/>
      <c r="R34" s="354"/>
    </row>
    <row r="35" spans="1:18">
      <c r="B35" s="201"/>
      <c r="C35" s="126"/>
      <c r="D35" s="126"/>
      <c r="E35" s="126"/>
      <c r="F35" s="298"/>
      <c r="G35" s="125"/>
      <c r="H35" s="125"/>
      <c r="I35" s="298"/>
      <c r="K35" s="354"/>
      <c r="L35" s="354"/>
      <c r="M35" s="354"/>
      <c r="N35" s="354"/>
      <c r="O35" s="354"/>
      <c r="P35" s="354"/>
      <c r="Q35" s="354"/>
      <c r="R35" s="354"/>
    </row>
    <row r="36" spans="1:18">
      <c r="A36" t="s">
        <v>21</v>
      </c>
      <c r="B36" s="201"/>
      <c r="C36" s="126">
        <v>935915</v>
      </c>
      <c r="D36" s="126">
        <v>0</v>
      </c>
      <c r="E36" s="126">
        <v>389.04</v>
      </c>
      <c r="F36" s="298"/>
      <c r="G36" s="125">
        <v>1671453</v>
      </c>
      <c r="H36" s="125">
        <v>0</v>
      </c>
      <c r="I36" s="125">
        <v>0</v>
      </c>
      <c r="K36" s="354"/>
      <c r="L36" s="354"/>
      <c r="M36" s="354"/>
      <c r="N36" s="354"/>
      <c r="O36" s="354"/>
      <c r="P36" s="354"/>
      <c r="Q36" s="354"/>
      <c r="R36" s="354"/>
    </row>
    <row r="37" spans="1:18">
      <c r="A37" t="s">
        <v>22</v>
      </c>
      <c r="B37" s="201"/>
      <c r="C37" s="126">
        <v>7729274</v>
      </c>
      <c r="D37" s="126">
        <v>1140665.72</v>
      </c>
      <c r="E37" s="126">
        <v>8306.7900000000009</v>
      </c>
      <c r="F37" s="298"/>
      <c r="G37" s="125">
        <v>6827000</v>
      </c>
      <c r="H37" s="125">
        <v>550000</v>
      </c>
      <c r="I37" s="286">
        <v>0</v>
      </c>
      <c r="K37" s="354"/>
      <c r="L37" s="354"/>
      <c r="M37" s="354"/>
      <c r="N37" s="354"/>
      <c r="O37" s="354"/>
      <c r="P37" s="354"/>
      <c r="Q37" s="354"/>
      <c r="R37" s="354"/>
    </row>
    <row r="38" spans="1:18">
      <c r="A38" t="s">
        <v>23</v>
      </c>
      <c r="B38" s="201"/>
      <c r="C38" s="126">
        <v>7698549.0099999998</v>
      </c>
      <c r="D38" s="126">
        <v>211390.28</v>
      </c>
      <c r="E38" s="126">
        <v>50801.440000000002</v>
      </c>
      <c r="F38" s="298"/>
      <c r="G38" s="125">
        <v>5168464.7699999996</v>
      </c>
      <c r="H38" s="125">
        <v>229000.01</v>
      </c>
      <c r="I38" s="125">
        <v>0</v>
      </c>
      <c r="K38" s="354"/>
      <c r="L38" s="354"/>
      <c r="M38" s="354"/>
      <c r="N38" s="354"/>
      <c r="O38" s="354"/>
      <c r="P38" s="354"/>
      <c r="Q38" s="354"/>
      <c r="R38" s="354"/>
    </row>
    <row r="39" spans="1:18">
      <c r="A39" s="12" t="s">
        <v>24</v>
      </c>
      <c r="B39" s="188"/>
      <c r="C39" s="127">
        <v>1741093</v>
      </c>
      <c r="D39" s="127">
        <v>0</v>
      </c>
      <c r="E39" s="127">
        <v>0</v>
      </c>
      <c r="F39" s="299"/>
      <c r="G39" s="127">
        <v>3075282</v>
      </c>
      <c r="H39" s="127">
        <v>0</v>
      </c>
      <c r="I39" s="127">
        <v>0</v>
      </c>
      <c r="K39" s="354"/>
      <c r="L39" s="354"/>
      <c r="M39" s="354"/>
      <c r="N39" s="354"/>
      <c r="O39" s="354"/>
      <c r="P39" s="354"/>
      <c r="Q39" s="354"/>
    </row>
    <row r="40" spans="1:18">
      <c r="B40" s="201"/>
      <c r="H40" s="201"/>
      <c r="K40" s="354"/>
      <c r="L40" s="354"/>
      <c r="M40" s="354"/>
      <c r="N40" s="354"/>
      <c r="O40" s="354"/>
      <c r="P40" s="354"/>
    </row>
    <row r="41" spans="1:18">
      <c r="A41" s="383"/>
      <c r="B41" s="201"/>
      <c r="F41" s="252"/>
      <c r="H41" s="201"/>
      <c r="K41" s="354"/>
      <c r="L41" s="354"/>
      <c r="M41" s="354"/>
      <c r="N41" s="354"/>
      <c r="O41" s="354"/>
      <c r="P41" s="354"/>
    </row>
    <row r="42" spans="1:18">
      <c r="A42" s="399"/>
      <c r="B42" s="201"/>
      <c r="C42" s="195"/>
      <c r="D42" s="194"/>
      <c r="E42" s="195"/>
      <c r="F42" s="195"/>
      <c r="G42" s="195"/>
      <c r="H42" s="202"/>
      <c r="I42" s="358"/>
      <c r="J42" s="354"/>
      <c r="K42" s="354"/>
      <c r="L42" s="354"/>
      <c r="M42" s="354"/>
      <c r="N42" s="354"/>
      <c r="O42" s="354"/>
      <c r="P42" s="354"/>
    </row>
    <row r="43" spans="1:18">
      <c r="A43" s="204"/>
      <c r="B43" s="201"/>
      <c r="C43" s="195"/>
      <c r="D43" s="195"/>
      <c r="E43" s="195"/>
      <c r="F43" s="195"/>
      <c r="G43" s="195"/>
      <c r="H43" s="306"/>
      <c r="I43" s="359"/>
      <c r="J43" s="354"/>
      <c r="K43" s="354"/>
    </row>
    <row r="44" spans="1:18">
      <c r="A44" s="204"/>
      <c r="C44" s="195"/>
      <c r="D44" s="195"/>
      <c r="E44" s="195"/>
      <c r="F44" s="195"/>
      <c r="G44" s="195"/>
      <c r="H44" s="202"/>
      <c r="I44" s="358"/>
      <c r="J44" s="354"/>
      <c r="K44" s="354"/>
    </row>
    <row r="45" spans="1:18">
      <c r="A45" s="204"/>
      <c r="C45" s="195"/>
      <c r="D45" s="195"/>
      <c r="E45" s="195"/>
      <c r="F45" s="195"/>
      <c r="G45" s="195"/>
      <c r="H45" s="202"/>
      <c r="I45" s="358"/>
      <c r="J45" s="354"/>
      <c r="K45" s="354"/>
    </row>
    <row r="46" spans="1:18">
      <c r="A46" s="204"/>
      <c r="C46" s="195"/>
      <c r="D46" s="195"/>
      <c r="E46" s="195"/>
      <c r="F46" s="195"/>
      <c r="G46" s="195"/>
      <c r="H46" s="202"/>
      <c r="I46" s="358"/>
      <c r="J46" s="354"/>
      <c r="K46" s="354"/>
    </row>
    <row r="47" spans="1:18">
      <c r="A47" s="204"/>
      <c r="B47" s="201"/>
      <c r="C47" s="195"/>
      <c r="D47" s="195"/>
      <c r="E47" s="195"/>
      <c r="F47" s="195"/>
      <c r="G47" s="195"/>
      <c r="H47" s="202"/>
      <c r="I47" s="358"/>
      <c r="J47" s="354"/>
      <c r="K47" s="354"/>
    </row>
    <row r="48" spans="1:18">
      <c r="A48" s="204"/>
      <c r="B48" s="201"/>
      <c r="C48" s="195"/>
      <c r="D48" s="195"/>
      <c r="E48" s="195"/>
      <c r="F48" s="195"/>
      <c r="G48" s="195"/>
      <c r="H48" s="202"/>
      <c r="I48" s="358"/>
    </row>
    <row r="49" spans="1:11">
      <c r="A49" s="204"/>
      <c r="B49" s="201"/>
      <c r="C49" s="195"/>
      <c r="D49" s="195"/>
      <c r="E49" s="195"/>
      <c r="F49" s="195"/>
      <c r="G49" s="195"/>
      <c r="H49" s="202"/>
      <c r="I49" s="358"/>
    </row>
    <row r="50" spans="1:11">
      <c r="A50" s="204"/>
      <c r="C50" s="195"/>
      <c r="D50" s="195"/>
      <c r="E50" s="195"/>
      <c r="F50" s="195"/>
      <c r="G50" s="195"/>
      <c r="H50" s="202"/>
      <c r="I50" s="358"/>
      <c r="J50" s="354"/>
      <c r="K50" s="354"/>
    </row>
    <row r="51" spans="1:11">
      <c r="A51" s="204"/>
      <c r="C51" s="195"/>
      <c r="D51" s="195"/>
      <c r="E51" s="195"/>
      <c r="F51" s="195"/>
      <c r="G51" s="195"/>
      <c r="H51" s="202"/>
      <c r="I51" s="358"/>
      <c r="J51" s="354"/>
      <c r="K51" s="354"/>
    </row>
    <row r="52" spans="1:11">
      <c r="A52" s="204"/>
      <c r="C52" s="195"/>
      <c r="D52" s="195"/>
      <c r="E52" s="195"/>
      <c r="F52" s="195"/>
      <c r="G52" s="195"/>
      <c r="H52" s="202"/>
      <c r="I52" s="358"/>
      <c r="J52" s="354"/>
      <c r="K52" s="354"/>
    </row>
    <row r="53" spans="1:11">
      <c r="A53" s="204"/>
      <c r="C53" s="195"/>
      <c r="D53" s="195"/>
      <c r="E53" s="195"/>
      <c r="F53" s="195"/>
      <c r="G53" s="195"/>
      <c r="H53" s="202"/>
      <c r="I53" s="358"/>
      <c r="J53" s="354"/>
      <c r="K53" s="354"/>
    </row>
    <row r="54" spans="1:11">
      <c r="A54" s="204"/>
      <c r="C54" s="195"/>
      <c r="D54" s="195"/>
      <c r="E54" s="195"/>
      <c r="F54" s="195"/>
      <c r="G54" s="195"/>
      <c r="H54" s="202"/>
      <c r="I54" s="358"/>
      <c r="J54" s="354"/>
      <c r="K54" s="354"/>
    </row>
    <row r="55" spans="1:11">
      <c r="A55" s="204"/>
      <c r="C55" s="195"/>
      <c r="D55" s="195"/>
      <c r="E55" s="195"/>
      <c r="F55" s="195"/>
      <c r="G55" s="195"/>
      <c r="H55" s="202"/>
      <c r="I55" s="358"/>
      <c r="J55" s="354"/>
      <c r="K55" s="354"/>
    </row>
    <row r="56" spans="1:11">
      <c r="A56" s="204"/>
      <c r="C56" s="195"/>
      <c r="D56" s="195"/>
      <c r="E56" s="195"/>
      <c r="F56" s="195"/>
      <c r="G56" s="195"/>
      <c r="H56" s="202"/>
      <c r="I56" s="358"/>
      <c r="J56" s="354"/>
      <c r="K56" s="354"/>
    </row>
    <row r="57" spans="1:11">
      <c r="A57" s="204"/>
      <c r="C57" s="195"/>
      <c r="D57" s="195"/>
      <c r="E57" s="195"/>
      <c r="F57" s="195"/>
      <c r="G57" s="195"/>
      <c r="H57" s="202"/>
      <c r="I57" s="358"/>
      <c r="J57" s="354"/>
      <c r="K57" s="354"/>
    </row>
    <row r="58" spans="1:11">
      <c r="A58" s="204"/>
      <c r="C58" s="195"/>
      <c r="D58" s="195"/>
      <c r="E58" s="195"/>
      <c r="F58" s="195"/>
      <c r="G58" s="195"/>
      <c r="H58" s="202"/>
      <c r="I58" s="358"/>
      <c r="J58" s="354"/>
      <c r="K58" s="354"/>
    </row>
    <row r="59" spans="1:11">
      <c r="A59" s="204"/>
      <c r="C59" s="195"/>
      <c r="D59" s="195"/>
      <c r="E59" s="195"/>
      <c r="F59" s="195"/>
      <c r="G59" s="195"/>
      <c r="H59" s="202"/>
      <c r="I59" s="358"/>
      <c r="J59" s="354"/>
      <c r="K59" s="354"/>
    </row>
    <row r="60" spans="1:11">
      <c r="A60" s="204"/>
      <c r="C60" s="195"/>
      <c r="D60" s="195"/>
      <c r="E60" s="195"/>
      <c r="F60" s="195"/>
      <c r="G60" s="195"/>
      <c r="H60" s="202"/>
      <c r="I60" s="358"/>
      <c r="J60" s="354"/>
      <c r="K60" s="354"/>
    </row>
    <row r="61" spans="1:11">
      <c r="A61" s="204"/>
      <c r="C61" s="195"/>
      <c r="D61" s="195"/>
      <c r="E61" s="195"/>
      <c r="F61" s="195"/>
      <c r="G61" s="195"/>
      <c r="H61" s="202"/>
      <c r="I61" s="358"/>
      <c r="J61" s="354"/>
      <c r="K61" s="354"/>
    </row>
    <row r="62" spans="1:11">
      <c r="A62" s="204"/>
      <c r="C62" s="195"/>
      <c r="D62" s="195"/>
      <c r="E62" s="195"/>
      <c r="F62" s="195"/>
      <c r="G62" s="195"/>
      <c r="H62" s="202"/>
      <c r="I62" s="358"/>
      <c r="J62" s="354"/>
      <c r="K62" s="354"/>
    </row>
    <row r="63" spans="1:11">
      <c r="A63" s="204"/>
      <c r="C63" s="195"/>
      <c r="D63" s="195"/>
      <c r="E63" s="195"/>
      <c r="F63" s="195"/>
      <c r="G63" s="195"/>
      <c r="H63" s="202"/>
      <c r="I63" s="358"/>
      <c r="J63" s="354"/>
      <c r="K63" s="354"/>
    </row>
    <row r="64" spans="1:11">
      <c r="A64" s="204"/>
      <c r="C64" s="195"/>
      <c r="D64" s="195"/>
      <c r="E64" s="195"/>
      <c r="F64" s="195"/>
      <c r="G64" s="195"/>
      <c r="H64" s="202"/>
      <c r="I64" s="358"/>
      <c r="J64" s="354"/>
      <c r="K64" s="354"/>
    </row>
    <row r="65" spans="1:11">
      <c r="A65" s="204"/>
      <c r="C65" s="195"/>
      <c r="D65" s="195"/>
      <c r="E65" s="195"/>
      <c r="F65" s="195"/>
      <c r="G65" s="195"/>
      <c r="H65" s="202"/>
      <c r="I65" s="358"/>
      <c r="J65" s="354"/>
      <c r="K65" s="354"/>
    </row>
    <row r="66" spans="1:11">
      <c r="A66" s="204"/>
      <c r="C66" s="195"/>
      <c r="D66" s="195"/>
      <c r="E66" s="195"/>
      <c r="F66" s="195"/>
      <c r="G66" s="195"/>
      <c r="H66" s="202"/>
      <c r="I66" s="358"/>
      <c r="J66" s="354"/>
      <c r="K66" s="354"/>
    </row>
    <row r="67" spans="1:11">
      <c r="A67" s="204"/>
      <c r="C67" s="195"/>
      <c r="D67" s="195"/>
      <c r="E67" s="195"/>
      <c r="F67" s="195"/>
      <c r="G67" s="195"/>
      <c r="H67" s="202"/>
      <c r="I67" s="358"/>
      <c r="J67" s="354"/>
      <c r="K67" s="354"/>
    </row>
    <row r="68" spans="1:11">
      <c r="A68" s="204"/>
      <c r="C68" s="195"/>
      <c r="D68" s="195"/>
      <c r="E68" s="195"/>
      <c r="F68" s="195"/>
      <c r="G68" s="195"/>
      <c r="H68" s="202"/>
      <c r="I68" s="358"/>
      <c r="J68" s="354"/>
      <c r="K68" s="354"/>
    </row>
    <row r="69" spans="1:11">
      <c r="A69" s="204"/>
      <c r="C69" s="195"/>
      <c r="D69" s="195"/>
      <c r="E69" s="195"/>
      <c r="F69" s="195"/>
      <c r="G69" s="195"/>
      <c r="H69" s="202"/>
      <c r="I69" s="358"/>
      <c r="J69" s="354"/>
      <c r="K69" s="354"/>
    </row>
    <row r="70" spans="1:11">
      <c r="A70" s="204"/>
      <c r="C70" s="195"/>
      <c r="D70" s="195"/>
      <c r="E70" s="195"/>
      <c r="F70" s="195"/>
      <c r="G70" s="195"/>
      <c r="H70" s="202"/>
      <c r="I70" s="358"/>
      <c r="J70" s="354"/>
      <c r="K70" s="354"/>
    </row>
    <row r="71" spans="1:11">
      <c r="A71" s="204"/>
      <c r="C71" s="195"/>
      <c r="D71" s="195"/>
      <c r="E71" s="195"/>
      <c r="F71" s="195"/>
      <c r="G71" s="195"/>
      <c r="H71" s="202"/>
      <c r="I71" s="358"/>
      <c r="J71" s="354"/>
      <c r="K71" s="354"/>
    </row>
    <row r="72" spans="1:11">
      <c r="A72" s="204"/>
      <c r="C72" s="195"/>
      <c r="D72" s="195"/>
      <c r="E72" s="195"/>
      <c r="F72" s="195"/>
      <c r="G72" s="195"/>
      <c r="H72" s="202"/>
      <c r="I72" s="358"/>
      <c r="J72" s="354"/>
      <c r="K72" s="354"/>
    </row>
    <row r="73" spans="1:11">
      <c r="A73" s="204"/>
      <c r="C73" s="195"/>
      <c r="D73" s="195"/>
      <c r="E73" s="195"/>
      <c r="F73" s="195"/>
      <c r="G73" s="195"/>
      <c r="H73" s="202"/>
      <c r="I73" s="358"/>
      <c r="J73" s="354"/>
      <c r="K73" s="354"/>
    </row>
    <row r="75" spans="1:11">
      <c r="C75" s="195"/>
      <c r="D75" s="195"/>
      <c r="E75" s="195"/>
      <c r="F75" s="195"/>
      <c r="G75" s="195"/>
      <c r="H75" s="202"/>
      <c r="I75" s="358"/>
    </row>
    <row r="76" spans="1:11">
      <c r="C76" s="195"/>
      <c r="D76" s="195"/>
      <c r="E76" s="195"/>
      <c r="F76" s="195"/>
      <c r="G76" s="195"/>
      <c r="H76" s="202"/>
      <c r="I76" s="358"/>
    </row>
    <row r="77" spans="1:11">
      <c r="C77" s="195"/>
      <c r="D77" s="195"/>
      <c r="E77" s="195"/>
      <c r="F77" s="195"/>
      <c r="G77" s="195"/>
      <c r="H77" s="202"/>
      <c r="I77" s="358"/>
    </row>
    <row r="78" spans="1:11">
      <c r="C78" s="195"/>
      <c r="D78" s="195"/>
      <c r="E78" s="195"/>
      <c r="F78" s="195"/>
      <c r="G78" s="195"/>
      <c r="H78" s="202"/>
      <c r="I78" s="358"/>
    </row>
    <row r="80" spans="1:11">
      <c r="C80" s="195"/>
      <c r="D80" s="195"/>
      <c r="E80" s="195"/>
      <c r="F80" s="195"/>
      <c r="G80" s="195"/>
      <c r="H80" s="202"/>
      <c r="I80" s="358"/>
    </row>
    <row r="81" spans="3:9">
      <c r="C81" s="195"/>
      <c r="D81" s="195"/>
      <c r="E81" s="195"/>
      <c r="F81" s="195"/>
      <c r="G81" s="195"/>
      <c r="H81" s="202"/>
      <c r="I81" s="358"/>
    </row>
    <row r="82" spans="3:9">
      <c r="C82" s="195"/>
      <c r="D82" s="195"/>
      <c r="E82" s="195"/>
      <c r="F82" s="195"/>
      <c r="G82" s="195"/>
      <c r="H82" s="202"/>
      <c r="I82" s="358"/>
    </row>
    <row r="83" spans="3:9">
      <c r="C83" s="195"/>
      <c r="D83" s="195"/>
      <c r="E83" s="195"/>
      <c r="F83" s="195"/>
      <c r="G83" s="195"/>
      <c r="H83" s="202"/>
      <c r="I83" s="358"/>
    </row>
    <row r="84" spans="3:9">
      <c r="H84" s="201"/>
    </row>
    <row r="85" spans="3:9">
      <c r="H85" s="201"/>
    </row>
    <row r="86" spans="3:9">
      <c r="H86" s="201"/>
    </row>
    <row r="87" spans="3:9">
      <c r="H87" s="201"/>
    </row>
    <row r="88" spans="3:9">
      <c r="H88" s="201"/>
    </row>
    <row r="89" spans="3:9">
      <c r="H89" s="201"/>
    </row>
    <row r="90" spans="3:9">
      <c r="H90" s="201"/>
    </row>
    <row r="91" spans="3:9">
      <c r="H91" s="201"/>
    </row>
    <row r="92" spans="3:9">
      <c r="H92" s="201"/>
    </row>
    <row r="93" spans="3:9">
      <c r="H93" s="201"/>
    </row>
    <row r="94" spans="3:9">
      <c r="H94" s="201"/>
    </row>
    <row r="95" spans="3:9">
      <c r="H95" s="201"/>
    </row>
    <row r="96" spans="3:9">
      <c r="H96" s="201"/>
    </row>
    <row r="97" spans="8:8">
      <c r="H97" s="201"/>
    </row>
    <row r="98" spans="8:8">
      <c r="H98" s="201"/>
    </row>
    <row r="99" spans="8:8">
      <c r="H99" s="201"/>
    </row>
    <row r="100" spans="8:8">
      <c r="H100" s="201"/>
    </row>
    <row r="101" spans="8:8">
      <c r="H101" s="201"/>
    </row>
    <row r="102" spans="8:8">
      <c r="H102" s="201"/>
    </row>
    <row r="103" spans="8:8">
      <c r="H103" s="201"/>
    </row>
    <row r="104" spans="8:8">
      <c r="H104" s="201"/>
    </row>
    <row r="105" spans="8:8">
      <c r="H105" s="201"/>
    </row>
    <row r="106" spans="8:8">
      <c r="H106" s="201"/>
    </row>
    <row r="107" spans="8:8">
      <c r="H107" s="201"/>
    </row>
    <row r="108" spans="8:8">
      <c r="H108" s="201"/>
    </row>
    <row r="109" spans="8:8">
      <c r="H109" s="201"/>
    </row>
    <row r="110" spans="8:8">
      <c r="H110" s="201"/>
    </row>
    <row r="111" spans="8:8">
      <c r="H111" s="201"/>
    </row>
    <row r="112" spans="8:8">
      <c r="H112" s="201"/>
    </row>
    <row r="113" spans="8:8">
      <c r="H113" s="201"/>
    </row>
    <row r="114" spans="8:8">
      <c r="H114" s="201"/>
    </row>
    <row r="115" spans="8:8">
      <c r="H115" s="201"/>
    </row>
    <row r="116" spans="8:8">
      <c r="H116" s="201"/>
    </row>
    <row r="117" spans="8:8">
      <c r="H117" s="201"/>
    </row>
    <row r="118" spans="8:8">
      <c r="H118" s="201"/>
    </row>
    <row r="119" spans="8:8">
      <c r="H119" s="201"/>
    </row>
    <row r="120" spans="8:8">
      <c r="H120" s="201"/>
    </row>
    <row r="121" spans="8:8">
      <c r="H121" s="201"/>
    </row>
    <row r="122" spans="8:8">
      <c r="H122" s="201"/>
    </row>
    <row r="123" spans="8:8">
      <c r="H123" s="201"/>
    </row>
    <row r="124" spans="8:8">
      <c r="H124" s="201"/>
    </row>
    <row r="125" spans="8:8">
      <c r="H125" s="201"/>
    </row>
    <row r="126" spans="8:8">
      <c r="H126" s="201"/>
    </row>
    <row r="127" spans="8:8">
      <c r="H127" s="201"/>
    </row>
    <row r="128" spans="8:8">
      <c r="H128" s="201"/>
    </row>
    <row r="129" spans="8:8">
      <c r="H129" s="201"/>
    </row>
    <row r="130" spans="8:8">
      <c r="H130" s="201"/>
    </row>
    <row r="131" spans="8:8">
      <c r="H131" s="201"/>
    </row>
    <row r="132" spans="8:8">
      <c r="H132" s="201"/>
    </row>
    <row r="133" spans="8:8">
      <c r="H133" s="201"/>
    </row>
    <row r="134" spans="8:8">
      <c r="H134" s="201"/>
    </row>
    <row r="135" spans="8:8">
      <c r="H135" s="201"/>
    </row>
    <row r="136" spans="8:8">
      <c r="H136" s="201"/>
    </row>
    <row r="137" spans="8:8">
      <c r="H137" s="201"/>
    </row>
    <row r="138" spans="8:8">
      <c r="H138" s="201"/>
    </row>
    <row r="139" spans="8:8">
      <c r="H139" s="201"/>
    </row>
    <row r="140" spans="8:8">
      <c r="H140" s="201"/>
    </row>
    <row r="141" spans="8:8">
      <c r="H141" s="201"/>
    </row>
    <row r="142" spans="8:8">
      <c r="H142" s="201"/>
    </row>
    <row r="143" spans="8:8">
      <c r="H143" s="201"/>
    </row>
    <row r="144" spans="8:8">
      <c r="H144" s="201"/>
    </row>
    <row r="145" spans="8:8">
      <c r="H145" s="201"/>
    </row>
    <row r="146" spans="8:8">
      <c r="H146" s="201"/>
    </row>
    <row r="147" spans="8:8">
      <c r="H147" s="201"/>
    </row>
    <row r="148" spans="8:8">
      <c r="H148" s="201"/>
    </row>
    <row r="149" spans="8:8">
      <c r="H149" s="201"/>
    </row>
    <row r="150" spans="8:8">
      <c r="H150" s="201"/>
    </row>
    <row r="151" spans="8:8">
      <c r="H151" s="201"/>
    </row>
    <row r="152" spans="8:8">
      <c r="H152" s="201"/>
    </row>
    <row r="153" spans="8:8">
      <c r="H153" s="201"/>
    </row>
    <row r="154" spans="8:8">
      <c r="H154" s="201"/>
    </row>
    <row r="155" spans="8:8">
      <c r="H155" s="201"/>
    </row>
    <row r="156" spans="8:8">
      <c r="H156" s="201"/>
    </row>
    <row r="157" spans="8:8">
      <c r="H157" s="201"/>
    </row>
    <row r="158" spans="8:8">
      <c r="H158" s="201"/>
    </row>
    <row r="159" spans="8:8">
      <c r="H159" s="201"/>
    </row>
    <row r="160" spans="8:8">
      <c r="H160" s="201"/>
    </row>
    <row r="161" spans="8:8">
      <c r="H161" s="201"/>
    </row>
    <row r="162" spans="8:8">
      <c r="H162" s="201"/>
    </row>
    <row r="163" spans="8:8">
      <c r="H163" s="201"/>
    </row>
    <row r="164" spans="8:8">
      <c r="H164" s="201"/>
    </row>
    <row r="165" spans="8:8">
      <c r="H165" s="201"/>
    </row>
    <row r="166" spans="8:8">
      <c r="H166" s="201"/>
    </row>
    <row r="167" spans="8:8">
      <c r="H167" s="201"/>
    </row>
    <row r="168" spans="8:8">
      <c r="H168" s="201"/>
    </row>
    <row r="169" spans="8:8">
      <c r="H169" s="201"/>
    </row>
    <row r="170" spans="8:8">
      <c r="H170" s="201"/>
    </row>
    <row r="171" spans="8:8">
      <c r="H171" s="201"/>
    </row>
    <row r="172" spans="8:8">
      <c r="H172" s="201"/>
    </row>
    <row r="173" spans="8:8">
      <c r="H173" s="201"/>
    </row>
    <row r="174" spans="8:8">
      <c r="H174" s="201"/>
    </row>
    <row r="175" spans="8:8">
      <c r="H175" s="201"/>
    </row>
    <row r="176" spans="8:8">
      <c r="H176" s="201"/>
    </row>
    <row r="177" spans="8:8">
      <c r="H177" s="201"/>
    </row>
    <row r="178" spans="8:8">
      <c r="H178" s="201"/>
    </row>
    <row r="179" spans="8:8">
      <c r="H179" s="201"/>
    </row>
    <row r="180" spans="8:8">
      <c r="H180" s="201"/>
    </row>
    <row r="181" spans="8:8">
      <c r="H181" s="201"/>
    </row>
    <row r="182" spans="8:8">
      <c r="H182" s="201"/>
    </row>
    <row r="183" spans="8:8">
      <c r="H183" s="201"/>
    </row>
    <row r="184" spans="8:8">
      <c r="H184" s="201"/>
    </row>
    <row r="185" spans="8:8">
      <c r="H185" s="201"/>
    </row>
    <row r="186" spans="8:8">
      <c r="H186" s="201"/>
    </row>
    <row r="187" spans="8:8">
      <c r="H187" s="201"/>
    </row>
    <row r="188" spans="8:8">
      <c r="H188" s="201"/>
    </row>
    <row r="189" spans="8:8">
      <c r="H189" s="201"/>
    </row>
    <row r="190" spans="8:8">
      <c r="H190" s="201"/>
    </row>
    <row r="191" spans="8:8">
      <c r="H191" s="201"/>
    </row>
    <row r="192" spans="8:8">
      <c r="H192" s="201"/>
    </row>
    <row r="193" spans="8:8">
      <c r="H193" s="201"/>
    </row>
    <row r="194" spans="8:8">
      <c r="H194" s="201"/>
    </row>
    <row r="195" spans="8:8">
      <c r="H195" s="201"/>
    </row>
    <row r="196" spans="8:8">
      <c r="H196" s="201"/>
    </row>
    <row r="197" spans="8:8">
      <c r="H197" s="201"/>
    </row>
    <row r="198" spans="8:8">
      <c r="H198" s="201"/>
    </row>
    <row r="199" spans="8:8">
      <c r="H199" s="201"/>
    </row>
    <row r="200" spans="8:8">
      <c r="H200" s="201"/>
    </row>
    <row r="201" spans="8:8">
      <c r="H201" s="201"/>
    </row>
    <row r="202" spans="8:8">
      <c r="H202" s="201"/>
    </row>
    <row r="203" spans="8:8">
      <c r="H203" s="201"/>
    </row>
    <row r="204" spans="8:8">
      <c r="H204" s="201"/>
    </row>
    <row r="205" spans="8:8">
      <c r="H205" s="201"/>
    </row>
    <row r="206" spans="8:8">
      <c r="H206" s="201"/>
    </row>
    <row r="207" spans="8:8">
      <c r="H207" s="201"/>
    </row>
    <row r="208" spans="8:8">
      <c r="H208" s="201"/>
    </row>
    <row r="209" spans="8:8">
      <c r="H209" s="201"/>
    </row>
    <row r="210" spans="8:8">
      <c r="H210" s="201"/>
    </row>
    <row r="211" spans="8:8">
      <c r="H211" s="201"/>
    </row>
    <row r="212" spans="8:8">
      <c r="H212" s="201"/>
    </row>
    <row r="213" spans="8:8">
      <c r="H213" s="201"/>
    </row>
    <row r="214" spans="8:8">
      <c r="H214" s="201"/>
    </row>
    <row r="215" spans="8:8">
      <c r="H215" s="201"/>
    </row>
    <row r="216" spans="8:8">
      <c r="H216" s="201"/>
    </row>
    <row r="217" spans="8:8">
      <c r="H217" s="201"/>
    </row>
    <row r="218" spans="8:8">
      <c r="H218" s="201"/>
    </row>
    <row r="219" spans="8:8">
      <c r="H219" s="201"/>
    </row>
    <row r="220" spans="8:8">
      <c r="H220" s="201"/>
    </row>
    <row r="221" spans="8:8">
      <c r="H221" s="201"/>
    </row>
    <row r="222" spans="8:8">
      <c r="H222" s="201"/>
    </row>
    <row r="223" spans="8:8">
      <c r="H223" s="201"/>
    </row>
    <row r="224" spans="8:8">
      <c r="H224" s="201"/>
    </row>
    <row r="225" spans="8:8">
      <c r="H225" s="201"/>
    </row>
    <row r="226" spans="8:8">
      <c r="H226" s="201"/>
    </row>
    <row r="227" spans="8:8">
      <c r="H227" s="201"/>
    </row>
    <row r="228" spans="8:8">
      <c r="H228" s="201"/>
    </row>
    <row r="229" spans="8:8">
      <c r="H229" s="201"/>
    </row>
    <row r="230" spans="8:8">
      <c r="H230" s="201"/>
    </row>
    <row r="231" spans="8:8">
      <c r="H231" s="201"/>
    </row>
    <row r="232" spans="8:8">
      <c r="H232" s="201"/>
    </row>
    <row r="233" spans="8:8">
      <c r="H233" s="201"/>
    </row>
    <row r="234" spans="8:8">
      <c r="H234" s="201"/>
    </row>
    <row r="235" spans="8:8">
      <c r="H235" s="201"/>
    </row>
    <row r="236" spans="8:8">
      <c r="H236" s="201"/>
    </row>
    <row r="237" spans="8:8">
      <c r="H237" s="201"/>
    </row>
    <row r="238" spans="8:8">
      <c r="H238" s="201"/>
    </row>
    <row r="239" spans="8:8">
      <c r="H239" s="201"/>
    </row>
    <row r="240" spans="8:8">
      <c r="H240" s="201"/>
    </row>
    <row r="241" spans="8:8">
      <c r="H241" s="201"/>
    </row>
    <row r="242" spans="8:8">
      <c r="H242" s="201"/>
    </row>
    <row r="243" spans="8:8">
      <c r="H243" s="201"/>
    </row>
    <row r="244" spans="8:8">
      <c r="H244" s="201"/>
    </row>
    <row r="245" spans="8:8">
      <c r="H245" s="201"/>
    </row>
    <row r="246" spans="8:8">
      <c r="H246" s="201"/>
    </row>
    <row r="247" spans="8:8">
      <c r="H247" s="201"/>
    </row>
    <row r="248" spans="8:8">
      <c r="H248" s="201"/>
    </row>
    <row r="249" spans="8:8">
      <c r="H249" s="201"/>
    </row>
    <row r="250" spans="8:8">
      <c r="H250" s="201"/>
    </row>
    <row r="251" spans="8:8">
      <c r="H251" s="201"/>
    </row>
    <row r="252" spans="8:8">
      <c r="H252" s="201"/>
    </row>
    <row r="253" spans="8:8">
      <c r="H253" s="201"/>
    </row>
    <row r="254" spans="8:8">
      <c r="H254" s="201"/>
    </row>
    <row r="255" spans="8:8">
      <c r="H255" s="201"/>
    </row>
    <row r="256" spans="8:8">
      <c r="H256" s="201"/>
    </row>
    <row r="257" spans="8:8">
      <c r="H257" s="201"/>
    </row>
    <row r="258" spans="8:8">
      <c r="H258" s="201"/>
    </row>
    <row r="259" spans="8:8">
      <c r="H259" s="201"/>
    </row>
    <row r="260" spans="8:8">
      <c r="H260" s="201"/>
    </row>
    <row r="261" spans="8:8">
      <c r="H261" s="201"/>
    </row>
    <row r="262" spans="8:8">
      <c r="H262" s="201"/>
    </row>
    <row r="263" spans="8:8">
      <c r="H263" s="201"/>
    </row>
    <row r="264" spans="8:8">
      <c r="H264" s="201"/>
    </row>
    <row r="265" spans="8:8">
      <c r="H265" s="201"/>
    </row>
    <row r="266" spans="8:8">
      <c r="H266" s="201"/>
    </row>
    <row r="267" spans="8:8">
      <c r="H267" s="201"/>
    </row>
    <row r="268" spans="8:8">
      <c r="H268" s="201"/>
    </row>
    <row r="269" spans="8:8">
      <c r="H269" s="201"/>
    </row>
    <row r="270" spans="8:8">
      <c r="H270" s="201"/>
    </row>
    <row r="271" spans="8:8">
      <c r="H271" s="201"/>
    </row>
    <row r="272" spans="8:8">
      <c r="H272" s="201"/>
    </row>
    <row r="273" spans="8:8">
      <c r="H273" s="201"/>
    </row>
    <row r="274" spans="8:8">
      <c r="H274" s="201"/>
    </row>
    <row r="275" spans="8:8">
      <c r="H275" s="201"/>
    </row>
    <row r="276" spans="8:8">
      <c r="H276" s="201"/>
    </row>
    <row r="277" spans="8:8">
      <c r="H277" s="201"/>
    </row>
    <row r="278" spans="8:8">
      <c r="H278" s="201"/>
    </row>
    <row r="279" spans="8:8">
      <c r="H279" s="201"/>
    </row>
    <row r="280" spans="8:8">
      <c r="H280" s="201"/>
    </row>
    <row r="281" spans="8:8">
      <c r="H281" s="201"/>
    </row>
    <row r="282" spans="8:8">
      <c r="H282" s="201"/>
    </row>
    <row r="283" spans="8:8">
      <c r="H283" s="201"/>
    </row>
    <row r="284" spans="8:8">
      <c r="H284" s="201"/>
    </row>
    <row r="285" spans="8:8">
      <c r="H285" s="201"/>
    </row>
    <row r="286" spans="8:8">
      <c r="H286" s="201"/>
    </row>
    <row r="287" spans="8:8">
      <c r="H287" s="201"/>
    </row>
    <row r="288" spans="8:8">
      <c r="H288" s="201"/>
    </row>
    <row r="289" spans="8:8">
      <c r="H289" s="201"/>
    </row>
    <row r="290" spans="8:8">
      <c r="H290" s="201"/>
    </row>
    <row r="291" spans="8:8">
      <c r="H291" s="201"/>
    </row>
    <row r="292" spans="8:8">
      <c r="H292" s="201"/>
    </row>
    <row r="293" spans="8:8">
      <c r="H293" s="201"/>
    </row>
    <row r="294" spans="8:8">
      <c r="H294" s="201"/>
    </row>
    <row r="295" spans="8:8">
      <c r="H295" s="201"/>
    </row>
    <row r="296" spans="8:8">
      <c r="H296" s="201"/>
    </row>
    <row r="297" spans="8:8">
      <c r="H297" s="201"/>
    </row>
    <row r="298" spans="8:8">
      <c r="H298" s="201"/>
    </row>
    <row r="299" spans="8:8">
      <c r="H299" s="201"/>
    </row>
    <row r="300" spans="8:8">
      <c r="H300" s="201"/>
    </row>
    <row r="301" spans="8:8">
      <c r="H301" s="201"/>
    </row>
    <row r="302" spans="8:8">
      <c r="H302" s="201"/>
    </row>
    <row r="303" spans="8:8">
      <c r="H303" s="201"/>
    </row>
    <row r="304" spans="8:8">
      <c r="H304" s="201"/>
    </row>
    <row r="305" spans="8:8">
      <c r="H305" s="201"/>
    </row>
    <row r="306" spans="8:8">
      <c r="H306" s="201"/>
    </row>
    <row r="307" spans="8:8">
      <c r="H307" s="201"/>
    </row>
    <row r="308" spans="8:8">
      <c r="H308" s="201"/>
    </row>
    <row r="309" spans="8:8">
      <c r="H309" s="201"/>
    </row>
    <row r="310" spans="8:8">
      <c r="H310" s="201"/>
    </row>
    <row r="311" spans="8:8">
      <c r="H311" s="201"/>
    </row>
    <row r="312" spans="8:8">
      <c r="H312" s="201"/>
    </row>
    <row r="313" spans="8:8">
      <c r="H313" s="201"/>
    </row>
    <row r="314" spans="8:8">
      <c r="H314" s="201"/>
    </row>
    <row r="315" spans="8:8">
      <c r="H315" s="201"/>
    </row>
    <row r="316" spans="8:8">
      <c r="H316" s="201"/>
    </row>
    <row r="317" spans="8:8">
      <c r="H317" s="201"/>
    </row>
    <row r="318" spans="8:8">
      <c r="H318" s="201"/>
    </row>
    <row r="319" spans="8:8">
      <c r="H319" s="201"/>
    </row>
    <row r="320" spans="8:8">
      <c r="H320" s="201"/>
    </row>
    <row r="321" spans="8:8">
      <c r="H321" s="201"/>
    </row>
    <row r="322" spans="8:8">
      <c r="H322" s="201"/>
    </row>
    <row r="323" spans="8:8">
      <c r="H323" s="201"/>
    </row>
    <row r="324" spans="8:8">
      <c r="H324" s="201"/>
    </row>
    <row r="325" spans="8:8">
      <c r="H325" s="201"/>
    </row>
    <row r="326" spans="8:8">
      <c r="H326" s="201"/>
    </row>
    <row r="327" spans="8:8">
      <c r="H327" s="201"/>
    </row>
    <row r="328" spans="8:8">
      <c r="H328" s="201"/>
    </row>
    <row r="329" spans="8:8">
      <c r="H329" s="201"/>
    </row>
    <row r="330" spans="8:8">
      <c r="H330" s="201"/>
    </row>
    <row r="331" spans="8:8">
      <c r="H331" s="201"/>
    </row>
    <row r="332" spans="8:8">
      <c r="H332" s="201"/>
    </row>
    <row r="333" spans="8:8">
      <c r="H333" s="201"/>
    </row>
    <row r="334" spans="8:8">
      <c r="H334" s="201"/>
    </row>
    <row r="335" spans="8:8">
      <c r="H335" s="201"/>
    </row>
    <row r="336" spans="8:8">
      <c r="H336" s="201"/>
    </row>
    <row r="337" spans="8:8">
      <c r="H337" s="201"/>
    </row>
    <row r="338" spans="8:8">
      <c r="H338" s="201"/>
    </row>
    <row r="339" spans="8:8">
      <c r="H339" s="201"/>
    </row>
    <row r="340" spans="8:8">
      <c r="H340" s="201"/>
    </row>
    <row r="341" spans="8:8">
      <c r="H341" s="201"/>
    </row>
    <row r="342" spans="8:8">
      <c r="H342" s="201"/>
    </row>
    <row r="343" spans="8:8">
      <c r="H343" s="201"/>
    </row>
    <row r="344" spans="8:8">
      <c r="H344" s="201"/>
    </row>
    <row r="345" spans="8:8">
      <c r="H345" s="201"/>
    </row>
    <row r="346" spans="8:8">
      <c r="H346" s="201"/>
    </row>
    <row r="347" spans="8:8">
      <c r="H347" s="201"/>
    </row>
    <row r="348" spans="8:8">
      <c r="H348" s="201"/>
    </row>
    <row r="349" spans="8:8">
      <c r="H349" s="201"/>
    </row>
    <row r="350" spans="8:8">
      <c r="H350" s="201"/>
    </row>
    <row r="351" spans="8:8">
      <c r="H351" s="201"/>
    </row>
    <row r="352" spans="8:8">
      <c r="H352" s="201"/>
    </row>
    <row r="353" spans="8:8">
      <c r="H353" s="201"/>
    </row>
    <row r="354" spans="8:8">
      <c r="H354" s="201"/>
    </row>
  </sheetData>
  <mergeCells count="8">
    <mergeCell ref="B5:I5"/>
    <mergeCell ref="G7:G9"/>
    <mergeCell ref="H7:H9"/>
    <mergeCell ref="A1:H1"/>
    <mergeCell ref="C6:E6"/>
    <mergeCell ref="E7:E9"/>
    <mergeCell ref="G6:I6"/>
    <mergeCell ref="A3:I3"/>
  </mergeCells>
  <phoneticPr fontId="0" type="noConversion"/>
  <printOptions horizontalCentered="1"/>
  <pageMargins left="0.59" right="0.56000000000000005" top="0.83" bottom="1" header="0.67" footer="0.5"/>
  <pageSetup scale="76" orientation="landscape" r:id="rId1"/>
  <headerFooter alignWithMargins="0">
    <oddFooter>&amp;L&amp;"Arial,Italic"&amp;9MSDE - LFRO  02/2019&amp;C&amp;P&amp;R&amp;"Arial,Italic"&amp;9Selected Financial Data-Part 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76"/>
  <sheetViews>
    <sheetView zoomScaleNormal="100" workbookViewId="0">
      <selection activeCell="E49" sqref="E49"/>
    </sheetView>
  </sheetViews>
  <sheetFormatPr defaultRowHeight="12.75"/>
  <cols>
    <col min="1" max="1" width="14.140625" customWidth="1"/>
    <col min="2" max="2" width="14.140625" style="217" customWidth="1"/>
    <col min="3" max="3" width="12.140625" style="212" customWidth="1"/>
    <col min="4" max="4" width="11.85546875" style="212" customWidth="1"/>
    <col min="5" max="5" width="11.28515625" style="212" bestFit="1" customWidth="1"/>
    <col min="6" max="6" width="2.85546875" style="212" customWidth="1"/>
    <col min="7" max="7" width="12.42578125" bestFit="1" customWidth="1"/>
    <col min="8" max="8" width="14" bestFit="1" customWidth="1"/>
    <col min="10" max="10" width="11.42578125" bestFit="1" customWidth="1"/>
    <col min="11" max="11" width="11.28515625" bestFit="1" customWidth="1"/>
    <col min="12" max="12" width="10.28515625" bestFit="1" customWidth="1"/>
    <col min="13" max="13" width="11.28515625" bestFit="1" customWidth="1"/>
    <col min="15" max="15" width="12.85546875" bestFit="1" customWidth="1"/>
  </cols>
  <sheetData>
    <row r="1" spans="1:26">
      <c r="A1" s="442" t="s">
        <v>107</v>
      </c>
      <c r="B1" s="442"/>
      <c r="C1" s="442"/>
      <c r="D1" s="442"/>
      <c r="E1" s="442"/>
      <c r="F1" s="442"/>
      <c r="G1" s="442"/>
      <c r="H1" s="442"/>
      <c r="J1" s="355"/>
    </row>
    <row r="2" spans="1:26">
      <c r="A2" s="19"/>
      <c r="B2" s="253"/>
    </row>
    <row r="3" spans="1:26" s="54" customFormat="1">
      <c r="A3" s="456" t="s">
        <v>231</v>
      </c>
      <c r="B3" s="457"/>
      <c r="C3" s="457"/>
      <c r="D3" s="457"/>
      <c r="E3" s="457"/>
      <c r="F3" s="457"/>
      <c r="G3" s="457"/>
      <c r="H3" s="457"/>
    </row>
    <row r="4" spans="1:26" ht="13.5" thickBot="1">
      <c r="A4" s="11"/>
      <c r="B4" s="220"/>
      <c r="C4" s="220"/>
      <c r="D4" s="220"/>
      <c r="E4" s="220"/>
      <c r="F4" s="220"/>
      <c r="G4" s="11"/>
      <c r="H4" s="11"/>
    </row>
    <row r="5" spans="1:26" ht="15" customHeight="1" thickTop="1">
      <c r="B5" s="475"/>
      <c r="C5" s="475"/>
      <c r="D5" s="475"/>
      <c r="E5" s="475"/>
      <c r="F5" s="475"/>
      <c r="G5" s="475"/>
      <c r="H5" s="475"/>
    </row>
    <row r="6" spans="1:26">
      <c r="B6" s="485"/>
      <c r="C6" s="485"/>
      <c r="D6" s="485"/>
      <c r="E6" s="485"/>
      <c r="F6" s="278"/>
      <c r="G6" s="484"/>
      <c r="H6" s="484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6" ht="12.75" customHeight="1" thickBot="1">
      <c r="A7" s="476" t="s">
        <v>143</v>
      </c>
      <c r="B7" s="187"/>
      <c r="C7" s="479" t="s">
        <v>113</v>
      </c>
      <c r="D7" s="479"/>
      <c r="E7" s="479"/>
      <c r="F7" s="254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>
      <c r="A8" s="477"/>
      <c r="B8" s="131" t="s">
        <v>117</v>
      </c>
      <c r="C8" s="481" t="s">
        <v>25</v>
      </c>
      <c r="D8" s="480" t="s">
        <v>142</v>
      </c>
      <c r="E8" s="480"/>
      <c r="F8" s="254"/>
      <c r="G8" s="247" t="s">
        <v>112</v>
      </c>
      <c r="H8" s="247" t="s">
        <v>133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477"/>
      <c r="B9" s="254" t="s">
        <v>118</v>
      </c>
      <c r="C9" s="482"/>
      <c r="D9" s="247" t="s">
        <v>114</v>
      </c>
      <c r="E9" s="247" t="s">
        <v>57</v>
      </c>
      <c r="F9" s="247"/>
      <c r="G9" s="247" t="s">
        <v>119</v>
      </c>
      <c r="H9" s="247" t="s">
        <v>134</v>
      </c>
    </row>
    <row r="10" spans="1:26" ht="13.5" thickBot="1">
      <c r="A10" s="478"/>
      <c r="B10" s="240" t="s">
        <v>30</v>
      </c>
      <c r="C10" s="483"/>
      <c r="D10" s="240" t="s">
        <v>115</v>
      </c>
      <c r="E10" s="240" t="s">
        <v>116</v>
      </c>
      <c r="F10" s="254"/>
      <c r="G10" s="240" t="s">
        <v>120</v>
      </c>
      <c r="H10" s="240" t="s">
        <v>26</v>
      </c>
      <c r="J10" s="383"/>
    </row>
    <row r="11" spans="1:26" s="43" customFormat="1">
      <c r="A11" s="47" t="s">
        <v>0</v>
      </c>
      <c r="B11" s="230">
        <f>SUM(B13:B40)</f>
        <v>13135</v>
      </c>
      <c r="C11" s="250">
        <f>SUM(C13:C40)</f>
        <v>38586</v>
      </c>
      <c r="D11" s="250">
        <f>SUM(D13:D40)</f>
        <v>0</v>
      </c>
      <c r="E11" s="250">
        <f>SUM(E13:E40)</f>
        <v>278838</v>
      </c>
      <c r="F11" s="250"/>
      <c r="G11" s="249">
        <f>SUM(G13:G40)</f>
        <v>0</v>
      </c>
      <c r="H11" s="230">
        <f>SUM(H13:H40)</f>
        <v>3579342</v>
      </c>
    </row>
    <row r="12" spans="1:26">
      <c r="A12" s="3"/>
      <c r="B12" s="201"/>
      <c r="C12" s="201"/>
      <c r="D12" s="201"/>
      <c r="E12" s="201"/>
      <c r="F12" s="201"/>
      <c r="G12" s="202"/>
      <c r="H12" s="202"/>
    </row>
    <row r="13" spans="1:26">
      <c r="A13" t="s">
        <v>1</v>
      </c>
      <c r="B13" s="126">
        <v>0</v>
      </c>
      <c r="C13" s="125">
        <v>0</v>
      </c>
      <c r="D13" s="125">
        <v>0</v>
      </c>
      <c r="E13" s="125">
        <v>0</v>
      </c>
      <c r="F13" s="297"/>
      <c r="G13" s="126">
        <v>0</v>
      </c>
      <c r="H13" s="286">
        <v>0</v>
      </c>
      <c r="I13" s="5"/>
      <c r="J13" s="354"/>
      <c r="K13" s="354"/>
      <c r="L13" s="354"/>
      <c r="M13" s="354"/>
      <c r="N13" s="354"/>
      <c r="O13" s="354"/>
      <c r="P13" s="354"/>
    </row>
    <row r="14" spans="1:26">
      <c r="A14" t="s">
        <v>2</v>
      </c>
      <c r="B14" s="49">
        <v>0</v>
      </c>
      <c r="C14" s="311">
        <v>0</v>
      </c>
      <c r="D14" s="311">
        <v>0</v>
      </c>
      <c r="E14" s="311">
        <v>0</v>
      </c>
      <c r="F14" s="125"/>
      <c r="G14" s="126">
        <v>0</v>
      </c>
      <c r="H14" s="286">
        <v>132027</v>
      </c>
      <c r="I14" s="5"/>
      <c r="J14" s="354"/>
      <c r="K14" s="354"/>
      <c r="L14" s="354"/>
      <c r="M14" s="354"/>
      <c r="N14" s="354"/>
      <c r="O14" s="354"/>
      <c r="P14" s="354"/>
    </row>
    <row r="15" spans="1:26">
      <c r="A15" t="s">
        <v>3</v>
      </c>
      <c r="B15" s="49">
        <v>0</v>
      </c>
      <c r="C15" s="311">
        <v>0</v>
      </c>
      <c r="D15" s="311">
        <v>0</v>
      </c>
      <c r="E15" s="311">
        <v>0</v>
      </c>
      <c r="F15" s="125"/>
      <c r="G15" s="126">
        <v>0</v>
      </c>
      <c r="H15" s="286">
        <v>0</v>
      </c>
      <c r="I15" s="5"/>
      <c r="J15" s="354"/>
      <c r="K15" s="354"/>
      <c r="L15" s="354"/>
      <c r="M15" s="354"/>
      <c r="N15" s="354"/>
      <c r="O15" s="354"/>
      <c r="P15" s="354"/>
    </row>
    <row r="16" spans="1:26">
      <c r="A16" t="s">
        <v>4</v>
      </c>
      <c r="B16" s="49">
        <v>0</v>
      </c>
      <c r="C16" s="311">
        <v>0</v>
      </c>
      <c r="D16" s="311">
        <v>0</v>
      </c>
      <c r="E16" s="311">
        <v>0</v>
      </c>
      <c r="F16" s="125"/>
      <c r="G16" s="126">
        <v>0</v>
      </c>
      <c r="H16" s="286">
        <v>1101554</v>
      </c>
      <c r="I16" s="5"/>
      <c r="J16" s="354"/>
      <c r="K16" s="354"/>
      <c r="L16" s="354"/>
      <c r="M16" s="354"/>
      <c r="N16" s="354"/>
      <c r="O16" s="354"/>
      <c r="P16" s="354"/>
    </row>
    <row r="17" spans="1:16">
      <c r="A17" t="s">
        <v>5</v>
      </c>
      <c r="B17" s="49">
        <v>0</v>
      </c>
      <c r="C17" s="311">
        <v>0</v>
      </c>
      <c r="D17" s="49">
        <v>0</v>
      </c>
      <c r="E17" s="49">
        <v>0</v>
      </c>
      <c r="F17" s="125"/>
      <c r="G17" s="126">
        <v>0</v>
      </c>
      <c r="H17" s="286">
        <v>3578</v>
      </c>
      <c r="I17" s="5"/>
      <c r="J17" s="354"/>
      <c r="K17" s="354"/>
      <c r="L17" s="354"/>
      <c r="M17" s="354"/>
      <c r="N17" s="354"/>
      <c r="O17" s="354"/>
      <c r="P17" s="354"/>
    </row>
    <row r="18" spans="1:16">
      <c r="B18" s="49"/>
      <c r="C18" s="311"/>
      <c r="D18" s="300"/>
      <c r="E18" s="300"/>
      <c r="F18" s="298"/>
      <c r="G18" s="302"/>
      <c r="H18" s="286"/>
      <c r="I18" s="5"/>
      <c r="P18" s="354"/>
    </row>
    <row r="19" spans="1:16">
      <c r="A19" t="s">
        <v>6</v>
      </c>
      <c r="B19" s="49">
        <v>0</v>
      </c>
      <c r="C19" s="311">
        <v>0</v>
      </c>
      <c r="D19" s="311">
        <v>0</v>
      </c>
      <c r="E19" s="311">
        <v>0</v>
      </c>
      <c r="F19" s="125"/>
      <c r="G19" s="126">
        <v>0</v>
      </c>
      <c r="H19" s="286">
        <v>0</v>
      </c>
      <c r="I19" s="5"/>
      <c r="J19" s="354"/>
      <c r="K19" s="354"/>
      <c r="L19" s="354"/>
      <c r="M19" s="354"/>
      <c r="N19" s="354"/>
      <c r="O19" s="354"/>
      <c r="P19" s="354"/>
    </row>
    <row r="20" spans="1:16">
      <c r="A20" t="s">
        <v>7</v>
      </c>
      <c r="B20" s="49">
        <v>0</v>
      </c>
      <c r="C20" s="311">
        <v>0</v>
      </c>
      <c r="D20" s="311">
        <v>0</v>
      </c>
      <c r="E20" s="311">
        <v>0</v>
      </c>
      <c r="F20" s="286"/>
      <c r="G20" s="126">
        <v>0</v>
      </c>
      <c r="H20" s="286">
        <v>16640</v>
      </c>
      <c r="I20" s="5"/>
      <c r="J20" s="354"/>
      <c r="K20" s="354"/>
      <c r="L20" s="354"/>
      <c r="M20" s="354"/>
      <c r="N20" s="354"/>
      <c r="O20" s="354"/>
      <c r="P20" s="354"/>
    </row>
    <row r="21" spans="1:16">
      <c r="A21" t="s">
        <v>8</v>
      </c>
      <c r="B21" s="49">
        <v>9800</v>
      </c>
      <c r="C21" s="311">
        <v>0</v>
      </c>
      <c r="D21" s="311">
        <v>0</v>
      </c>
      <c r="E21" s="311">
        <v>0</v>
      </c>
      <c r="F21" s="125"/>
      <c r="G21" s="126">
        <v>0</v>
      </c>
      <c r="H21" s="286">
        <v>0</v>
      </c>
      <c r="I21" s="5"/>
      <c r="J21" s="354"/>
      <c r="K21" s="354"/>
      <c r="L21" s="354"/>
      <c r="M21" s="354"/>
      <c r="N21" s="354"/>
      <c r="O21" s="354"/>
      <c r="P21" s="354"/>
    </row>
    <row r="22" spans="1:16">
      <c r="A22" t="s">
        <v>9</v>
      </c>
      <c r="B22" s="49">
        <v>0</v>
      </c>
      <c r="C22" s="311">
        <v>0</v>
      </c>
      <c r="D22" s="311">
        <v>0</v>
      </c>
      <c r="E22" s="311">
        <v>0</v>
      </c>
      <c r="F22" s="286"/>
      <c r="G22" s="126">
        <v>0</v>
      </c>
      <c r="H22" s="286">
        <v>47704</v>
      </c>
      <c r="I22" s="5"/>
      <c r="J22" s="354"/>
      <c r="K22" s="354"/>
      <c r="L22" s="354"/>
      <c r="M22" s="354"/>
      <c r="N22" s="354"/>
      <c r="O22" s="354"/>
      <c r="P22" s="354"/>
    </row>
    <row r="23" spans="1:16">
      <c r="A23" t="s">
        <v>10</v>
      </c>
      <c r="B23" s="49">
        <v>0</v>
      </c>
      <c r="C23" s="311">
        <v>0</v>
      </c>
      <c r="D23" s="311">
        <v>0</v>
      </c>
      <c r="E23" s="311">
        <v>0</v>
      </c>
      <c r="F23" s="286"/>
      <c r="G23" s="126">
        <v>0</v>
      </c>
      <c r="H23" s="286">
        <v>0</v>
      </c>
      <c r="I23" s="5"/>
      <c r="J23" s="354"/>
      <c r="K23" s="354"/>
      <c r="L23" s="354"/>
      <c r="M23" s="354"/>
      <c r="N23" s="354"/>
      <c r="O23" s="354"/>
      <c r="P23" s="354"/>
    </row>
    <row r="24" spans="1:16">
      <c r="B24" s="49"/>
      <c r="C24" s="311"/>
      <c r="D24" s="300"/>
      <c r="E24" s="300"/>
      <c r="F24" s="298"/>
      <c r="G24" s="302"/>
      <c r="H24" s="286"/>
      <c r="I24" s="5"/>
      <c r="J24" s="354"/>
      <c r="K24" s="354"/>
      <c r="L24" s="354"/>
      <c r="M24" s="354"/>
      <c r="N24" s="354"/>
      <c r="O24" s="354"/>
      <c r="P24" s="354"/>
    </row>
    <row r="25" spans="1:16">
      <c r="A25" t="s">
        <v>11</v>
      </c>
      <c r="B25" s="49">
        <v>0</v>
      </c>
      <c r="C25" s="311">
        <v>0</v>
      </c>
      <c r="D25" s="311">
        <v>0</v>
      </c>
      <c r="E25" s="311">
        <v>0</v>
      </c>
      <c r="F25" s="286"/>
      <c r="G25" s="126">
        <v>0</v>
      </c>
      <c r="H25" s="286">
        <v>4560</v>
      </c>
      <c r="I25" s="5"/>
      <c r="J25" s="354"/>
      <c r="K25" s="354"/>
      <c r="L25" s="354"/>
      <c r="M25" s="354"/>
      <c r="N25" s="354"/>
      <c r="O25" s="354"/>
      <c r="P25" s="354"/>
    </row>
    <row r="26" spans="1:16">
      <c r="A26" t="s">
        <v>12</v>
      </c>
      <c r="B26" s="49">
        <v>0</v>
      </c>
      <c r="C26" s="311">
        <v>0</v>
      </c>
      <c r="D26" s="311">
        <v>0</v>
      </c>
      <c r="E26" s="311">
        <v>0</v>
      </c>
      <c r="F26" s="125"/>
      <c r="G26" s="126">
        <v>0</v>
      </c>
      <c r="H26" s="286">
        <v>90456</v>
      </c>
      <c r="I26" s="5"/>
      <c r="J26" s="354"/>
      <c r="K26" s="354"/>
      <c r="L26" s="354"/>
      <c r="M26" s="354"/>
      <c r="N26" s="354"/>
      <c r="O26" s="354"/>
      <c r="P26" s="354"/>
    </row>
    <row r="27" spans="1:16">
      <c r="A27" t="s">
        <v>13</v>
      </c>
      <c r="B27" s="49">
        <v>0</v>
      </c>
      <c r="C27" s="311">
        <v>0</v>
      </c>
      <c r="D27" s="311">
        <v>0</v>
      </c>
      <c r="E27" s="311">
        <v>0</v>
      </c>
      <c r="F27" s="125"/>
      <c r="G27" s="126">
        <v>0</v>
      </c>
      <c r="H27" s="286">
        <v>1757941</v>
      </c>
      <c r="I27" s="5"/>
      <c r="J27" s="354"/>
      <c r="K27" s="354"/>
      <c r="L27" s="354"/>
      <c r="M27" s="354"/>
      <c r="N27" s="354"/>
      <c r="O27" s="354"/>
      <c r="P27" s="354"/>
    </row>
    <row r="28" spans="1:16">
      <c r="A28" t="s">
        <v>14</v>
      </c>
      <c r="B28" s="49">
        <v>0</v>
      </c>
      <c r="C28" s="311">
        <v>0</v>
      </c>
      <c r="D28" s="311">
        <v>0</v>
      </c>
      <c r="E28" s="311">
        <v>0</v>
      </c>
      <c r="F28" s="125"/>
      <c r="G28" s="126">
        <v>0</v>
      </c>
      <c r="H28" s="286">
        <v>0</v>
      </c>
      <c r="I28" s="5"/>
      <c r="J28" s="354"/>
      <c r="K28" s="354"/>
      <c r="L28" s="354"/>
      <c r="M28" s="354"/>
      <c r="N28" s="354"/>
      <c r="O28" s="354"/>
      <c r="P28" s="354"/>
    </row>
    <row r="29" spans="1:16">
      <c r="A29" t="s">
        <v>15</v>
      </c>
      <c r="B29" s="49">
        <v>0</v>
      </c>
      <c r="C29" s="311">
        <v>0</v>
      </c>
      <c r="D29" s="311">
        <v>0</v>
      </c>
      <c r="E29" s="311">
        <v>0</v>
      </c>
      <c r="F29" s="286"/>
      <c r="G29" s="126">
        <v>0</v>
      </c>
      <c r="H29" s="286">
        <v>224475</v>
      </c>
      <c r="I29" s="5"/>
      <c r="J29" s="354"/>
      <c r="K29" s="354"/>
      <c r="L29" s="354"/>
      <c r="M29" s="354"/>
      <c r="N29" s="354"/>
      <c r="O29" s="354"/>
      <c r="P29" s="354"/>
    </row>
    <row r="30" spans="1:16">
      <c r="B30" s="49"/>
      <c r="C30" s="311"/>
      <c r="D30" s="300"/>
      <c r="E30" s="300"/>
      <c r="F30" s="298"/>
      <c r="G30" s="302"/>
      <c r="H30" s="286"/>
      <c r="I30" s="5"/>
      <c r="J30" s="354"/>
      <c r="K30" s="354"/>
      <c r="L30" s="354"/>
      <c r="M30" s="354"/>
      <c r="N30" s="354"/>
      <c r="O30" s="354"/>
      <c r="P30" s="354"/>
    </row>
    <row r="31" spans="1:16">
      <c r="A31" t="s">
        <v>16</v>
      </c>
      <c r="B31" s="49">
        <v>0</v>
      </c>
      <c r="C31" s="311">
        <v>0</v>
      </c>
      <c r="D31" s="311">
        <v>0</v>
      </c>
      <c r="E31" s="311">
        <v>0</v>
      </c>
      <c r="F31" s="125"/>
      <c r="G31" s="126">
        <v>0</v>
      </c>
      <c r="H31" s="286">
        <v>0</v>
      </c>
      <c r="I31" s="5"/>
      <c r="J31" s="354"/>
      <c r="K31" s="354"/>
      <c r="L31" s="354"/>
      <c r="M31" s="354"/>
      <c r="N31" s="354"/>
      <c r="O31" s="354"/>
      <c r="P31" s="354"/>
    </row>
    <row r="32" spans="1:16">
      <c r="A32" t="s">
        <v>17</v>
      </c>
      <c r="B32" s="49">
        <v>0</v>
      </c>
      <c r="C32" s="311">
        <v>0</v>
      </c>
      <c r="D32" s="311">
        <v>0</v>
      </c>
      <c r="E32" s="311">
        <v>0</v>
      </c>
      <c r="F32" s="286"/>
      <c r="G32" s="126">
        <v>0</v>
      </c>
      <c r="H32" s="286">
        <v>64456</v>
      </c>
      <c r="I32" s="5"/>
      <c r="J32" s="354"/>
      <c r="K32" s="354"/>
      <c r="L32" s="354"/>
      <c r="M32" s="354"/>
      <c r="N32" s="354"/>
      <c r="O32" s="354"/>
      <c r="P32" s="354"/>
    </row>
    <row r="33" spans="1:16">
      <c r="A33" t="s">
        <v>18</v>
      </c>
      <c r="B33" s="49">
        <v>0</v>
      </c>
      <c r="C33" s="311">
        <v>0</v>
      </c>
      <c r="D33" s="311">
        <v>0</v>
      </c>
      <c r="E33" s="311">
        <v>0</v>
      </c>
      <c r="F33" s="286"/>
      <c r="G33" s="126">
        <v>0</v>
      </c>
      <c r="H33" s="286">
        <v>1266</v>
      </c>
      <c r="I33" s="5"/>
      <c r="J33" s="354"/>
      <c r="K33" s="354"/>
      <c r="L33" s="354"/>
      <c r="M33" s="354"/>
      <c r="N33" s="354"/>
      <c r="O33" s="354"/>
      <c r="P33" s="354"/>
    </row>
    <row r="34" spans="1:16">
      <c r="A34" t="s">
        <v>19</v>
      </c>
      <c r="B34" s="49">
        <v>0</v>
      </c>
      <c r="C34" s="311">
        <v>0</v>
      </c>
      <c r="D34" s="126">
        <v>0</v>
      </c>
      <c r="E34" s="126">
        <v>0</v>
      </c>
      <c r="F34" s="286"/>
      <c r="G34" s="126">
        <v>0</v>
      </c>
      <c r="H34" s="286">
        <v>0</v>
      </c>
      <c r="I34" s="5"/>
      <c r="J34" s="354"/>
      <c r="K34" s="354"/>
      <c r="L34" s="354"/>
      <c r="M34" s="354"/>
      <c r="N34" s="354"/>
      <c r="O34" s="354"/>
      <c r="P34" s="354"/>
    </row>
    <row r="35" spans="1:16">
      <c r="A35" t="s">
        <v>20</v>
      </c>
      <c r="B35" s="49">
        <v>0</v>
      </c>
      <c r="C35" s="311">
        <v>16428</v>
      </c>
      <c r="D35" s="49">
        <v>0</v>
      </c>
      <c r="E35" s="49">
        <v>151130</v>
      </c>
      <c r="F35" s="125"/>
      <c r="G35" s="126">
        <v>0</v>
      </c>
      <c r="H35" s="286">
        <v>0</v>
      </c>
      <c r="I35" s="5"/>
      <c r="J35" s="354"/>
      <c r="K35" s="354"/>
      <c r="L35" s="354"/>
      <c r="M35" s="354"/>
      <c r="N35" s="354"/>
      <c r="O35" s="354"/>
      <c r="P35" s="354"/>
    </row>
    <row r="36" spans="1:16">
      <c r="B36" s="49"/>
      <c r="C36" s="311"/>
      <c r="D36" s="300"/>
      <c r="E36" s="300"/>
      <c r="F36" s="298"/>
      <c r="G36" s="302"/>
      <c r="H36" s="286"/>
      <c r="I36" s="5"/>
      <c r="J36" s="354"/>
      <c r="K36" s="354"/>
      <c r="L36" s="354"/>
      <c r="M36" s="354"/>
      <c r="N36" s="354"/>
      <c r="O36" s="354"/>
      <c r="P36" s="354"/>
    </row>
    <row r="37" spans="1:16">
      <c r="A37" t="s">
        <v>21</v>
      </c>
      <c r="B37" s="49">
        <v>3335</v>
      </c>
      <c r="C37" s="311">
        <v>0</v>
      </c>
      <c r="D37" s="311">
        <v>0</v>
      </c>
      <c r="E37" s="311">
        <v>0</v>
      </c>
      <c r="F37" s="125"/>
      <c r="G37" s="126">
        <v>0</v>
      </c>
      <c r="H37" s="286">
        <v>132961</v>
      </c>
      <c r="I37" s="5"/>
      <c r="J37" s="354"/>
      <c r="K37" s="354"/>
      <c r="L37" s="354"/>
      <c r="M37" s="354"/>
      <c r="N37" s="354"/>
      <c r="O37" s="354"/>
      <c r="P37" s="354"/>
    </row>
    <row r="38" spans="1:16">
      <c r="A38" t="s">
        <v>22</v>
      </c>
      <c r="B38" s="49">
        <v>0</v>
      </c>
      <c r="C38" s="311">
        <v>0</v>
      </c>
      <c r="D38" s="311">
        <v>0</v>
      </c>
      <c r="E38" s="311">
        <v>0</v>
      </c>
      <c r="F38" s="286"/>
      <c r="G38" s="126">
        <v>0</v>
      </c>
      <c r="H38" s="286">
        <v>1724</v>
      </c>
      <c r="I38" s="5"/>
      <c r="J38" s="354"/>
      <c r="K38" s="354"/>
      <c r="L38" s="354"/>
      <c r="M38" s="354"/>
      <c r="N38" s="354"/>
      <c r="O38" s="354"/>
      <c r="P38" s="354"/>
    </row>
    <row r="39" spans="1:16">
      <c r="A39" t="s">
        <v>23</v>
      </c>
      <c r="B39" s="49">
        <v>0</v>
      </c>
      <c r="C39" s="311">
        <v>0</v>
      </c>
      <c r="D39" s="311">
        <v>0</v>
      </c>
      <c r="E39" s="311">
        <v>0</v>
      </c>
      <c r="F39" s="125"/>
      <c r="G39" s="126">
        <v>0</v>
      </c>
      <c r="H39" s="286">
        <v>0</v>
      </c>
      <c r="I39" s="5"/>
      <c r="J39" s="354"/>
      <c r="K39" s="354"/>
      <c r="L39" s="354"/>
      <c r="M39" s="354"/>
      <c r="N39" s="354"/>
      <c r="O39" s="354"/>
    </row>
    <row r="40" spans="1:16">
      <c r="A40" s="12" t="s">
        <v>24</v>
      </c>
      <c r="B40" s="111">
        <v>0</v>
      </c>
      <c r="C40" s="111">
        <v>22158</v>
      </c>
      <c r="D40" s="111">
        <v>0</v>
      </c>
      <c r="E40" s="127">
        <v>127708</v>
      </c>
      <c r="F40" s="127"/>
      <c r="G40" s="127">
        <v>0</v>
      </c>
      <c r="H40" s="320">
        <v>0</v>
      </c>
      <c r="J40" s="354"/>
      <c r="K40" s="354"/>
      <c r="L40" s="354"/>
      <c r="M40" s="354"/>
      <c r="N40" s="354"/>
      <c r="O40" s="354"/>
    </row>
    <row r="41" spans="1:16">
      <c r="J41" s="354"/>
      <c r="K41" s="354"/>
      <c r="L41" s="354"/>
      <c r="M41" s="354"/>
      <c r="N41" s="354"/>
      <c r="O41" s="354"/>
    </row>
    <row r="42" spans="1:16">
      <c r="J42" s="354"/>
      <c r="K42" s="354"/>
      <c r="L42" s="354"/>
      <c r="M42" s="354"/>
      <c r="N42" s="354"/>
      <c r="O42" s="354"/>
    </row>
    <row r="43" spans="1:16">
      <c r="A43" s="399"/>
    </row>
    <row r="44" spans="1:16">
      <c r="A44" s="204"/>
      <c r="B44" s="195"/>
      <c r="C44" s="358"/>
      <c r="D44" s="358"/>
      <c r="E44" s="358"/>
      <c r="F44" s="358"/>
      <c r="G44" s="354"/>
      <c r="H44" s="354"/>
    </row>
    <row r="45" spans="1:16">
      <c r="A45" s="204"/>
      <c r="B45" s="195"/>
      <c r="C45" s="358"/>
      <c r="D45" s="358"/>
      <c r="E45" s="358"/>
      <c r="F45" s="358"/>
      <c r="G45" s="354"/>
      <c r="H45" s="354"/>
    </row>
    <row r="46" spans="1:16">
      <c r="A46" s="204"/>
      <c r="B46" s="195"/>
      <c r="C46" s="358"/>
      <c r="D46" s="358"/>
      <c r="E46" s="358"/>
      <c r="F46" s="358"/>
      <c r="G46" s="354"/>
      <c r="H46" s="354"/>
    </row>
    <row r="47" spans="1:16">
      <c r="A47" s="204"/>
      <c r="B47" s="195"/>
      <c r="C47" s="358"/>
      <c r="D47" s="358"/>
      <c r="E47" s="358"/>
      <c r="F47" s="358"/>
      <c r="G47" s="354"/>
      <c r="H47" s="354"/>
    </row>
    <row r="48" spans="1:16">
      <c r="A48" s="204"/>
      <c r="B48" s="195"/>
      <c r="C48" s="358"/>
      <c r="D48" s="358"/>
      <c r="E48" s="358"/>
      <c r="F48" s="358"/>
      <c r="G48" s="354"/>
      <c r="H48" s="354"/>
    </row>
    <row r="49" spans="1:8">
      <c r="A49" s="204"/>
      <c r="B49" s="195"/>
      <c r="C49" s="358"/>
      <c r="D49" s="358"/>
      <c r="E49" s="358"/>
      <c r="F49" s="358"/>
      <c r="G49" s="354"/>
      <c r="H49" s="354"/>
    </row>
    <row r="50" spans="1:8">
      <c r="A50" s="204"/>
      <c r="B50" s="195"/>
      <c r="C50" s="358"/>
      <c r="D50" s="358"/>
      <c r="E50" s="358"/>
      <c r="F50" s="358"/>
      <c r="G50" s="354"/>
      <c r="H50" s="354"/>
    </row>
    <row r="51" spans="1:8">
      <c r="A51" s="204"/>
      <c r="B51" s="195"/>
      <c r="C51" s="358"/>
      <c r="D51" s="358"/>
      <c r="E51" s="358"/>
      <c r="F51" s="358"/>
      <c r="G51" s="354"/>
      <c r="H51" s="354"/>
    </row>
    <row r="52" spans="1:8">
      <c r="A52" s="204"/>
      <c r="B52" s="195"/>
      <c r="C52" s="358"/>
      <c r="D52" s="358"/>
      <c r="E52" s="358"/>
      <c r="F52" s="358"/>
      <c r="G52" s="354"/>
      <c r="H52" s="354"/>
    </row>
    <row r="53" spans="1:8">
      <c r="A53" s="204"/>
      <c r="B53" s="195"/>
      <c r="C53" s="358"/>
      <c r="D53" s="358"/>
      <c r="E53" s="358"/>
      <c r="F53" s="358"/>
      <c r="G53" s="354"/>
      <c r="H53" s="354"/>
    </row>
    <row r="54" spans="1:8">
      <c r="A54" s="204"/>
      <c r="B54" s="195"/>
      <c r="C54" s="358"/>
      <c r="D54" s="358"/>
      <c r="E54" s="358"/>
      <c r="F54" s="358"/>
      <c r="G54" s="354"/>
      <c r="H54" s="354"/>
    </row>
    <row r="55" spans="1:8">
      <c r="A55" s="204"/>
      <c r="B55" s="195"/>
      <c r="C55" s="358"/>
      <c r="D55" s="358"/>
      <c r="E55" s="358"/>
      <c r="F55" s="358"/>
      <c r="G55" s="354"/>
      <c r="H55" s="354"/>
    </row>
    <row r="56" spans="1:8">
      <c r="A56" s="204"/>
      <c r="B56" s="195"/>
      <c r="C56" s="358"/>
      <c r="D56" s="358"/>
      <c r="E56" s="358"/>
      <c r="F56" s="358"/>
      <c r="G56" s="354"/>
      <c r="H56" s="354"/>
    </row>
    <row r="57" spans="1:8">
      <c r="A57" s="204"/>
      <c r="B57" s="195"/>
      <c r="C57" s="358"/>
      <c r="D57" s="358"/>
      <c r="E57" s="358"/>
      <c r="F57" s="358"/>
      <c r="G57" s="354"/>
      <c r="H57" s="354"/>
    </row>
    <row r="58" spans="1:8">
      <c r="A58" s="204"/>
      <c r="B58" s="195"/>
      <c r="C58" s="358"/>
      <c r="D58" s="358"/>
      <c r="E58" s="358"/>
      <c r="F58" s="358"/>
      <c r="G58" s="354"/>
      <c r="H58" s="354"/>
    </row>
    <row r="59" spans="1:8">
      <c r="A59" s="204"/>
      <c r="B59" s="195"/>
      <c r="C59" s="358"/>
      <c r="D59" s="358"/>
      <c r="E59" s="358"/>
      <c r="F59" s="358"/>
      <c r="G59" s="354"/>
      <c r="H59" s="354"/>
    </row>
    <row r="60" spans="1:8">
      <c r="A60" s="204"/>
      <c r="B60" s="195"/>
      <c r="C60" s="358"/>
      <c r="D60" s="358"/>
      <c r="E60" s="358"/>
      <c r="F60" s="358"/>
      <c r="G60" s="354"/>
      <c r="H60" s="354"/>
    </row>
    <row r="61" spans="1:8">
      <c r="A61" s="204"/>
      <c r="B61" s="195"/>
      <c r="C61" s="358"/>
      <c r="D61" s="358"/>
      <c r="E61" s="358"/>
      <c r="F61" s="358"/>
      <c r="G61" s="354"/>
      <c r="H61" s="354"/>
    </row>
    <row r="62" spans="1:8">
      <c r="A62" s="204"/>
      <c r="B62" s="195"/>
      <c r="C62" s="358"/>
      <c r="D62" s="358"/>
      <c r="E62" s="358"/>
      <c r="F62" s="358"/>
      <c r="G62" s="354"/>
      <c r="H62" s="354"/>
    </row>
    <row r="63" spans="1:8">
      <c r="A63" s="204"/>
      <c r="B63" s="195"/>
      <c r="C63" s="358"/>
      <c r="D63" s="358"/>
      <c r="E63" s="358"/>
      <c r="F63" s="358"/>
      <c r="G63" s="354"/>
      <c r="H63" s="354"/>
    </row>
    <row r="64" spans="1:8">
      <c r="A64" s="204"/>
      <c r="B64" s="195"/>
      <c r="C64" s="358"/>
      <c r="D64" s="358"/>
      <c r="E64" s="358"/>
      <c r="F64" s="358"/>
      <c r="G64" s="354"/>
      <c r="H64" s="354"/>
    </row>
    <row r="65" spans="1:8">
      <c r="A65" s="204"/>
      <c r="B65" s="195"/>
      <c r="C65" s="358"/>
      <c r="D65" s="358"/>
      <c r="E65" s="358"/>
      <c r="F65" s="358"/>
      <c r="G65" s="354"/>
      <c r="H65" s="354"/>
    </row>
    <row r="66" spans="1:8">
      <c r="A66" s="204"/>
      <c r="B66" s="195"/>
      <c r="C66" s="358"/>
      <c r="D66" s="358"/>
      <c r="E66" s="358"/>
      <c r="F66" s="358"/>
      <c r="G66" s="354"/>
      <c r="H66" s="354"/>
    </row>
    <row r="67" spans="1:8">
      <c r="A67" s="204"/>
      <c r="B67" s="195"/>
      <c r="C67" s="358"/>
      <c r="D67" s="358"/>
      <c r="E67" s="358"/>
      <c r="F67" s="358"/>
      <c r="G67" s="354"/>
      <c r="H67" s="354"/>
    </row>
    <row r="68" spans="1:8">
      <c r="A68" s="204"/>
      <c r="B68" s="195"/>
      <c r="C68" s="358"/>
      <c r="D68" s="358"/>
      <c r="E68" s="358"/>
      <c r="F68" s="358"/>
      <c r="G68" s="354"/>
      <c r="H68" s="354"/>
    </row>
    <row r="69" spans="1:8">
      <c r="A69" s="204"/>
      <c r="B69" s="195"/>
      <c r="C69" s="358"/>
      <c r="D69" s="358"/>
      <c r="E69" s="358"/>
      <c r="F69" s="358"/>
      <c r="G69" s="354"/>
      <c r="H69" s="354"/>
    </row>
    <row r="70" spans="1:8">
      <c r="A70" s="204"/>
      <c r="B70" s="195"/>
      <c r="C70" s="358"/>
      <c r="D70" s="358"/>
      <c r="E70" s="358"/>
      <c r="F70" s="358"/>
      <c r="G70" s="354"/>
      <c r="H70" s="354"/>
    </row>
    <row r="72" spans="1:8">
      <c r="B72" s="195"/>
      <c r="C72" s="358"/>
      <c r="D72" s="358"/>
      <c r="E72" s="358"/>
      <c r="F72" s="358"/>
      <c r="G72" s="354"/>
      <c r="H72" s="354"/>
    </row>
    <row r="73" spans="1:8">
      <c r="B73" s="195"/>
      <c r="C73" s="358"/>
      <c r="D73" s="358"/>
      <c r="E73" s="358"/>
      <c r="F73" s="358"/>
      <c r="G73" s="354"/>
      <c r="H73" s="354"/>
    </row>
    <row r="74" spans="1:8">
      <c r="B74" s="195"/>
      <c r="C74" s="358"/>
      <c r="D74" s="358"/>
      <c r="E74" s="358"/>
      <c r="F74" s="358"/>
      <c r="G74" s="354"/>
      <c r="H74" s="354"/>
    </row>
    <row r="75" spans="1:8">
      <c r="B75" s="195"/>
      <c r="C75" s="358"/>
      <c r="D75" s="358"/>
      <c r="E75" s="358"/>
      <c r="F75" s="358"/>
      <c r="G75" s="354"/>
      <c r="H75" s="354"/>
    </row>
    <row r="76" spans="1:8">
      <c r="B76" s="195"/>
      <c r="C76" s="358"/>
      <c r="D76" s="358"/>
      <c r="E76" s="358"/>
      <c r="F76" s="358"/>
      <c r="G76" s="354"/>
      <c r="H76" s="354"/>
    </row>
  </sheetData>
  <mergeCells count="9">
    <mergeCell ref="A3:H3"/>
    <mergeCell ref="A1:H1"/>
    <mergeCell ref="B5:H5"/>
    <mergeCell ref="A7:A10"/>
    <mergeCell ref="C7:E7"/>
    <mergeCell ref="D8:E8"/>
    <mergeCell ref="C8:C10"/>
    <mergeCell ref="G6:H6"/>
    <mergeCell ref="B6:E6"/>
  </mergeCells>
  <phoneticPr fontId="0" type="noConversion"/>
  <printOptions horizontalCentered="1"/>
  <pageMargins left="0.59" right="0.56000000000000005" top="0.83" bottom="1" header="0.67" footer="0.5"/>
  <pageSetup scale="76" orientation="landscape" r:id="rId1"/>
  <headerFooter alignWithMargins="0">
    <oddFooter>&amp;L&amp;"Arial,Italic"&amp;9MSDE - LFRO  02/2019&amp;C&amp;P&amp;R&amp;"Arial,Italic"&amp;9Selected Financial Data-Part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table 1</vt:lpstr>
      <vt:lpstr>table 2a</vt:lpstr>
      <vt:lpstr>table3</vt:lpstr>
      <vt:lpstr>table4</vt:lpstr>
      <vt:lpstr>table5</vt:lpstr>
      <vt:lpstr>table 6</vt:lpstr>
      <vt:lpstr>Tbl 7 - State</vt:lpstr>
      <vt:lpstr>Tbl7b - State</vt:lpstr>
      <vt:lpstr>Tbl7c - State</vt:lpstr>
      <vt:lpstr>Tbl7d - State</vt:lpstr>
      <vt:lpstr>Tbl7e - State</vt:lpstr>
      <vt:lpstr>Tbl8 - Fed</vt:lpstr>
      <vt:lpstr>Tbl8b - Fed</vt:lpstr>
      <vt:lpstr>Tbl8c - Fed</vt:lpstr>
      <vt:lpstr>Tbl8d - Fed</vt:lpstr>
      <vt:lpstr>Tbl8e - Fed</vt:lpstr>
      <vt:lpstr>table9</vt:lpstr>
      <vt:lpstr>table 10</vt:lpstr>
      <vt:lpstr>table11</vt:lpstr>
      <vt:lpstr>table12</vt:lpstr>
      <vt:lpstr>Table 12 Continued</vt:lpstr>
      <vt:lpstr>'table 1'!Print_Area</vt:lpstr>
      <vt:lpstr>'table 10'!Print_Area</vt:lpstr>
      <vt:lpstr>'Table 12 Continued'!Print_Area</vt:lpstr>
      <vt:lpstr>'table 2a'!Print_Area</vt:lpstr>
      <vt:lpstr>'table 6'!Print_Area</vt:lpstr>
      <vt:lpstr>table11!Print_Area</vt:lpstr>
      <vt:lpstr>table12!Print_Area</vt:lpstr>
      <vt:lpstr>table3!Print_Area</vt:lpstr>
      <vt:lpstr>table4!Print_Area</vt:lpstr>
      <vt:lpstr>table5!Print_Area</vt:lpstr>
      <vt:lpstr>table9!Print_Area</vt:lpstr>
      <vt:lpstr>'Tbl 7 - State'!Print_Area</vt:lpstr>
      <vt:lpstr>'Tbl7b - State'!Print_Area</vt:lpstr>
      <vt:lpstr>'Tbl7c - State'!Print_Area</vt:lpstr>
      <vt:lpstr>'Tbl7d - State'!Print_Area</vt:lpstr>
      <vt:lpstr>'Tbl7e - State'!Print_Area</vt:lpstr>
      <vt:lpstr>'Tbl8 - Fed'!Print_Area</vt:lpstr>
      <vt:lpstr>'Tbl8b - Fed'!Print_Area</vt:lpstr>
      <vt:lpstr>'Tbl8c - Fed'!Print_Area</vt:lpstr>
      <vt:lpstr>'Tbl8d - Fed'!Print_Area</vt:lpstr>
      <vt:lpstr>'Tbl8e - Fed'!Print_Area</vt:lpstr>
    </vt:vector>
  </TitlesOfParts>
  <Company>MSDE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SFD 2008 PART 1 Released 10-8-2009</dc:title>
  <dc:subject>Updated as of 11-9-2009</dc:subject>
  <dc:creator>Ron Ieng</dc:creator>
  <cp:lastModifiedBy>Joanne M Killian</cp:lastModifiedBy>
  <cp:lastPrinted>2019-07-22T13:08:43Z</cp:lastPrinted>
  <dcterms:created xsi:type="dcterms:W3CDTF">1998-03-02T22:29:13Z</dcterms:created>
  <dcterms:modified xsi:type="dcterms:W3CDTF">2019-07-22T16:34:11Z</dcterms:modified>
</cp:coreProperties>
</file>