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345" windowWidth="11355" windowHeight="4635"/>
  </bookViews>
  <sheets>
    <sheet name="Tbl1" sheetId="10" r:id="rId1"/>
    <sheet name="Tbl2" sheetId="9" r:id="rId2"/>
    <sheet name="Tbl3" sheetId="5" r:id="rId3"/>
    <sheet name="Tbl4" sheetId="12" r:id="rId4"/>
    <sheet name="Tbl5" sheetId="15" r:id="rId5"/>
    <sheet name="Tbl6" sheetId="16" r:id="rId6"/>
    <sheet name="Tbl 7 " sheetId="23" r:id="rId7"/>
    <sheet name="Tbl8" sheetId="18" r:id="rId8"/>
    <sheet name="Tbl9" sheetId="13" r:id="rId9"/>
    <sheet name="Tbl 10" sheetId="14" r:id="rId10"/>
    <sheet name="Tbl11" sheetId="20" r:id="rId11"/>
    <sheet name="Allexp" sheetId="19" r:id="rId12"/>
    <sheet name="Tbl5a" sheetId="21" r:id="rId13"/>
    <sheet name="Tbl 7 - OLD" sheetId="17" state="hidden" r:id="rId14"/>
  </sheets>
  <definedNames>
    <definedName name="_xlnm.Print_Area" localSheetId="11">Allexp!$A$1:$W$42</definedName>
    <definedName name="_xlnm.Print_Area" localSheetId="9">'Tbl 10'!$A$1:$O$40</definedName>
    <definedName name="_xlnm.Print_Area" localSheetId="6">'Tbl 7 '!$A$1:$L$42</definedName>
    <definedName name="_xlnm.Print_Area" localSheetId="13">'Tbl 7 - OLD'!$A$1:$L$42</definedName>
    <definedName name="_xlnm.Print_Area" localSheetId="0">'Tbl1'!$A$1:$J$42</definedName>
    <definedName name="_xlnm.Print_Area" localSheetId="10">'Tbl11'!$A$1:$E$41</definedName>
    <definedName name="_xlnm.Print_Area" localSheetId="1">'Tbl2'!$A$1:$M$44</definedName>
    <definedName name="_xlnm.Print_Area" localSheetId="2">'Tbl3'!$A$1:$AM$41</definedName>
    <definedName name="_xlnm.Print_Area" localSheetId="12">Tbl5a!$A$1:$N$41</definedName>
    <definedName name="_xlnm.Print_Area" localSheetId="8">'Tbl9'!$A$1:$X$42</definedName>
    <definedName name="_xlnm.Print_Titles" localSheetId="12">Tbl5a!$A:$A,Tbl5a!$1:$3</definedName>
  </definedNames>
  <calcPr calcId="145621"/>
</workbook>
</file>

<file path=xl/calcChain.xml><?xml version="1.0" encoding="utf-8"?>
<calcChain xmlns="http://schemas.openxmlformats.org/spreadsheetml/2006/main">
  <c r="O108" i="23" l="1"/>
  <c r="Q45" i="23" l="1"/>
  <c r="P45" i="23"/>
  <c r="O45" i="23"/>
  <c r="N45" i="23"/>
  <c r="Q109" i="23"/>
  <c r="Q110" i="23"/>
  <c r="Q111" i="23"/>
  <c r="Q112" i="23"/>
  <c r="Q114" i="23"/>
  <c r="Q115" i="23"/>
  <c r="Q116" i="23"/>
  <c r="Q117" i="23"/>
  <c r="Q118" i="23"/>
  <c r="Q120" i="23"/>
  <c r="Q121" i="23"/>
  <c r="Q122" i="23"/>
  <c r="Q123" i="23"/>
  <c r="Q124" i="23"/>
  <c r="Q126" i="23"/>
  <c r="Q127" i="23"/>
  <c r="Q128" i="23"/>
  <c r="Q129" i="23"/>
  <c r="Q130" i="23"/>
  <c r="Q132" i="23"/>
  <c r="Q133" i="23"/>
  <c r="Q134" i="23"/>
  <c r="Q135" i="23"/>
  <c r="Q108" i="23"/>
  <c r="P109" i="23"/>
  <c r="P110" i="23"/>
  <c r="P111" i="23"/>
  <c r="P112" i="23"/>
  <c r="P114" i="23"/>
  <c r="P115" i="23"/>
  <c r="P116" i="23"/>
  <c r="P117" i="23"/>
  <c r="P118" i="23"/>
  <c r="P120" i="23"/>
  <c r="P121" i="23"/>
  <c r="P122" i="23"/>
  <c r="P123" i="23"/>
  <c r="P124" i="23"/>
  <c r="P126" i="23"/>
  <c r="P127" i="23"/>
  <c r="P128" i="23"/>
  <c r="P129" i="23"/>
  <c r="P130" i="23"/>
  <c r="P132" i="23"/>
  <c r="P133" i="23"/>
  <c r="P134" i="23"/>
  <c r="P135" i="23"/>
  <c r="P108" i="23"/>
  <c r="O109" i="23"/>
  <c r="O110" i="23"/>
  <c r="N110" i="23" s="1"/>
  <c r="O111" i="23"/>
  <c r="N111" i="23" s="1"/>
  <c r="O112" i="23"/>
  <c r="O114" i="23"/>
  <c r="O115" i="23"/>
  <c r="O116" i="23"/>
  <c r="O117" i="23"/>
  <c r="O118" i="23"/>
  <c r="O120" i="23"/>
  <c r="O121" i="23"/>
  <c r="N121" i="23" s="1"/>
  <c r="O122" i="23"/>
  <c r="N122" i="23" s="1"/>
  <c r="O123" i="23"/>
  <c r="N123" i="23" s="1"/>
  <c r="O124" i="23"/>
  <c r="N124" i="23" s="1"/>
  <c r="O126" i="23"/>
  <c r="O127" i="23"/>
  <c r="N127" i="23" s="1"/>
  <c r="O128" i="23"/>
  <c r="N128" i="23" s="1"/>
  <c r="O129" i="23"/>
  <c r="N129" i="23" s="1"/>
  <c r="O130" i="23"/>
  <c r="N130" i="23" s="1"/>
  <c r="O132" i="23"/>
  <c r="O133" i="23"/>
  <c r="O134" i="23"/>
  <c r="O135" i="23"/>
  <c r="N135" i="23" s="1"/>
  <c r="N83" i="23"/>
  <c r="N84" i="23"/>
  <c r="N85" i="23"/>
  <c r="N86" i="23"/>
  <c r="N87" i="23"/>
  <c r="N89" i="23"/>
  <c r="N90" i="23"/>
  <c r="N91" i="23"/>
  <c r="N92" i="23"/>
  <c r="N93" i="23"/>
  <c r="N95" i="23"/>
  <c r="N96" i="23"/>
  <c r="N97" i="23"/>
  <c r="N98" i="23"/>
  <c r="N99" i="23"/>
  <c r="N101" i="23"/>
  <c r="N102" i="23"/>
  <c r="N103" i="23"/>
  <c r="N104" i="23"/>
  <c r="N108" i="23"/>
  <c r="N109" i="23"/>
  <c r="N112" i="23"/>
  <c r="N116" i="23"/>
  <c r="N120" i="23"/>
  <c r="N132" i="23"/>
  <c r="N78" i="23"/>
  <c r="N79" i="23"/>
  <c r="N80" i="23"/>
  <c r="N81" i="23"/>
  <c r="N77" i="23"/>
  <c r="N134" i="23" l="1"/>
  <c r="N118" i="23"/>
  <c r="N117" i="23"/>
  <c r="N133" i="23"/>
  <c r="N115" i="23"/>
  <c r="N114" i="23"/>
  <c r="N126" i="23"/>
  <c r="P13" i="18" l="1"/>
  <c r="V13" i="18"/>
  <c r="N13" i="18"/>
  <c r="F13" i="18"/>
  <c r="R13" i="18"/>
  <c r="J13" i="18"/>
  <c r="B13" i="18"/>
  <c r="X13" i="18"/>
  <c r="H13" i="18"/>
  <c r="L13" i="18"/>
  <c r="D13" i="18"/>
  <c r="T13" i="18"/>
  <c r="X31" i="18"/>
  <c r="P31" i="18"/>
  <c r="H31" i="18"/>
  <c r="V31" i="18"/>
  <c r="N31" i="18"/>
  <c r="F31" i="18"/>
  <c r="L31" i="18"/>
  <c r="D31" i="18"/>
  <c r="T31" i="18"/>
  <c r="R31" i="18"/>
  <c r="J31" i="18"/>
  <c r="B31" i="18"/>
  <c r="X26" i="18"/>
  <c r="P26" i="18"/>
  <c r="H26" i="18"/>
  <c r="T26" i="18"/>
  <c r="V26" i="18"/>
  <c r="N26" i="18"/>
  <c r="F26" i="18"/>
  <c r="D26" i="18"/>
  <c r="R26" i="18"/>
  <c r="J26" i="18"/>
  <c r="B26" i="18"/>
  <c r="L26" i="18"/>
  <c r="X21" i="18"/>
  <c r="H21" i="18"/>
  <c r="V21" i="18"/>
  <c r="N21" i="18"/>
  <c r="F21" i="18"/>
  <c r="L21" i="18"/>
  <c r="D21" i="18"/>
  <c r="R21" i="18"/>
  <c r="J21" i="18"/>
  <c r="B21" i="18"/>
  <c r="P21" i="18"/>
  <c r="T21" i="18"/>
  <c r="P17" i="18"/>
  <c r="V17" i="18"/>
  <c r="N17" i="18"/>
  <c r="F17" i="18"/>
  <c r="R17" i="18"/>
  <c r="J17" i="18"/>
  <c r="B17" i="18"/>
  <c r="X17" i="18"/>
  <c r="H17" i="18"/>
  <c r="T17" i="18"/>
  <c r="L17" i="18"/>
  <c r="D17" i="18"/>
  <c r="X35" i="18"/>
  <c r="P35" i="18"/>
  <c r="H35" i="18"/>
  <c r="V35" i="18"/>
  <c r="N35" i="18"/>
  <c r="F35" i="18"/>
  <c r="T35" i="18"/>
  <c r="L35" i="18"/>
  <c r="D35" i="18"/>
  <c r="R35" i="18"/>
  <c r="J35" i="18"/>
  <c r="B35" i="18"/>
  <c r="X30" i="18"/>
  <c r="P30" i="18"/>
  <c r="H30" i="18"/>
  <c r="D30" i="18"/>
  <c r="V30" i="18"/>
  <c r="N30" i="18"/>
  <c r="F30" i="18"/>
  <c r="T30" i="18"/>
  <c r="R30" i="18"/>
  <c r="J30" i="18"/>
  <c r="B30" i="18"/>
  <c r="L30" i="18"/>
  <c r="X25" i="18"/>
  <c r="P25" i="18"/>
  <c r="H25" i="18"/>
  <c r="L25" i="18"/>
  <c r="V25" i="18"/>
  <c r="N25" i="18"/>
  <c r="F25" i="18"/>
  <c r="T25" i="18"/>
  <c r="R25" i="18"/>
  <c r="J25" i="18"/>
  <c r="B25" i="18"/>
  <c r="D25" i="18"/>
  <c r="P20" i="18"/>
  <c r="T20" i="18"/>
  <c r="V20" i="18"/>
  <c r="N20" i="18"/>
  <c r="F20" i="18"/>
  <c r="R20" i="18"/>
  <c r="J20" i="18"/>
  <c r="B20" i="18"/>
  <c r="X20" i="18"/>
  <c r="H20" i="18"/>
  <c r="D20" i="18"/>
  <c r="L20" i="18"/>
  <c r="X36" i="18"/>
  <c r="P36" i="18"/>
  <c r="H36" i="18"/>
  <c r="V36" i="18"/>
  <c r="N36" i="18"/>
  <c r="F36" i="18"/>
  <c r="L36" i="18"/>
  <c r="T36" i="18"/>
  <c r="D36" i="18"/>
  <c r="R36" i="18"/>
  <c r="J36" i="18"/>
  <c r="B36" i="18"/>
  <c r="B15" i="18"/>
  <c r="R15" i="18"/>
  <c r="D15" i="18"/>
  <c r="L15" i="18"/>
  <c r="T15" i="18"/>
  <c r="H15" i="18"/>
  <c r="P15" i="18"/>
  <c r="X15" i="18"/>
  <c r="J15" i="18"/>
  <c r="N15" i="18"/>
  <c r="V15" i="18"/>
  <c r="F15" i="18"/>
  <c r="X38" i="18"/>
  <c r="P38" i="18"/>
  <c r="H38" i="18"/>
  <c r="V38" i="18"/>
  <c r="N38" i="18"/>
  <c r="F38" i="18"/>
  <c r="L38" i="18"/>
  <c r="T38" i="18"/>
  <c r="D38" i="18"/>
  <c r="R38" i="18"/>
  <c r="J38" i="18"/>
  <c r="B38" i="18"/>
  <c r="X33" i="18"/>
  <c r="P33" i="18"/>
  <c r="H33" i="18"/>
  <c r="V33" i="18"/>
  <c r="N33" i="18"/>
  <c r="F33" i="18"/>
  <c r="T33" i="18"/>
  <c r="L33" i="18"/>
  <c r="D33" i="18"/>
  <c r="R33" i="18"/>
  <c r="J33" i="18"/>
  <c r="B33" i="18"/>
  <c r="X29" i="18"/>
  <c r="P29" i="18"/>
  <c r="H29" i="18"/>
  <c r="V29" i="18"/>
  <c r="N29" i="18"/>
  <c r="F29" i="18"/>
  <c r="T29" i="18"/>
  <c r="D29" i="18"/>
  <c r="L29" i="18"/>
  <c r="R29" i="18"/>
  <c r="J29" i="18"/>
  <c r="B29" i="18"/>
  <c r="X24" i="18"/>
  <c r="P24" i="18"/>
  <c r="H24" i="18"/>
  <c r="L24" i="18"/>
  <c r="V24" i="18"/>
  <c r="N24" i="18"/>
  <c r="F24" i="18"/>
  <c r="T24" i="18"/>
  <c r="R24" i="18"/>
  <c r="J24" i="18"/>
  <c r="B24" i="18"/>
  <c r="D24" i="18"/>
  <c r="X19" i="18"/>
  <c r="V19" i="18"/>
  <c r="N19" i="18"/>
  <c r="F19" i="18"/>
  <c r="R19" i="18"/>
  <c r="J19" i="18"/>
  <c r="B19" i="18"/>
  <c r="P19" i="18"/>
  <c r="H19" i="18"/>
  <c r="L19" i="18"/>
  <c r="D19" i="18"/>
  <c r="T19" i="18"/>
  <c r="J14" i="18"/>
  <c r="D14" i="18"/>
  <c r="L14" i="18"/>
  <c r="T14" i="18"/>
  <c r="H14" i="18"/>
  <c r="P14" i="18"/>
  <c r="X14" i="18"/>
  <c r="B14" i="18"/>
  <c r="R14" i="18"/>
  <c r="F14" i="18"/>
  <c r="N14" i="18"/>
  <c r="V14" i="18"/>
  <c r="X37" i="18"/>
  <c r="P37" i="18"/>
  <c r="H37" i="18"/>
  <c r="V37" i="18"/>
  <c r="N37" i="18"/>
  <c r="F37" i="18"/>
  <c r="L37" i="18"/>
  <c r="D37" i="18"/>
  <c r="T37" i="18"/>
  <c r="R37" i="18"/>
  <c r="J37" i="18"/>
  <c r="B37" i="18"/>
  <c r="X32" i="18"/>
  <c r="P32" i="18"/>
  <c r="H32" i="18"/>
  <c r="V32" i="18"/>
  <c r="N32" i="18"/>
  <c r="F32" i="18"/>
  <c r="T32" i="18"/>
  <c r="D32" i="18"/>
  <c r="L32" i="18"/>
  <c r="R32" i="18"/>
  <c r="J32" i="18"/>
  <c r="B32" i="18"/>
  <c r="X27" i="18"/>
  <c r="P27" i="18"/>
  <c r="H27" i="18"/>
  <c r="V27" i="18"/>
  <c r="N27" i="18"/>
  <c r="F27" i="18"/>
  <c r="D27" i="18"/>
  <c r="L27" i="18"/>
  <c r="R27" i="18"/>
  <c r="J27" i="18"/>
  <c r="B27" i="18"/>
  <c r="T27" i="18"/>
  <c r="X23" i="18"/>
  <c r="P23" i="18"/>
  <c r="H23" i="18"/>
  <c r="D23" i="18"/>
  <c r="V23" i="18"/>
  <c r="N23" i="18"/>
  <c r="F23" i="18"/>
  <c r="L23" i="18"/>
  <c r="T23" i="18"/>
  <c r="R23" i="18"/>
  <c r="J23" i="18"/>
  <c r="B23" i="18"/>
  <c r="X18" i="18"/>
  <c r="H18" i="18"/>
  <c r="V18" i="18"/>
  <c r="N18" i="18"/>
  <c r="F18" i="18"/>
  <c r="R18" i="18"/>
  <c r="J18" i="18"/>
  <c r="B18" i="18"/>
  <c r="P18" i="18"/>
  <c r="D18" i="18"/>
  <c r="T18" i="18"/>
  <c r="L18" i="18"/>
  <c r="N53" i="23"/>
  <c r="N54" i="23"/>
  <c r="N55" i="23"/>
  <c r="N56" i="23"/>
  <c r="N57" i="23"/>
  <c r="N59" i="23"/>
  <c r="N60" i="23"/>
  <c r="N61" i="23"/>
  <c r="N62" i="23"/>
  <c r="N63" i="23"/>
  <c r="N65" i="23"/>
  <c r="N66" i="23"/>
  <c r="N67" i="23"/>
  <c r="N68" i="23"/>
  <c r="N69" i="23"/>
  <c r="N71" i="23"/>
  <c r="N72" i="23"/>
  <c r="N73" i="23"/>
  <c r="N74" i="23"/>
  <c r="N48" i="23"/>
  <c r="N49" i="23"/>
  <c r="N50" i="23"/>
  <c r="N51" i="23"/>
  <c r="N47" i="23"/>
  <c r="K11" i="23" l="1"/>
  <c r="B11" i="23"/>
  <c r="L17" i="23" l="1"/>
  <c r="L18" i="23"/>
  <c r="L19" i="23"/>
  <c r="L20" i="23"/>
  <c r="L21" i="23"/>
  <c r="L23" i="23"/>
  <c r="L24" i="23"/>
  <c r="L25" i="23"/>
  <c r="L26" i="23"/>
  <c r="L27" i="23"/>
  <c r="L29" i="23"/>
  <c r="L30" i="23"/>
  <c r="L31" i="23"/>
  <c r="L32" i="23"/>
  <c r="L33" i="23"/>
  <c r="L35" i="23"/>
  <c r="L36" i="23"/>
  <c r="L37" i="23"/>
  <c r="L38" i="23"/>
  <c r="L12" i="23"/>
  <c r="L13" i="23"/>
  <c r="L14" i="23"/>
  <c r="L15" i="23"/>
  <c r="L11" i="23"/>
  <c r="H17" i="23"/>
  <c r="H18" i="23"/>
  <c r="H19" i="23"/>
  <c r="H20" i="23"/>
  <c r="H21" i="23"/>
  <c r="H23" i="23"/>
  <c r="H24" i="23"/>
  <c r="H25" i="23"/>
  <c r="H26" i="23"/>
  <c r="H27" i="23"/>
  <c r="H29" i="23"/>
  <c r="H30" i="23"/>
  <c r="H31" i="23"/>
  <c r="H32" i="23"/>
  <c r="H33" i="23"/>
  <c r="H35" i="23"/>
  <c r="H36" i="23"/>
  <c r="H37" i="23"/>
  <c r="H38" i="23"/>
  <c r="H12" i="23"/>
  <c r="H13" i="23"/>
  <c r="H14" i="23"/>
  <c r="H15" i="23"/>
  <c r="H11" i="23"/>
  <c r="D17" i="23"/>
  <c r="D18" i="23"/>
  <c r="D19" i="23"/>
  <c r="D20" i="23"/>
  <c r="D21" i="23"/>
  <c r="D23" i="23"/>
  <c r="D24" i="23"/>
  <c r="D25" i="23"/>
  <c r="D26" i="23"/>
  <c r="D27" i="23"/>
  <c r="D29" i="23"/>
  <c r="D30" i="23"/>
  <c r="D31" i="23"/>
  <c r="D32" i="23"/>
  <c r="D33" i="23"/>
  <c r="D35" i="23"/>
  <c r="D36" i="23"/>
  <c r="D37" i="23"/>
  <c r="D38" i="23"/>
  <c r="D12" i="23"/>
  <c r="D13" i="23"/>
  <c r="D14" i="23"/>
  <c r="D15" i="23"/>
  <c r="D11" i="23"/>
  <c r="F11" i="23"/>
  <c r="J11" i="23"/>
  <c r="F12" i="23"/>
  <c r="J12" i="23"/>
  <c r="F13" i="23"/>
  <c r="J13" i="23"/>
  <c r="F14" i="23"/>
  <c r="J14" i="23"/>
  <c r="F15" i="23"/>
  <c r="J15" i="23"/>
  <c r="F17" i="23"/>
  <c r="J17" i="23"/>
  <c r="F18" i="23"/>
  <c r="J18" i="23"/>
  <c r="F19" i="23"/>
  <c r="J19" i="23"/>
  <c r="F20" i="23"/>
  <c r="J20" i="23"/>
  <c r="F21" i="23"/>
  <c r="J21" i="23"/>
  <c r="F23" i="23"/>
  <c r="J23" i="23"/>
  <c r="F24" i="23"/>
  <c r="J24" i="23"/>
  <c r="F25" i="23"/>
  <c r="J25" i="23"/>
  <c r="F26" i="23"/>
  <c r="J26" i="23"/>
  <c r="F27" i="23"/>
  <c r="J27" i="23"/>
  <c r="F29" i="23"/>
  <c r="J29" i="23"/>
  <c r="F30" i="23"/>
  <c r="J30" i="23"/>
  <c r="F31" i="23"/>
  <c r="J31" i="23"/>
  <c r="F32" i="23"/>
  <c r="J32" i="23"/>
  <c r="F33" i="23"/>
  <c r="J33" i="23"/>
  <c r="F35" i="23"/>
  <c r="J35" i="23"/>
  <c r="F36" i="23"/>
  <c r="J36" i="23"/>
  <c r="F37" i="23"/>
  <c r="J37" i="23"/>
  <c r="F38" i="23"/>
  <c r="J38" i="23"/>
  <c r="B38" i="23"/>
  <c r="B37" i="23"/>
  <c r="B36" i="23"/>
  <c r="B35" i="23"/>
  <c r="B33" i="23"/>
  <c r="B32" i="23"/>
  <c r="B31" i="23"/>
  <c r="B30" i="23"/>
  <c r="B29" i="23"/>
  <c r="B27" i="23"/>
  <c r="B26" i="23"/>
  <c r="B25" i="23"/>
  <c r="B24" i="23"/>
  <c r="B23" i="23"/>
  <c r="B21" i="23"/>
  <c r="B20" i="23"/>
  <c r="B19" i="23"/>
  <c r="B18" i="23"/>
  <c r="B17" i="23"/>
  <c r="B15" i="23"/>
  <c r="B14" i="23"/>
  <c r="B13" i="23"/>
  <c r="B12" i="23"/>
  <c r="G31" i="23"/>
  <c r="K31" i="23"/>
  <c r="G32" i="23"/>
  <c r="K32" i="23"/>
  <c r="G33" i="23"/>
  <c r="K33" i="23"/>
  <c r="G35" i="23"/>
  <c r="K35" i="23"/>
  <c r="G36" i="23"/>
  <c r="K36" i="23"/>
  <c r="G37" i="23"/>
  <c r="K37" i="23"/>
  <c r="G38" i="23"/>
  <c r="K38" i="23"/>
  <c r="C38" i="23"/>
  <c r="C37" i="23"/>
  <c r="C36" i="23"/>
  <c r="C35" i="23"/>
  <c r="C33" i="23"/>
  <c r="C32" i="23"/>
  <c r="C31" i="23"/>
  <c r="G30" i="23"/>
  <c r="K30" i="23"/>
  <c r="C30" i="23"/>
  <c r="G29" i="23"/>
  <c r="K29" i="23"/>
  <c r="C29" i="23"/>
  <c r="G27" i="23"/>
  <c r="K27" i="23"/>
  <c r="C27" i="23"/>
  <c r="G26" i="23"/>
  <c r="K26" i="23"/>
  <c r="C26" i="23"/>
  <c r="G25" i="23"/>
  <c r="K25" i="23"/>
  <c r="C25" i="23"/>
  <c r="G24" i="23"/>
  <c r="K24" i="23"/>
  <c r="C24" i="23"/>
  <c r="G23" i="23"/>
  <c r="K23" i="23"/>
  <c r="C23" i="23"/>
  <c r="G21" i="23"/>
  <c r="K21" i="23"/>
  <c r="C21" i="23"/>
  <c r="G20" i="23"/>
  <c r="K20" i="23"/>
  <c r="C20" i="23"/>
  <c r="G19" i="23"/>
  <c r="K19" i="23"/>
  <c r="C19" i="23"/>
  <c r="G18" i="23"/>
  <c r="K18" i="23"/>
  <c r="C18" i="23"/>
  <c r="G17" i="23"/>
  <c r="K17" i="23"/>
  <c r="C17" i="23"/>
  <c r="G15" i="23"/>
  <c r="K15" i="23"/>
  <c r="C15" i="23"/>
  <c r="G14" i="23"/>
  <c r="K14" i="23"/>
  <c r="C14" i="23"/>
  <c r="G13" i="23"/>
  <c r="K13" i="23"/>
  <c r="C13" i="23"/>
  <c r="G12" i="23"/>
  <c r="K12" i="23"/>
  <c r="C12" i="23"/>
  <c r="G11" i="23"/>
  <c r="C11" i="23"/>
  <c r="F9" i="23"/>
  <c r="J9" i="23"/>
  <c r="B9" i="23"/>
  <c r="G9" i="23"/>
  <c r="K9" i="23"/>
  <c r="C9" i="23"/>
  <c r="AL18" i="5" l="1"/>
  <c r="AL19" i="5"/>
  <c r="AL20" i="5"/>
  <c r="AL21" i="5"/>
  <c r="AL22" i="5"/>
  <c r="AL24" i="5"/>
  <c r="AL25" i="5"/>
  <c r="AL26" i="5"/>
  <c r="AL27" i="5"/>
  <c r="AL28" i="5"/>
  <c r="AL30" i="5"/>
  <c r="AL31" i="5"/>
  <c r="AL32" i="5"/>
  <c r="AL33" i="5"/>
  <c r="AL34" i="5"/>
  <c r="AL36" i="5"/>
  <c r="AL37" i="5"/>
  <c r="AL38" i="5"/>
  <c r="AL39" i="5"/>
  <c r="AL13" i="5"/>
  <c r="AL14" i="5"/>
  <c r="AL15" i="5"/>
  <c r="AL16" i="5"/>
  <c r="AL12" i="5"/>
  <c r="B17" i="13" l="1"/>
  <c r="D17" i="13"/>
  <c r="F17" i="13"/>
  <c r="H17" i="13"/>
  <c r="J17" i="13"/>
  <c r="L17" i="13"/>
  <c r="N17" i="13"/>
  <c r="P17" i="13"/>
  <c r="R17" i="13"/>
  <c r="T17" i="13"/>
  <c r="V17" i="13"/>
  <c r="X17" i="13"/>
  <c r="B18" i="13"/>
  <c r="D18" i="13"/>
  <c r="F18" i="13"/>
  <c r="H18" i="13"/>
  <c r="J18" i="13"/>
  <c r="L18" i="13"/>
  <c r="N18" i="13"/>
  <c r="P18" i="13"/>
  <c r="R18" i="13"/>
  <c r="T18" i="13"/>
  <c r="V18" i="13"/>
  <c r="X18" i="13"/>
  <c r="B19" i="13"/>
  <c r="D19" i="13"/>
  <c r="F19" i="13"/>
  <c r="H19" i="13"/>
  <c r="J19" i="13"/>
  <c r="L19" i="13"/>
  <c r="N19" i="13"/>
  <c r="P19" i="13"/>
  <c r="R19" i="13"/>
  <c r="T19" i="13"/>
  <c r="V19" i="13"/>
  <c r="X19" i="13"/>
  <c r="B20" i="13"/>
  <c r="D20" i="13"/>
  <c r="F20" i="13"/>
  <c r="H20" i="13"/>
  <c r="J20" i="13"/>
  <c r="L20" i="13"/>
  <c r="N20" i="13"/>
  <c r="P20" i="13"/>
  <c r="R20" i="13"/>
  <c r="T20" i="13"/>
  <c r="V20" i="13"/>
  <c r="X20" i="13"/>
  <c r="B21" i="13"/>
  <c r="D21" i="13"/>
  <c r="F21" i="13"/>
  <c r="H21" i="13"/>
  <c r="J21" i="13"/>
  <c r="L21" i="13"/>
  <c r="N21" i="13"/>
  <c r="P21" i="13"/>
  <c r="R21" i="13"/>
  <c r="T21" i="13"/>
  <c r="V21" i="13"/>
  <c r="X21" i="13"/>
  <c r="B23" i="13"/>
  <c r="D23" i="13"/>
  <c r="F23" i="13"/>
  <c r="H23" i="13"/>
  <c r="J23" i="13"/>
  <c r="L23" i="13"/>
  <c r="N23" i="13"/>
  <c r="P23" i="13"/>
  <c r="R23" i="13"/>
  <c r="T23" i="13"/>
  <c r="V23" i="13"/>
  <c r="X23" i="13"/>
  <c r="B24" i="13"/>
  <c r="D24" i="13"/>
  <c r="F24" i="13"/>
  <c r="H24" i="13"/>
  <c r="J24" i="13"/>
  <c r="L24" i="13"/>
  <c r="N24" i="13"/>
  <c r="P24" i="13"/>
  <c r="R24" i="13"/>
  <c r="T24" i="13"/>
  <c r="V24" i="13"/>
  <c r="X24" i="13"/>
  <c r="B25" i="13"/>
  <c r="D25" i="13"/>
  <c r="F25" i="13"/>
  <c r="H25" i="13"/>
  <c r="J25" i="13"/>
  <c r="L25" i="13"/>
  <c r="N25" i="13"/>
  <c r="P25" i="13"/>
  <c r="R25" i="13"/>
  <c r="T25" i="13"/>
  <c r="V25" i="13"/>
  <c r="X25" i="13"/>
  <c r="B26" i="13"/>
  <c r="D26" i="13"/>
  <c r="F26" i="13"/>
  <c r="H26" i="13"/>
  <c r="J26" i="13"/>
  <c r="L26" i="13"/>
  <c r="N26" i="13"/>
  <c r="P26" i="13"/>
  <c r="R26" i="13"/>
  <c r="T26" i="13"/>
  <c r="V26" i="13"/>
  <c r="X26" i="13"/>
  <c r="B27" i="13"/>
  <c r="D27" i="13"/>
  <c r="F27" i="13"/>
  <c r="H27" i="13"/>
  <c r="J27" i="13"/>
  <c r="L27" i="13"/>
  <c r="N27" i="13"/>
  <c r="P27" i="13"/>
  <c r="R27" i="13"/>
  <c r="T27" i="13"/>
  <c r="V27" i="13"/>
  <c r="X27" i="13"/>
  <c r="B29" i="13"/>
  <c r="D29" i="13"/>
  <c r="F29" i="13"/>
  <c r="H29" i="13"/>
  <c r="J29" i="13"/>
  <c r="L29" i="13"/>
  <c r="N29" i="13"/>
  <c r="P29" i="13"/>
  <c r="R29" i="13"/>
  <c r="T29" i="13"/>
  <c r="V29" i="13"/>
  <c r="X29" i="13"/>
  <c r="B30" i="13"/>
  <c r="D30" i="13"/>
  <c r="F30" i="13"/>
  <c r="H30" i="13"/>
  <c r="J30" i="13"/>
  <c r="L30" i="13"/>
  <c r="N30" i="13"/>
  <c r="P30" i="13"/>
  <c r="R30" i="13"/>
  <c r="T30" i="13"/>
  <c r="V30" i="13"/>
  <c r="X30" i="13"/>
  <c r="B31" i="13"/>
  <c r="D31" i="13"/>
  <c r="F31" i="13"/>
  <c r="H31" i="13"/>
  <c r="J31" i="13"/>
  <c r="L31" i="13"/>
  <c r="N31" i="13"/>
  <c r="P31" i="13"/>
  <c r="R31" i="13"/>
  <c r="T31" i="13"/>
  <c r="V31" i="13"/>
  <c r="X31" i="13"/>
  <c r="B32" i="13"/>
  <c r="D32" i="13"/>
  <c r="F32" i="13"/>
  <c r="H32" i="13"/>
  <c r="J32" i="13"/>
  <c r="L32" i="13"/>
  <c r="N32" i="13"/>
  <c r="P32" i="13"/>
  <c r="R32" i="13"/>
  <c r="T32" i="13"/>
  <c r="V32" i="13"/>
  <c r="X32" i="13"/>
  <c r="B33" i="13"/>
  <c r="D33" i="13"/>
  <c r="F33" i="13"/>
  <c r="H33" i="13"/>
  <c r="J33" i="13"/>
  <c r="L33" i="13"/>
  <c r="N33" i="13"/>
  <c r="P33" i="13"/>
  <c r="R33" i="13"/>
  <c r="T33" i="13"/>
  <c r="V33" i="13"/>
  <c r="X33" i="13"/>
  <c r="B35" i="13"/>
  <c r="D35" i="13"/>
  <c r="F35" i="13"/>
  <c r="H35" i="13"/>
  <c r="J35" i="13"/>
  <c r="L35" i="13"/>
  <c r="N35" i="13"/>
  <c r="P35" i="13"/>
  <c r="R35" i="13"/>
  <c r="T35" i="13"/>
  <c r="V35" i="13"/>
  <c r="X35" i="13"/>
  <c r="B36" i="13"/>
  <c r="D36" i="13"/>
  <c r="F36" i="13"/>
  <c r="H36" i="13"/>
  <c r="J36" i="13"/>
  <c r="L36" i="13"/>
  <c r="N36" i="13"/>
  <c r="P36" i="13"/>
  <c r="R36" i="13"/>
  <c r="T36" i="13"/>
  <c r="V36" i="13"/>
  <c r="X36" i="13"/>
  <c r="B37" i="13"/>
  <c r="D37" i="13"/>
  <c r="F37" i="13"/>
  <c r="H37" i="13"/>
  <c r="J37" i="13"/>
  <c r="L37" i="13"/>
  <c r="N37" i="13"/>
  <c r="P37" i="13"/>
  <c r="R37" i="13"/>
  <c r="T37" i="13"/>
  <c r="V37" i="13"/>
  <c r="X37" i="13"/>
  <c r="B38" i="13"/>
  <c r="D38" i="13"/>
  <c r="F38" i="13"/>
  <c r="H38" i="13"/>
  <c r="J38" i="13"/>
  <c r="L38" i="13"/>
  <c r="N38" i="13"/>
  <c r="P38" i="13"/>
  <c r="R38" i="13"/>
  <c r="T38" i="13"/>
  <c r="V38" i="13"/>
  <c r="X38" i="13"/>
  <c r="E18" i="12"/>
  <c r="H18" i="12"/>
  <c r="K18" i="12"/>
  <c r="N18" i="12"/>
  <c r="Q18" i="12"/>
  <c r="T18" i="12"/>
  <c r="W18" i="12"/>
  <c r="Z18" i="12"/>
  <c r="AC18" i="12"/>
  <c r="AF18" i="12"/>
  <c r="AI18" i="12"/>
  <c r="AL18" i="12"/>
  <c r="E19" i="12"/>
  <c r="H19" i="12"/>
  <c r="K19" i="12"/>
  <c r="N19" i="12"/>
  <c r="Q19" i="12"/>
  <c r="T19" i="12"/>
  <c r="W19" i="12"/>
  <c r="Z19" i="12"/>
  <c r="AC19" i="12"/>
  <c r="AF19" i="12"/>
  <c r="AI19" i="12"/>
  <c r="AL19" i="12"/>
  <c r="E20" i="12"/>
  <c r="H20" i="12"/>
  <c r="K20" i="12"/>
  <c r="N20" i="12"/>
  <c r="Q20" i="12"/>
  <c r="T20" i="12"/>
  <c r="W20" i="12"/>
  <c r="Z20" i="12"/>
  <c r="AC20" i="12"/>
  <c r="AF20" i="12"/>
  <c r="AI20" i="12"/>
  <c r="AL20" i="12"/>
  <c r="E21" i="12"/>
  <c r="H21" i="12"/>
  <c r="K21" i="12"/>
  <c r="N21" i="12"/>
  <c r="Q21" i="12"/>
  <c r="T21" i="12"/>
  <c r="W21" i="12"/>
  <c r="Z21" i="12"/>
  <c r="AC21" i="12"/>
  <c r="AF21" i="12"/>
  <c r="AI21" i="12"/>
  <c r="AL21" i="12"/>
  <c r="E22" i="12"/>
  <c r="H22" i="12"/>
  <c r="K22" i="12"/>
  <c r="N22" i="12"/>
  <c r="Q22" i="12"/>
  <c r="T22" i="12"/>
  <c r="W22" i="12"/>
  <c r="Z22" i="12"/>
  <c r="AC22" i="12"/>
  <c r="AF22" i="12"/>
  <c r="AI22" i="12"/>
  <c r="AL22" i="12"/>
  <c r="E24" i="12"/>
  <c r="H24" i="12"/>
  <c r="K24" i="12"/>
  <c r="N24" i="12"/>
  <c r="Q24" i="12"/>
  <c r="T24" i="12"/>
  <c r="W24" i="12"/>
  <c r="Z24" i="12"/>
  <c r="AC24" i="12"/>
  <c r="AF24" i="12"/>
  <c r="AI24" i="12"/>
  <c r="AL24" i="12"/>
  <c r="E25" i="12"/>
  <c r="H25" i="12"/>
  <c r="K25" i="12"/>
  <c r="N25" i="12"/>
  <c r="Q25" i="12"/>
  <c r="T25" i="12"/>
  <c r="W25" i="12"/>
  <c r="Z25" i="12"/>
  <c r="AC25" i="12"/>
  <c r="AF25" i="12"/>
  <c r="AI25" i="12"/>
  <c r="AL25" i="12"/>
  <c r="E26" i="12"/>
  <c r="H26" i="12"/>
  <c r="K26" i="12"/>
  <c r="N26" i="12"/>
  <c r="Q26" i="12"/>
  <c r="T26" i="12"/>
  <c r="W26" i="12"/>
  <c r="Z26" i="12"/>
  <c r="AC26" i="12"/>
  <c r="AF26" i="12"/>
  <c r="AI26" i="12"/>
  <c r="AL26" i="12"/>
  <c r="E27" i="12"/>
  <c r="H27" i="12"/>
  <c r="K27" i="12"/>
  <c r="N27" i="12"/>
  <c r="Q27" i="12"/>
  <c r="T27" i="12"/>
  <c r="W27" i="12"/>
  <c r="Z27" i="12"/>
  <c r="AC27" i="12"/>
  <c r="AF27" i="12"/>
  <c r="AI27" i="12"/>
  <c r="AL27" i="12"/>
  <c r="E28" i="12"/>
  <c r="H28" i="12"/>
  <c r="K28" i="12"/>
  <c r="N28" i="12"/>
  <c r="Q28" i="12"/>
  <c r="T28" i="12"/>
  <c r="W28" i="12"/>
  <c r="Z28" i="12"/>
  <c r="AC28" i="12"/>
  <c r="AF28" i="12"/>
  <c r="AI28" i="12"/>
  <c r="AL28" i="12"/>
  <c r="E30" i="12"/>
  <c r="H30" i="12"/>
  <c r="K30" i="12"/>
  <c r="N30" i="12"/>
  <c r="Q30" i="12"/>
  <c r="T30" i="12"/>
  <c r="W30" i="12"/>
  <c r="Z30" i="12"/>
  <c r="AC30" i="12"/>
  <c r="AF30" i="12"/>
  <c r="AI30" i="12"/>
  <c r="AL30" i="12"/>
  <c r="E31" i="12"/>
  <c r="H31" i="12"/>
  <c r="K31" i="12"/>
  <c r="N31" i="12"/>
  <c r="Q31" i="12"/>
  <c r="T31" i="12"/>
  <c r="W31" i="12"/>
  <c r="Z31" i="12"/>
  <c r="AC31" i="12"/>
  <c r="AF31" i="12"/>
  <c r="AI31" i="12"/>
  <c r="AL31" i="12"/>
  <c r="E32" i="12"/>
  <c r="H32" i="12"/>
  <c r="K32" i="12"/>
  <c r="N32" i="12"/>
  <c r="Q32" i="12"/>
  <c r="T32" i="12"/>
  <c r="W32" i="12"/>
  <c r="Z32" i="12"/>
  <c r="AC32" i="12"/>
  <c r="AF32" i="12"/>
  <c r="AI32" i="12"/>
  <c r="AL32" i="12"/>
  <c r="E33" i="12"/>
  <c r="H33" i="12"/>
  <c r="K33" i="12"/>
  <c r="N33" i="12"/>
  <c r="Q33" i="12"/>
  <c r="T33" i="12"/>
  <c r="W33" i="12"/>
  <c r="Z33" i="12"/>
  <c r="AC33" i="12"/>
  <c r="AF33" i="12"/>
  <c r="AI33" i="12"/>
  <c r="AL33" i="12"/>
  <c r="E34" i="12"/>
  <c r="H34" i="12"/>
  <c r="K34" i="12"/>
  <c r="N34" i="12"/>
  <c r="Q34" i="12"/>
  <c r="T34" i="12"/>
  <c r="W34" i="12"/>
  <c r="Z34" i="12"/>
  <c r="AC34" i="12"/>
  <c r="AF34" i="12"/>
  <c r="AI34" i="12"/>
  <c r="AL34" i="12"/>
  <c r="E36" i="12"/>
  <c r="H36" i="12"/>
  <c r="K36" i="12"/>
  <c r="N36" i="12"/>
  <c r="Q36" i="12"/>
  <c r="T36" i="12"/>
  <c r="W36" i="12"/>
  <c r="Z36" i="12"/>
  <c r="AC36" i="12"/>
  <c r="AF36" i="12"/>
  <c r="AI36" i="12"/>
  <c r="AL36" i="12"/>
  <c r="E37" i="12"/>
  <c r="H37" i="12"/>
  <c r="K37" i="12"/>
  <c r="N37" i="12"/>
  <c r="Q37" i="12"/>
  <c r="T37" i="12"/>
  <c r="W37" i="12"/>
  <c r="Z37" i="12"/>
  <c r="AC37" i="12"/>
  <c r="AF37" i="12"/>
  <c r="AI37" i="12"/>
  <c r="AL37" i="12"/>
  <c r="E38" i="12"/>
  <c r="H38" i="12"/>
  <c r="K38" i="12"/>
  <c r="N38" i="12"/>
  <c r="Q38" i="12"/>
  <c r="T38" i="12"/>
  <c r="W38" i="12"/>
  <c r="Z38" i="12"/>
  <c r="AC38" i="12"/>
  <c r="AF38" i="12"/>
  <c r="AI38" i="12"/>
  <c r="AL38" i="12"/>
  <c r="E39" i="12"/>
  <c r="H39" i="12"/>
  <c r="K39" i="12"/>
  <c r="N39" i="12"/>
  <c r="Q39" i="12"/>
  <c r="T39" i="12"/>
  <c r="W39" i="12"/>
  <c r="Z39" i="12"/>
  <c r="AC39" i="12"/>
  <c r="AF39" i="12"/>
  <c r="AI39" i="12"/>
  <c r="AL39" i="12"/>
  <c r="AI18" i="5"/>
  <c r="AI19" i="5"/>
  <c r="AI20" i="5"/>
  <c r="AI21" i="5"/>
  <c r="AI22" i="5"/>
  <c r="AI24" i="5"/>
  <c r="AI25" i="5"/>
  <c r="AI26" i="5"/>
  <c r="AI27" i="5"/>
  <c r="AI28" i="5"/>
  <c r="AI30" i="5"/>
  <c r="AI31" i="5"/>
  <c r="AI32" i="5"/>
  <c r="AI33" i="5"/>
  <c r="AI34" i="5"/>
  <c r="AI36" i="5"/>
  <c r="AI37" i="5"/>
  <c r="AI38" i="5"/>
  <c r="AI39" i="5"/>
  <c r="AF18" i="5"/>
  <c r="AF19" i="5"/>
  <c r="AF20" i="5"/>
  <c r="AF21" i="5"/>
  <c r="AF22" i="5"/>
  <c r="AF24" i="5"/>
  <c r="AF25" i="5"/>
  <c r="AF26" i="5"/>
  <c r="AF27" i="5"/>
  <c r="AF28" i="5"/>
  <c r="AF30" i="5"/>
  <c r="AF31" i="5"/>
  <c r="AF32" i="5"/>
  <c r="AF33" i="5"/>
  <c r="AF34" i="5"/>
  <c r="AF36" i="5"/>
  <c r="AF37" i="5"/>
  <c r="AF38" i="5"/>
  <c r="AF39" i="5"/>
  <c r="AC18" i="5"/>
  <c r="AC19" i="5"/>
  <c r="AC20" i="5"/>
  <c r="AC21" i="5"/>
  <c r="AC22" i="5"/>
  <c r="AC24" i="5"/>
  <c r="AC25" i="5"/>
  <c r="AC26" i="5"/>
  <c r="AC27" i="5"/>
  <c r="AC28" i="5"/>
  <c r="AC30" i="5"/>
  <c r="AC31" i="5"/>
  <c r="AC32" i="5"/>
  <c r="AC33" i="5"/>
  <c r="AC34" i="5"/>
  <c r="AC36" i="5"/>
  <c r="AC37" i="5"/>
  <c r="AC38" i="5"/>
  <c r="AC39" i="5"/>
  <c r="Z18" i="5"/>
  <c r="Z19" i="5"/>
  <c r="Z20" i="5"/>
  <c r="Z21" i="5"/>
  <c r="Z22" i="5"/>
  <c r="Z24" i="5"/>
  <c r="Z25" i="5"/>
  <c r="Z26" i="5"/>
  <c r="Z27" i="5"/>
  <c r="Z28" i="5"/>
  <c r="Z30" i="5"/>
  <c r="Z31" i="5"/>
  <c r="Z32" i="5"/>
  <c r="Z33" i="5"/>
  <c r="Z34" i="5"/>
  <c r="Z36" i="5"/>
  <c r="Z37" i="5"/>
  <c r="Z38" i="5"/>
  <c r="Z39" i="5"/>
  <c r="W18" i="5"/>
  <c r="W19" i="5"/>
  <c r="W20" i="5"/>
  <c r="W21" i="5"/>
  <c r="W22" i="5"/>
  <c r="W24" i="5"/>
  <c r="W25" i="5"/>
  <c r="W26" i="5"/>
  <c r="W27" i="5"/>
  <c r="W28" i="5"/>
  <c r="W30" i="5"/>
  <c r="W31" i="5"/>
  <c r="W32" i="5"/>
  <c r="W33" i="5"/>
  <c r="W34" i="5"/>
  <c r="W36" i="5"/>
  <c r="W37" i="5"/>
  <c r="W38" i="5"/>
  <c r="W39" i="5"/>
  <c r="T18" i="5"/>
  <c r="T19" i="5"/>
  <c r="T20" i="5"/>
  <c r="T21" i="5"/>
  <c r="T22" i="5"/>
  <c r="T24" i="5"/>
  <c r="T25" i="5"/>
  <c r="T26" i="5"/>
  <c r="T27" i="5"/>
  <c r="T28" i="5"/>
  <c r="T30" i="5"/>
  <c r="T31" i="5"/>
  <c r="T32" i="5"/>
  <c r="T33" i="5"/>
  <c r="T34" i="5"/>
  <c r="T36" i="5"/>
  <c r="T37" i="5"/>
  <c r="T38" i="5"/>
  <c r="T39" i="5"/>
  <c r="Q18" i="5"/>
  <c r="Q19" i="5"/>
  <c r="Q20" i="5"/>
  <c r="Q21" i="5"/>
  <c r="Q22" i="5"/>
  <c r="Q24" i="5"/>
  <c r="Q25" i="5"/>
  <c r="Q26" i="5"/>
  <c r="Q27" i="5"/>
  <c r="Q28" i="5"/>
  <c r="Q30" i="5"/>
  <c r="Q31" i="5"/>
  <c r="Q32" i="5"/>
  <c r="Q33" i="5"/>
  <c r="Q34" i="5"/>
  <c r="Q36" i="5"/>
  <c r="Q37" i="5"/>
  <c r="Q38" i="5"/>
  <c r="Q39" i="5"/>
  <c r="N18" i="5"/>
  <c r="N19" i="5"/>
  <c r="N20" i="5"/>
  <c r="N21" i="5"/>
  <c r="N22" i="5"/>
  <c r="N24" i="5"/>
  <c r="N25" i="5"/>
  <c r="N26" i="5"/>
  <c r="N27" i="5"/>
  <c r="N28" i="5"/>
  <c r="N30" i="5"/>
  <c r="N31" i="5"/>
  <c r="N32" i="5"/>
  <c r="N33" i="5"/>
  <c r="N34" i="5"/>
  <c r="N36" i="5"/>
  <c r="N37" i="5"/>
  <c r="N38" i="5"/>
  <c r="N39" i="5"/>
  <c r="K18" i="5"/>
  <c r="K19" i="5"/>
  <c r="K20" i="5"/>
  <c r="K21" i="5"/>
  <c r="K22" i="5"/>
  <c r="K24" i="5"/>
  <c r="K25" i="5"/>
  <c r="K26" i="5"/>
  <c r="K27" i="5"/>
  <c r="K28" i="5"/>
  <c r="K30" i="5"/>
  <c r="K31" i="5"/>
  <c r="K32" i="5"/>
  <c r="K33" i="5"/>
  <c r="K34" i="5"/>
  <c r="K36" i="5"/>
  <c r="K37" i="5"/>
  <c r="K38" i="5"/>
  <c r="K39" i="5"/>
  <c r="H18" i="5"/>
  <c r="H19" i="5"/>
  <c r="H20" i="5"/>
  <c r="H21" i="5"/>
  <c r="H22" i="5"/>
  <c r="H24" i="5"/>
  <c r="H25" i="5"/>
  <c r="H26" i="5"/>
  <c r="H27" i="5"/>
  <c r="H28" i="5"/>
  <c r="H30" i="5"/>
  <c r="H31" i="5"/>
  <c r="H32" i="5"/>
  <c r="H33" i="5"/>
  <c r="H34" i="5"/>
  <c r="H36" i="5"/>
  <c r="H37" i="5"/>
  <c r="H38" i="5"/>
  <c r="H39" i="5"/>
  <c r="E18" i="5"/>
  <c r="E19" i="5"/>
  <c r="E20" i="5"/>
  <c r="E21" i="5"/>
  <c r="E22" i="5"/>
  <c r="E24" i="5"/>
  <c r="E25" i="5"/>
  <c r="E26" i="5"/>
  <c r="E27" i="5"/>
  <c r="E28" i="5"/>
  <c r="E30" i="5"/>
  <c r="E31" i="5"/>
  <c r="E32" i="5"/>
  <c r="E33" i="5"/>
  <c r="E34" i="5"/>
  <c r="E36" i="5"/>
  <c r="E37" i="5"/>
  <c r="E38" i="5"/>
  <c r="E39" i="5"/>
  <c r="G18" i="10"/>
  <c r="G19" i="10"/>
  <c r="G20" i="10"/>
  <c r="G21" i="10"/>
  <c r="G22" i="10"/>
  <c r="G24" i="10"/>
  <c r="G25" i="10"/>
  <c r="G26" i="10"/>
  <c r="G27" i="10"/>
  <c r="G28" i="10"/>
  <c r="G30" i="10"/>
  <c r="G31" i="10"/>
  <c r="G32" i="10"/>
  <c r="G33" i="10"/>
  <c r="G34" i="10"/>
  <c r="G36" i="10"/>
  <c r="G37" i="10"/>
  <c r="G38" i="10"/>
  <c r="G39" i="10"/>
  <c r="B32" i="12" l="1"/>
  <c r="B37" i="12"/>
  <c r="B25" i="5"/>
  <c r="B37" i="5"/>
  <c r="B39" i="5"/>
  <c r="B27" i="12"/>
  <c r="B22" i="12"/>
  <c r="B18" i="12"/>
  <c r="B30" i="5"/>
  <c r="B32" i="5"/>
  <c r="B27" i="5"/>
  <c r="B22" i="5"/>
  <c r="B18" i="5"/>
  <c r="B34" i="5"/>
  <c r="B20" i="5"/>
  <c r="B21" i="12"/>
  <c r="B38" i="12"/>
  <c r="B39" i="12"/>
  <c r="B34" i="12"/>
  <c r="B25" i="12"/>
  <c r="B31" i="12"/>
  <c r="B30" i="12"/>
  <c r="B20" i="12"/>
  <c r="B36" i="12"/>
  <c r="B26" i="12"/>
  <c r="B33" i="12"/>
  <c r="B28" i="12"/>
  <c r="B24" i="12"/>
  <c r="B19" i="12"/>
  <c r="B38" i="5"/>
  <c r="B33" i="5"/>
  <c r="B28" i="5"/>
  <c r="B24" i="5"/>
  <c r="B19" i="5"/>
  <c r="B36" i="5"/>
  <c r="B31" i="5"/>
  <c r="B26" i="5"/>
  <c r="B21" i="5"/>
  <c r="I39" i="10" l="1"/>
  <c r="I38" i="10"/>
  <c r="I37" i="10"/>
  <c r="I36" i="10"/>
  <c r="I34" i="10"/>
  <c r="I33" i="10"/>
  <c r="I32" i="10"/>
  <c r="I31" i="10"/>
  <c r="I30" i="10"/>
  <c r="I28" i="10"/>
  <c r="I27" i="10"/>
  <c r="I26" i="10"/>
  <c r="I13" i="10" l="1"/>
  <c r="I15" i="10"/>
  <c r="I16" i="10"/>
  <c r="I18" i="10"/>
  <c r="I19" i="10"/>
  <c r="I20" i="10"/>
  <c r="I21" i="10"/>
  <c r="I22" i="10"/>
  <c r="I24" i="10"/>
  <c r="I25" i="10"/>
  <c r="I14" i="10"/>
  <c r="E16" i="5"/>
  <c r="T16" i="5"/>
  <c r="H15" i="12"/>
  <c r="K15" i="5"/>
  <c r="N15" i="12"/>
  <c r="Q15" i="5"/>
  <c r="T15" i="5"/>
  <c r="W15" i="5"/>
  <c r="AC15" i="5"/>
  <c r="AI15" i="5"/>
  <c r="H14" i="5"/>
  <c r="N14" i="5"/>
  <c r="Q14" i="12"/>
  <c r="T14" i="5"/>
  <c r="Z14" i="5"/>
  <c r="AC14" i="12"/>
  <c r="AF14" i="5"/>
  <c r="E13" i="12"/>
  <c r="K13" i="5"/>
  <c r="Q13" i="5"/>
  <c r="T13" i="12"/>
  <c r="W13" i="5"/>
  <c r="AC13" i="5"/>
  <c r="AI13" i="5"/>
  <c r="H12" i="5"/>
  <c r="K12" i="5"/>
  <c r="N12" i="5"/>
  <c r="T12" i="5"/>
  <c r="W12" i="5"/>
  <c r="Z12" i="5"/>
  <c r="AC12" i="5"/>
  <c r="AF12" i="5"/>
  <c r="AI12" i="5"/>
  <c r="G15" i="10"/>
  <c r="AF9" i="17"/>
  <c r="AE9" i="17"/>
  <c r="AD9" i="17"/>
  <c r="AL9" i="17"/>
  <c r="AK9" i="17"/>
  <c r="AJ9" i="17"/>
  <c r="AQ9" i="17"/>
  <c r="AP9" i="17"/>
  <c r="AO9" i="17"/>
  <c r="AN9" i="17" s="1"/>
  <c r="AC38" i="17"/>
  <c r="AC37" i="17"/>
  <c r="AC36" i="17"/>
  <c r="AC35" i="17"/>
  <c r="AC33" i="17"/>
  <c r="AC32" i="17"/>
  <c r="AC31" i="17"/>
  <c r="AC30" i="17"/>
  <c r="AC29" i="17"/>
  <c r="AC27" i="17"/>
  <c r="AC26" i="17"/>
  <c r="AC25" i="17"/>
  <c r="AC24" i="17"/>
  <c r="AC23" i="17"/>
  <c r="AC21" i="17"/>
  <c r="AC20" i="17"/>
  <c r="AC19" i="17"/>
  <c r="AC18" i="17"/>
  <c r="AC17" i="17"/>
  <c r="AC15" i="17"/>
  <c r="AC14" i="17"/>
  <c r="AC13" i="17"/>
  <c r="AC12" i="17"/>
  <c r="AC11" i="17"/>
  <c r="AI38" i="17"/>
  <c r="AI37" i="17"/>
  <c r="AI36" i="17"/>
  <c r="AI35" i="17"/>
  <c r="AI33" i="17"/>
  <c r="AI32" i="17"/>
  <c r="AI31" i="17"/>
  <c r="AI30" i="17"/>
  <c r="AI29" i="17"/>
  <c r="AI27" i="17"/>
  <c r="AI26" i="17"/>
  <c r="AI25" i="17"/>
  <c r="AI24" i="17"/>
  <c r="AI23" i="17"/>
  <c r="AI21" i="17"/>
  <c r="AI20" i="17"/>
  <c r="AI19" i="17"/>
  <c r="AI18" i="17"/>
  <c r="AI17" i="17"/>
  <c r="AI15" i="17"/>
  <c r="AI14" i="17"/>
  <c r="AI13" i="17"/>
  <c r="AI12" i="17"/>
  <c r="AI11" i="17"/>
  <c r="AA38" i="17"/>
  <c r="AA37" i="17"/>
  <c r="AA36" i="17"/>
  <c r="AA35" i="17"/>
  <c r="AA33" i="17"/>
  <c r="AA32" i="17"/>
  <c r="AA31" i="17"/>
  <c r="AA30" i="17"/>
  <c r="AA29" i="17"/>
  <c r="AA27" i="17"/>
  <c r="AA26" i="17"/>
  <c r="AA25" i="17"/>
  <c r="AA24" i="17"/>
  <c r="AA23" i="17"/>
  <c r="AA21" i="17"/>
  <c r="AA20" i="17"/>
  <c r="AA19" i="17"/>
  <c r="AA18" i="17"/>
  <c r="AA17" i="17"/>
  <c r="AA15" i="17"/>
  <c r="AA14" i="17"/>
  <c r="AA13" i="17"/>
  <c r="AA12" i="17"/>
  <c r="AA11" i="17"/>
  <c r="Z38" i="17"/>
  <c r="Z37" i="17"/>
  <c r="Z36" i="17"/>
  <c r="Q36" i="17" s="1"/>
  <c r="L36" i="17" s="1"/>
  <c r="Z35" i="17"/>
  <c r="Z33" i="17"/>
  <c r="Z32" i="17"/>
  <c r="Z31" i="17"/>
  <c r="Q31" i="17" s="1"/>
  <c r="L31" i="17" s="1"/>
  <c r="Z30" i="17"/>
  <c r="Z29" i="17"/>
  <c r="Q29" i="17" s="1"/>
  <c r="L29" i="17" s="1"/>
  <c r="Z27" i="17"/>
  <c r="Z26" i="17"/>
  <c r="Q26" i="17" s="1"/>
  <c r="L26" i="17" s="1"/>
  <c r="Z25" i="17"/>
  <c r="Z24" i="17"/>
  <c r="Q24" i="17" s="1"/>
  <c r="L24" i="17" s="1"/>
  <c r="Z23" i="17"/>
  <c r="Z21" i="17"/>
  <c r="Q21" i="17" s="1"/>
  <c r="L21" i="17" s="1"/>
  <c r="Z20" i="17"/>
  <c r="Z19" i="17"/>
  <c r="Q19" i="17" s="1"/>
  <c r="L19" i="17" s="1"/>
  <c r="Z18" i="17"/>
  <c r="Z17" i="17"/>
  <c r="Q17" i="17" s="1"/>
  <c r="L17" i="17" s="1"/>
  <c r="Z15" i="17"/>
  <c r="Z14" i="17"/>
  <c r="Z13" i="17"/>
  <c r="Z12" i="17"/>
  <c r="Q12" i="17" s="1"/>
  <c r="L12" i="17" s="1"/>
  <c r="Z11" i="17"/>
  <c r="Q11" i="17" s="1"/>
  <c r="L11" i="17" s="1"/>
  <c r="Y38" i="17"/>
  <c r="X38" i="17" s="1"/>
  <c r="O38" i="17" s="1"/>
  <c r="C38" i="17" s="1"/>
  <c r="Y37" i="17"/>
  <c r="Y36" i="17"/>
  <c r="P36" i="17" s="1"/>
  <c r="G36" i="17" s="1"/>
  <c r="Y35" i="17"/>
  <c r="P35" i="17" s="1"/>
  <c r="G35" i="17" s="1"/>
  <c r="Y33" i="17"/>
  <c r="X33" i="17" s="1"/>
  <c r="O33" i="17" s="1"/>
  <c r="C33" i="17" s="1"/>
  <c r="Y32" i="17"/>
  <c r="Y31" i="17"/>
  <c r="P31" i="17" s="1"/>
  <c r="G31" i="17" s="1"/>
  <c r="Y30" i="17"/>
  <c r="P30" i="17" s="1"/>
  <c r="G30" i="17" s="1"/>
  <c r="Y29" i="17"/>
  <c r="X29" i="17" s="1"/>
  <c r="O29" i="17" s="1"/>
  <c r="C29" i="17" s="1"/>
  <c r="Y27" i="17"/>
  <c r="Y26" i="17"/>
  <c r="Y25" i="17"/>
  <c r="Y24" i="17"/>
  <c r="X24" i="17" s="1"/>
  <c r="O24" i="17" s="1"/>
  <c r="C24" i="17" s="1"/>
  <c r="Y23" i="17"/>
  <c r="Y21" i="17"/>
  <c r="P21" i="17" s="1"/>
  <c r="G21" i="17" s="1"/>
  <c r="Y20" i="17"/>
  <c r="P20" i="17" s="1"/>
  <c r="G20" i="17" s="1"/>
  <c r="Y19" i="17"/>
  <c r="X19" i="17" s="1"/>
  <c r="O19" i="17" s="1"/>
  <c r="C19" i="17" s="1"/>
  <c r="Y18" i="17"/>
  <c r="Y17" i="17"/>
  <c r="X17" i="17" s="1"/>
  <c r="O17" i="17" s="1"/>
  <c r="C17" i="17" s="1"/>
  <c r="Y15" i="17"/>
  <c r="P15" i="17" s="1"/>
  <c r="G15" i="17" s="1"/>
  <c r="Y14" i="17"/>
  <c r="X14" i="17" s="1"/>
  <c r="O14" i="17" s="1"/>
  <c r="C14" i="17" s="1"/>
  <c r="Y13" i="17"/>
  <c r="Y12" i="17"/>
  <c r="P12" i="17" s="1"/>
  <c r="G12" i="17" s="1"/>
  <c r="Y11" i="17"/>
  <c r="P11" i="17" s="1"/>
  <c r="G11" i="17" s="1"/>
  <c r="AN38" i="17"/>
  <c r="AN37" i="17"/>
  <c r="AN36" i="17"/>
  <c r="AN35" i="17"/>
  <c r="AN33" i="17"/>
  <c r="AN32" i="17"/>
  <c r="AN31" i="17"/>
  <c r="AN30" i="17"/>
  <c r="AN29" i="17"/>
  <c r="AN27" i="17"/>
  <c r="AN26" i="17"/>
  <c r="AN25" i="17"/>
  <c r="AN24" i="17"/>
  <c r="AN23" i="17"/>
  <c r="AN21" i="17"/>
  <c r="AN20" i="17"/>
  <c r="AN19" i="17"/>
  <c r="AN18" i="17"/>
  <c r="AN17" i="17"/>
  <c r="AN15" i="17"/>
  <c r="AN14" i="17"/>
  <c r="AN13" i="17"/>
  <c r="AN12" i="17"/>
  <c r="AN11" i="17"/>
  <c r="Q14" i="17"/>
  <c r="L14" i="17" s="1"/>
  <c r="Q33" i="17"/>
  <c r="L33" i="17" s="1"/>
  <c r="Q38" i="17"/>
  <c r="L38" i="17" s="1"/>
  <c r="P13" i="17"/>
  <c r="P18" i="17"/>
  <c r="P23" i="17"/>
  <c r="P24" i="17"/>
  <c r="G24" i="17" s="1"/>
  <c r="P25" i="17"/>
  <c r="G25" i="17" s="1"/>
  <c r="P26" i="17"/>
  <c r="G26" i="17" s="1"/>
  <c r="P27" i="17"/>
  <c r="P32" i="17"/>
  <c r="G32" i="17" s="1"/>
  <c r="P37" i="17"/>
  <c r="G37" i="17" s="1"/>
  <c r="X12" i="17"/>
  <c r="O12" i="17" s="1"/>
  <c r="C12" i="17" s="1"/>
  <c r="X21" i="17"/>
  <c r="O21" i="17" s="1"/>
  <c r="C21" i="17" s="1"/>
  <c r="X26" i="17"/>
  <c r="O26" i="17" s="1"/>
  <c r="C26" i="17" s="1"/>
  <c r="X31" i="17"/>
  <c r="O31" i="17" s="1"/>
  <c r="C31" i="17" s="1"/>
  <c r="G27" i="17"/>
  <c r="G23" i="17"/>
  <c r="G18" i="17"/>
  <c r="G13" i="17"/>
  <c r="G16" i="10"/>
  <c r="G14" i="10"/>
  <c r="G12" i="10"/>
  <c r="H16" i="5"/>
  <c r="N16" i="5"/>
  <c r="Z16" i="5"/>
  <c r="AF16" i="5"/>
  <c r="E14" i="5"/>
  <c r="Q14" i="5"/>
  <c r="E12" i="5"/>
  <c r="Q12" i="5"/>
  <c r="E13" i="5"/>
  <c r="N13" i="5"/>
  <c r="T13" i="5"/>
  <c r="Z13" i="5"/>
  <c r="AF13" i="5"/>
  <c r="E15" i="5"/>
  <c r="N15" i="5"/>
  <c r="Z15" i="5"/>
  <c r="AF15" i="5"/>
  <c r="AL15" i="12"/>
  <c r="AI12" i="12"/>
  <c r="AF16" i="12"/>
  <c r="AF15" i="12"/>
  <c r="AF14" i="12"/>
  <c r="AF13" i="12"/>
  <c r="AF12" i="12"/>
  <c r="AC15" i="12"/>
  <c r="AC12" i="12"/>
  <c r="Z16" i="12"/>
  <c r="Z15" i="12"/>
  <c r="Z14" i="12"/>
  <c r="Z13" i="12"/>
  <c r="Z12" i="12"/>
  <c r="W15" i="12"/>
  <c r="T16" i="12"/>
  <c r="Q12" i="12"/>
  <c r="N16" i="12"/>
  <c r="N14" i="12"/>
  <c r="N13" i="12"/>
  <c r="N12" i="12"/>
  <c r="K12" i="12"/>
  <c r="H16" i="12"/>
  <c r="H12" i="12"/>
  <c r="E16" i="12"/>
  <c r="E15" i="12"/>
  <c r="E14" i="12"/>
  <c r="E12" i="12"/>
  <c r="Y15" i="15"/>
  <c r="P15" i="16" s="1"/>
  <c r="Y27" i="15"/>
  <c r="P27" i="16" s="1"/>
  <c r="Y25" i="15"/>
  <c r="P25" i="16" s="1"/>
  <c r="Y16" i="15"/>
  <c r="P16" i="16" s="1"/>
  <c r="Y14" i="15"/>
  <c r="P14" i="16" s="1"/>
  <c r="W15" i="15"/>
  <c r="W13" i="15"/>
  <c r="S39" i="15"/>
  <c r="M39" i="16" s="1"/>
  <c r="S37" i="15"/>
  <c r="M37" i="16" s="1"/>
  <c r="S16" i="15"/>
  <c r="S14" i="15"/>
  <c r="O28" i="15"/>
  <c r="K28" i="16" s="1"/>
  <c r="O26" i="15"/>
  <c r="K26" i="16" s="1"/>
  <c r="O24" i="15"/>
  <c r="K24" i="16" s="1"/>
  <c r="M21" i="15"/>
  <c r="J21" i="16" s="1"/>
  <c r="M19" i="15"/>
  <c r="J19" i="16" s="1"/>
  <c r="K38" i="15"/>
  <c r="H38" i="16" s="1"/>
  <c r="K36" i="15"/>
  <c r="H36" i="16" s="1"/>
  <c r="K21" i="15"/>
  <c r="H21" i="16" s="1"/>
  <c r="K19" i="15"/>
  <c r="H19" i="16" s="1"/>
  <c r="K15" i="15"/>
  <c r="K13" i="15"/>
  <c r="G39" i="15"/>
  <c r="E39" i="16" s="1"/>
  <c r="G37" i="15"/>
  <c r="E37" i="16" s="1"/>
  <c r="U25" i="15"/>
  <c r="N25" i="16" s="1"/>
  <c r="Y39" i="15"/>
  <c r="P39" i="16" s="1"/>
  <c r="Y38" i="15"/>
  <c r="P38" i="16" s="1"/>
  <c r="Y37" i="15"/>
  <c r="P37" i="16" s="1"/>
  <c r="Y36" i="15"/>
  <c r="P36" i="16" s="1"/>
  <c r="Y34" i="15"/>
  <c r="P34" i="16" s="1"/>
  <c r="Y33" i="15"/>
  <c r="P33" i="16" s="1"/>
  <c r="Y31" i="15"/>
  <c r="P31" i="16" s="1"/>
  <c r="Y30" i="15"/>
  <c r="P30" i="16" s="1"/>
  <c r="Y28" i="15"/>
  <c r="P28" i="16" s="1"/>
  <c r="Y26" i="15"/>
  <c r="P26" i="16" s="1"/>
  <c r="Y24" i="15"/>
  <c r="P24" i="16" s="1"/>
  <c r="Y21" i="15"/>
  <c r="P21" i="16" s="1"/>
  <c r="Y20" i="15"/>
  <c r="P20" i="16" s="1"/>
  <c r="Y19" i="15"/>
  <c r="P19" i="16" s="1"/>
  <c r="Y18" i="15"/>
  <c r="P18" i="16" s="1"/>
  <c r="Y13" i="15"/>
  <c r="P13" i="16" s="1"/>
  <c r="Y12" i="15"/>
  <c r="W39" i="15"/>
  <c r="O39" i="16" s="1"/>
  <c r="W38" i="15"/>
  <c r="O38" i="16" s="1"/>
  <c r="W37" i="15"/>
  <c r="O37" i="16" s="1"/>
  <c r="W36" i="15"/>
  <c r="O36" i="16" s="1"/>
  <c r="W34" i="15"/>
  <c r="O34" i="16" s="1"/>
  <c r="W33" i="15"/>
  <c r="O33" i="16" s="1"/>
  <c r="W32" i="15"/>
  <c r="O32" i="16" s="1"/>
  <c r="W31" i="15"/>
  <c r="O31" i="16" s="1"/>
  <c r="W30" i="15"/>
  <c r="O30" i="16" s="1"/>
  <c r="W28" i="15"/>
  <c r="O28" i="16" s="1"/>
  <c r="W27" i="15"/>
  <c r="O27" i="16" s="1"/>
  <c r="W26" i="15"/>
  <c r="O26" i="16" s="1"/>
  <c r="W25" i="15"/>
  <c r="O25" i="16" s="1"/>
  <c r="W24" i="15"/>
  <c r="O24" i="16" s="1"/>
  <c r="W22" i="15"/>
  <c r="O22" i="16" s="1"/>
  <c r="W21" i="15"/>
  <c r="O21" i="16" s="1"/>
  <c r="W20" i="15"/>
  <c r="O20" i="16" s="1"/>
  <c r="W19" i="15"/>
  <c r="O19" i="16" s="1"/>
  <c r="W18" i="15"/>
  <c r="O18" i="16" s="1"/>
  <c r="W16" i="15"/>
  <c r="W14" i="15"/>
  <c r="W12" i="15"/>
  <c r="U39" i="15"/>
  <c r="N39" i="16" s="1"/>
  <c r="U38" i="15"/>
  <c r="N38" i="16" s="1"/>
  <c r="U37" i="15"/>
  <c r="N37" i="16" s="1"/>
  <c r="U36" i="15"/>
  <c r="N36" i="16" s="1"/>
  <c r="U34" i="15"/>
  <c r="N34" i="16" s="1"/>
  <c r="U33" i="15"/>
  <c r="N33" i="16" s="1"/>
  <c r="U32" i="15"/>
  <c r="N32" i="16" s="1"/>
  <c r="U31" i="15"/>
  <c r="N31" i="16" s="1"/>
  <c r="U30" i="15"/>
  <c r="N30" i="16" s="1"/>
  <c r="U28" i="15"/>
  <c r="N28" i="16" s="1"/>
  <c r="U27" i="15"/>
  <c r="N27" i="16" s="1"/>
  <c r="U26" i="15"/>
  <c r="N26" i="16" s="1"/>
  <c r="U24" i="15"/>
  <c r="N24" i="16" s="1"/>
  <c r="U22" i="15"/>
  <c r="N22" i="16" s="1"/>
  <c r="U21" i="15"/>
  <c r="N21" i="16" s="1"/>
  <c r="U20" i="15"/>
  <c r="N20" i="16" s="1"/>
  <c r="U19" i="15"/>
  <c r="N19" i="16" s="1"/>
  <c r="U18" i="15"/>
  <c r="N18" i="16" s="1"/>
  <c r="U16" i="15"/>
  <c r="U15" i="15"/>
  <c r="U14" i="15"/>
  <c r="U13" i="15"/>
  <c r="S38" i="15"/>
  <c r="M38" i="16" s="1"/>
  <c r="S36" i="15"/>
  <c r="M36" i="16" s="1"/>
  <c r="S34" i="15"/>
  <c r="M34" i="16" s="1"/>
  <c r="S33" i="15"/>
  <c r="M33" i="16" s="1"/>
  <c r="S32" i="15"/>
  <c r="M32" i="16" s="1"/>
  <c r="S31" i="15"/>
  <c r="M31" i="16" s="1"/>
  <c r="S30" i="15"/>
  <c r="M30" i="16" s="1"/>
  <c r="S28" i="15"/>
  <c r="M28" i="16" s="1"/>
  <c r="S27" i="15"/>
  <c r="M27" i="16" s="1"/>
  <c r="S26" i="15"/>
  <c r="M26" i="16" s="1"/>
  <c r="S25" i="15"/>
  <c r="M25" i="16" s="1"/>
  <c r="S24" i="15"/>
  <c r="M24" i="16" s="1"/>
  <c r="S22" i="15"/>
  <c r="M22" i="16" s="1"/>
  <c r="S21" i="15"/>
  <c r="M21" i="16" s="1"/>
  <c r="S20" i="15"/>
  <c r="M20" i="16" s="1"/>
  <c r="S19" i="15"/>
  <c r="M19" i="16" s="1"/>
  <c r="S18" i="15"/>
  <c r="M18" i="16" s="1"/>
  <c r="S15" i="15"/>
  <c r="S13" i="15"/>
  <c r="S12" i="15"/>
  <c r="Q39" i="15"/>
  <c r="L39" i="16" s="1"/>
  <c r="Q38" i="15"/>
  <c r="L38" i="16" s="1"/>
  <c r="Q37" i="15"/>
  <c r="L37" i="16" s="1"/>
  <c r="Q36" i="15"/>
  <c r="L36" i="16" s="1"/>
  <c r="Q34" i="15"/>
  <c r="L34" i="16" s="1"/>
  <c r="Q33" i="15"/>
  <c r="L33" i="16" s="1"/>
  <c r="Q32" i="15"/>
  <c r="L32" i="16" s="1"/>
  <c r="Q31" i="15"/>
  <c r="L31" i="16" s="1"/>
  <c r="Q30" i="15"/>
  <c r="L30" i="16" s="1"/>
  <c r="Q28" i="15"/>
  <c r="L28" i="16" s="1"/>
  <c r="Q27" i="15"/>
  <c r="L27" i="16" s="1"/>
  <c r="Q26" i="15"/>
  <c r="L26" i="16" s="1"/>
  <c r="Q25" i="15"/>
  <c r="L25" i="16" s="1"/>
  <c r="Q24" i="15"/>
  <c r="L24" i="16" s="1"/>
  <c r="Q22" i="15"/>
  <c r="L22" i="16" s="1"/>
  <c r="Q21" i="15"/>
  <c r="L21" i="16" s="1"/>
  <c r="Q20" i="15"/>
  <c r="L20" i="16" s="1"/>
  <c r="Q19" i="15"/>
  <c r="L19" i="16" s="1"/>
  <c r="Q18" i="15"/>
  <c r="L18" i="16" s="1"/>
  <c r="Q16" i="15"/>
  <c r="Q15" i="15"/>
  <c r="Q14" i="15"/>
  <c r="Q13" i="15"/>
  <c r="Q12" i="15"/>
  <c r="O39" i="15"/>
  <c r="K39" i="16" s="1"/>
  <c r="O38" i="15"/>
  <c r="K38" i="16" s="1"/>
  <c r="O37" i="15"/>
  <c r="K37" i="16" s="1"/>
  <c r="O36" i="15"/>
  <c r="K36" i="16" s="1"/>
  <c r="O34" i="15"/>
  <c r="K34" i="16" s="1"/>
  <c r="O33" i="15"/>
  <c r="K33" i="16" s="1"/>
  <c r="O32" i="15"/>
  <c r="K32" i="16" s="1"/>
  <c r="O31" i="15"/>
  <c r="K31" i="16" s="1"/>
  <c r="O30" i="15"/>
  <c r="K30" i="16" s="1"/>
  <c r="O27" i="15"/>
  <c r="K27" i="16" s="1"/>
  <c r="O25" i="15"/>
  <c r="K25" i="16" s="1"/>
  <c r="O22" i="15"/>
  <c r="K22" i="16" s="1"/>
  <c r="O21" i="15"/>
  <c r="K21" i="16" s="1"/>
  <c r="O20" i="15"/>
  <c r="K20" i="16" s="1"/>
  <c r="O19" i="15"/>
  <c r="K19" i="16" s="1"/>
  <c r="O18" i="15"/>
  <c r="K18" i="16" s="1"/>
  <c r="O16" i="15"/>
  <c r="O15" i="15"/>
  <c r="O14" i="15"/>
  <c r="O13" i="15"/>
  <c r="O12" i="15"/>
  <c r="M39" i="15"/>
  <c r="J39" i="16" s="1"/>
  <c r="M38" i="15"/>
  <c r="J38" i="16" s="1"/>
  <c r="M37" i="15"/>
  <c r="J37" i="16" s="1"/>
  <c r="M36" i="15"/>
  <c r="J36" i="16" s="1"/>
  <c r="M34" i="15"/>
  <c r="J34" i="16" s="1"/>
  <c r="M33" i="15"/>
  <c r="J33" i="16" s="1"/>
  <c r="M32" i="15"/>
  <c r="J32" i="16" s="1"/>
  <c r="M31" i="15"/>
  <c r="J31" i="16" s="1"/>
  <c r="M30" i="15"/>
  <c r="J30" i="16" s="1"/>
  <c r="M28" i="15"/>
  <c r="J28" i="16" s="1"/>
  <c r="M27" i="15"/>
  <c r="J27" i="16" s="1"/>
  <c r="M26" i="15"/>
  <c r="J26" i="16" s="1"/>
  <c r="M25" i="15"/>
  <c r="J25" i="16" s="1"/>
  <c r="M24" i="15"/>
  <c r="J24" i="16" s="1"/>
  <c r="M22" i="15"/>
  <c r="J22" i="16" s="1"/>
  <c r="M20" i="15"/>
  <c r="J20" i="16" s="1"/>
  <c r="M18" i="15"/>
  <c r="J18" i="16" s="1"/>
  <c r="M16" i="15"/>
  <c r="M15" i="15"/>
  <c r="M14" i="15"/>
  <c r="M13" i="15"/>
  <c r="M12" i="15"/>
  <c r="K39" i="15"/>
  <c r="H39" i="16" s="1"/>
  <c r="K37" i="15"/>
  <c r="H37" i="16" s="1"/>
  <c r="K34" i="15"/>
  <c r="H34" i="16" s="1"/>
  <c r="K33" i="15"/>
  <c r="H33" i="16" s="1"/>
  <c r="K32" i="15"/>
  <c r="H32" i="16" s="1"/>
  <c r="K31" i="15"/>
  <c r="H31" i="16" s="1"/>
  <c r="K30" i="15"/>
  <c r="H30" i="16" s="1"/>
  <c r="K28" i="15"/>
  <c r="H28" i="16" s="1"/>
  <c r="K27" i="15"/>
  <c r="H27" i="16" s="1"/>
  <c r="K26" i="15"/>
  <c r="H26" i="16" s="1"/>
  <c r="K25" i="15"/>
  <c r="H25" i="16" s="1"/>
  <c r="K24" i="15"/>
  <c r="H24" i="16" s="1"/>
  <c r="K22" i="15"/>
  <c r="H22" i="16" s="1"/>
  <c r="K20" i="15"/>
  <c r="H20" i="16" s="1"/>
  <c r="K18" i="15"/>
  <c r="H18" i="16" s="1"/>
  <c r="K16" i="15"/>
  <c r="K14" i="15"/>
  <c r="K12" i="15"/>
  <c r="I39" i="15"/>
  <c r="F39" i="16" s="1"/>
  <c r="I38" i="15"/>
  <c r="F38" i="16" s="1"/>
  <c r="I37" i="15"/>
  <c r="F37" i="16" s="1"/>
  <c r="I36" i="15"/>
  <c r="F36" i="16" s="1"/>
  <c r="I34" i="15"/>
  <c r="F34" i="16" s="1"/>
  <c r="I33" i="15"/>
  <c r="F33" i="16" s="1"/>
  <c r="I32" i="15"/>
  <c r="F32" i="16" s="1"/>
  <c r="I31" i="15"/>
  <c r="F31" i="16" s="1"/>
  <c r="I30" i="15"/>
  <c r="F30" i="16" s="1"/>
  <c r="I28" i="15"/>
  <c r="F28" i="16" s="1"/>
  <c r="I27" i="15"/>
  <c r="F27" i="16" s="1"/>
  <c r="I26" i="15"/>
  <c r="F26" i="16" s="1"/>
  <c r="I25" i="15"/>
  <c r="F25" i="16" s="1"/>
  <c r="I24" i="15"/>
  <c r="F24" i="16" s="1"/>
  <c r="I22" i="15"/>
  <c r="F22" i="16" s="1"/>
  <c r="I21" i="15"/>
  <c r="F21" i="16" s="1"/>
  <c r="I20" i="15"/>
  <c r="F20" i="16" s="1"/>
  <c r="I19" i="15"/>
  <c r="F19" i="16" s="1"/>
  <c r="I18" i="15"/>
  <c r="F18" i="16" s="1"/>
  <c r="I16" i="15"/>
  <c r="I15" i="15"/>
  <c r="I14" i="15"/>
  <c r="I13" i="15"/>
  <c r="I12" i="15"/>
  <c r="G38" i="15"/>
  <c r="E38" i="16" s="1"/>
  <c r="G36" i="15"/>
  <c r="E36" i="16" s="1"/>
  <c r="G34" i="15"/>
  <c r="E34" i="16" s="1"/>
  <c r="G33" i="15"/>
  <c r="E33" i="16" s="1"/>
  <c r="G32" i="15"/>
  <c r="E32" i="16" s="1"/>
  <c r="G31" i="15"/>
  <c r="E31" i="16" s="1"/>
  <c r="G30" i="15"/>
  <c r="E30" i="16" s="1"/>
  <c r="G28" i="15"/>
  <c r="E28" i="16" s="1"/>
  <c r="G27" i="15"/>
  <c r="E27" i="16" s="1"/>
  <c r="G26" i="15"/>
  <c r="E26" i="16" s="1"/>
  <c r="G25" i="15"/>
  <c r="E25" i="16" s="1"/>
  <c r="G24" i="15"/>
  <c r="E24" i="16" s="1"/>
  <c r="G22" i="15"/>
  <c r="E22" i="16" s="1"/>
  <c r="G21" i="15"/>
  <c r="E21" i="16" s="1"/>
  <c r="G20" i="15"/>
  <c r="E20" i="16" s="1"/>
  <c r="G19" i="15"/>
  <c r="E19" i="16" s="1"/>
  <c r="G18" i="15"/>
  <c r="E18" i="16" s="1"/>
  <c r="G16" i="15"/>
  <c r="G15" i="15"/>
  <c r="G14" i="15"/>
  <c r="G13" i="15"/>
  <c r="G12" i="15"/>
  <c r="E39" i="15"/>
  <c r="D39" i="16" s="1"/>
  <c r="E38" i="15"/>
  <c r="D38" i="16" s="1"/>
  <c r="E37" i="15"/>
  <c r="D37" i="16" s="1"/>
  <c r="E36" i="15"/>
  <c r="D36" i="16" s="1"/>
  <c r="E34" i="15"/>
  <c r="D34" i="16" s="1"/>
  <c r="E33" i="15"/>
  <c r="D33" i="16" s="1"/>
  <c r="E32" i="15"/>
  <c r="D32" i="16" s="1"/>
  <c r="E30" i="15"/>
  <c r="D30" i="16" s="1"/>
  <c r="E28" i="15"/>
  <c r="D28" i="16" s="1"/>
  <c r="E27" i="15"/>
  <c r="D27" i="16" s="1"/>
  <c r="C27" i="15"/>
  <c r="C27" i="16" s="1"/>
  <c r="E26" i="15"/>
  <c r="D26" i="16" s="1"/>
  <c r="E25" i="15"/>
  <c r="D25" i="16" s="1"/>
  <c r="C25" i="15"/>
  <c r="C25" i="16" s="1"/>
  <c r="E24" i="15"/>
  <c r="D24" i="16" s="1"/>
  <c r="E22" i="15"/>
  <c r="D22" i="16" s="1"/>
  <c r="E21" i="15"/>
  <c r="D21" i="16" s="1"/>
  <c r="E20" i="15"/>
  <c r="D20" i="16" s="1"/>
  <c r="E19" i="15"/>
  <c r="D19" i="16" s="1"/>
  <c r="E18" i="15"/>
  <c r="D18" i="16" s="1"/>
  <c r="C18" i="15"/>
  <c r="C18" i="16" s="1"/>
  <c r="E16" i="15"/>
  <c r="E15" i="15"/>
  <c r="E14" i="15"/>
  <c r="E12" i="15"/>
  <c r="C39" i="15"/>
  <c r="C39" i="16" s="1"/>
  <c r="C38" i="15"/>
  <c r="C38" i="16" s="1"/>
  <c r="C37" i="15"/>
  <c r="C37" i="16" s="1"/>
  <c r="C36" i="15"/>
  <c r="C36" i="16" s="1"/>
  <c r="C34" i="15"/>
  <c r="C34" i="16" s="1"/>
  <c r="C33" i="15"/>
  <c r="C33" i="16" s="1"/>
  <c r="C32" i="15"/>
  <c r="C32" i="16" s="1"/>
  <c r="C31" i="15"/>
  <c r="C31" i="16" s="1"/>
  <c r="C30" i="15"/>
  <c r="C30" i="16" s="1"/>
  <c r="C28" i="15"/>
  <c r="C28" i="16" s="1"/>
  <c r="C26" i="15"/>
  <c r="C26" i="16" s="1"/>
  <c r="C24" i="15"/>
  <c r="C24" i="16" s="1"/>
  <c r="C22" i="15"/>
  <c r="C22" i="16" s="1"/>
  <c r="C21" i="15"/>
  <c r="C21" i="16" s="1"/>
  <c r="C20" i="15"/>
  <c r="C20" i="16" s="1"/>
  <c r="C19" i="15"/>
  <c r="C19" i="16" s="1"/>
  <c r="C16" i="15"/>
  <c r="C15" i="15"/>
  <c r="C13" i="15"/>
  <c r="E13" i="15"/>
  <c r="C12" i="15"/>
  <c r="Y22" i="15"/>
  <c r="P22" i="16" s="1"/>
  <c r="Y32" i="15"/>
  <c r="P32" i="16" s="1"/>
  <c r="E31" i="15"/>
  <c r="D31" i="16" s="1"/>
  <c r="U12" i="15"/>
  <c r="C14" i="15"/>
  <c r="B11" i="18"/>
  <c r="D11" i="18"/>
  <c r="F11" i="18"/>
  <c r="H11" i="18"/>
  <c r="J11" i="18"/>
  <c r="L11" i="18"/>
  <c r="N11" i="18"/>
  <c r="P11" i="18"/>
  <c r="T11" i="18"/>
  <c r="V11" i="18"/>
  <c r="X11" i="18"/>
  <c r="R11" i="18"/>
  <c r="F13" i="16" l="1"/>
  <c r="H14" i="16"/>
  <c r="F16" i="16"/>
  <c r="N14" i="16"/>
  <c r="C16" i="16"/>
  <c r="C15" i="16"/>
  <c r="M15" i="16"/>
  <c r="N15" i="16"/>
  <c r="N13" i="16"/>
  <c r="C13" i="16"/>
  <c r="C14" i="16"/>
  <c r="D16" i="16"/>
  <c r="O13" i="16"/>
  <c r="H13" i="16"/>
  <c r="F14" i="16"/>
  <c r="K15" i="16"/>
  <c r="E15" i="16"/>
  <c r="L15" i="16"/>
  <c r="L13" i="16"/>
  <c r="N16" i="16"/>
  <c r="M13" i="16"/>
  <c r="E13" i="16"/>
  <c r="L14" i="16"/>
  <c r="D14" i="16"/>
  <c r="J15" i="16"/>
  <c r="F15" i="16"/>
  <c r="J13" i="16"/>
  <c r="L16" i="16"/>
  <c r="K13" i="16"/>
  <c r="J14" i="16"/>
  <c r="O15" i="16"/>
  <c r="H15" i="16"/>
  <c r="J16" i="16"/>
  <c r="Q9" i="23"/>
  <c r="P9" i="23"/>
  <c r="L9" i="23" s="1"/>
  <c r="O9" i="23"/>
  <c r="H9" i="23" s="1"/>
  <c r="N9" i="23"/>
  <c r="D9" i="23" s="1"/>
  <c r="B14" i="15"/>
  <c r="B33" i="15"/>
  <c r="B33" i="16" s="1"/>
  <c r="B38" i="15"/>
  <c r="B38" i="16" s="1"/>
  <c r="B15" i="15"/>
  <c r="B21" i="15"/>
  <c r="B21" i="16" s="1"/>
  <c r="B28" i="15"/>
  <c r="B28" i="16" s="1"/>
  <c r="B27" i="15"/>
  <c r="B27" i="16" s="1"/>
  <c r="B12" i="15"/>
  <c r="B16" i="15"/>
  <c r="B22" i="15"/>
  <c r="B22" i="16" s="1"/>
  <c r="B30" i="15"/>
  <c r="B30" i="16" s="1"/>
  <c r="B34" i="15"/>
  <c r="B34" i="16" s="1"/>
  <c r="B39" i="15"/>
  <c r="B39" i="16" s="1"/>
  <c r="B25" i="15"/>
  <c r="B25" i="16" s="1"/>
  <c r="B19" i="15"/>
  <c r="B19" i="16" s="1"/>
  <c r="B24" i="15"/>
  <c r="B24" i="16" s="1"/>
  <c r="B31" i="15"/>
  <c r="B31" i="16" s="1"/>
  <c r="B36" i="15"/>
  <c r="B36" i="16" s="1"/>
  <c r="B18" i="15"/>
  <c r="B18" i="16" s="1"/>
  <c r="B13" i="15"/>
  <c r="B20" i="15"/>
  <c r="B20" i="16" s="1"/>
  <c r="B26" i="15"/>
  <c r="B26" i="16" s="1"/>
  <c r="B32" i="15"/>
  <c r="B32" i="16" s="1"/>
  <c r="B37" i="15"/>
  <c r="B37" i="16" s="1"/>
  <c r="E12" i="16"/>
  <c r="B12" i="5"/>
  <c r="AA18" i="12"/>
  <c r="AA30" i="12"/>
  <c r="AA33" i="12"/>
  <c r="AA28" i="12"/>
  <c r="AA32" i="12"/>
  <c r="AA39" i="12"/>
  <c r="AA34" i="12"/>
  <c r="AA27" i="12"/>
  <c r="AA22" i="12"/>
  <c r="AA25" i="12"/>
  <c r="AA19" i="12"/>
  <c r="AA24" i="12"/>
  <c r="AA31" i="12"/>
  <c r="AA20" i="12"/>
  <c r="AA37" i="12"/>
  <c r="AA38" i="12"/>
  <c r="AA26" i="12"/>
  <c r="AA36" i="12"/>
  <c r="AA21" i="12"/>
  <c r="O31" i="12"/>
  <c r="O21" i="12"/>
  <c r="O24" i="12"/>
  <c r="O26" i="12"/>
  <c r="O20" i="12"/>
  <c r="O32" i="12"/>
  <c r="O28" i="12"/>
  <c r="O33" i="12"/>
  <c r="O30" i="12"/>
  <c r="O38" i="12"/>
  <c r="O22" i="12"/>
  <c r="O36" i="12"/>
  <c r="O19" i="12"/>
  <c r="O39" i="12"/>
  <c r="O37" i="12"/>
  <c r="O25" i="12"/>
  <c r="O18" i="12"/>
  <c r="O27" i="12"/>
  <c r="O34" i="12"/>
  <c r="F37" i="12"/>
  <c r="F28" i="12"/>
  <c r="F19" i="12"/>
  <c r="F21" i="12"/>
  <c r="F30" i="12"/>
  <c r="F20" i="12"/>
  <c r="F36" i="12"/>
  <c r="F26" i="12"/>
  <c r="F31" i="12"/>
  <c r="F24" i="12"/>
  <c r="F25" i="12"/>
  <c r="F33" i="12"/>
  <c r="F18" i="12"/>
  <c r="F39" i="12"/>
  <c r="F32" i="12"/>
  <c r="F38" i="12"/>
  <c r="F27" i="12"/>
  <c r="F22" i="12"/>
  <c r="F34" i="12"/>
  <c r="AG37" i="12"/>
  <c r="AG39" i="12"/>
  <c r="AG38" i="12"/>
  <c r="AG32" i="12"/>
  <c r="AG31" i="12"/>
  <c r="AG34" i="12"/>
  <c r="AG30" i="12"/>
  <c r="AG19" i="12"/>
  <c r="AG22" i="12"/>
  <c r="AG26" i="12"/>
  <c r="AG24" i="12"/>
  <c r="AG36" i="12"/>
  <c r="AG25" i="12"/>
  <c r="AG28" i="12"/>
  <c r="AG18" i="12"/>
  <c r="AG33" i="12"/>
  <c r="AG20" i="12"/>
  <c r="AG21" i="12"/>
  <c r="AG27" i="12"/>
  <c r="Z9" i="17"/>
  <c r="X11" i="17"/>
  <c r="O11" i="17" s="1"/>
  <c r="C11" i="17" s="1"/>
  <c r="X36" i="17"/>
  <c r="O36" i="17" s="1"/>
  <c r="C36" i="17" s="1"/>
  <c r="P38" i="17"/>
  <c r="G38" i="17" s="1"/>
  <c r="Y9" i="17"/>
  <c r="P33" i="17"/>
  <c r="G33" i="17" s="1"/>
  <c r="P29" i="17"/>
  <c r="G29" i="17" s="1"/>
  <c r="C12" i="16"/>
  <c r="I12" i="10"/>
  <c r="P19" i="17"/>
  <c r="G19" i="17" s="1"/>
  <c r="P17" i="17"/>
  <c r="G17" i="17" s="1"/>
  <c r="P14" i="17"/>
  <c r="G14" i="17" s="1"/>
  <c r="N12" i="16"/>
  <c r="F12" i="16"/>
  <c r="AL12" i="12"/>
  <c r="AI15" i="12"/>
  <c r="AC10" i="12"/>
  <c r="C10" i="15"/>
  <c r="K10" i="15"/>
  <c r="Y10" i="15"/>
  <c r="U10" i="15"/>
  <c r="Q10" i="15"/>
  <c r="M10" i="15"/>
  <c r="I10" i="15"/>
  <c r="G10" i="15"/>
  <c r="W10" i="15"/>
  <c r="S10" i="15"/>
  <c r="O10" i="15"/>
  <c r="E10" i="15"/>
  <c r="AL13" i="12"/>
  <c r="Q15" i="12"/>
  <c r="Q10" i="5"/>
  <c r="V11" i="13"/>
  <c r="H10" i="12"/>
  <c r="D12" i="13"/>
  <c r="AI10" i="12"/>
  <c r="W10" i="12"/>
  <c r="K10" i="12"/>
  <c r="E10" i="5"/>
  <c r="T10" i="12"/>
  <c r="AA15" i="12"/>
  <c r="J12" i="16"/>
  <c r="H12" i="16"/>
  <c r="M12" i="16"/>
  <c r="D12" i="16"/>
  <c r="B13" i="13"/>
  <c r="F15" i="13"/>
  <c r="AG39" i="5"/>
  <c r="F11" i="13"/>
  <c r="P14" i="13"/>
  <c r="T12" i="13"/>
  <c r="W12" i="12"/>
  <c r="H14" i="13"/>
  <c r="J13" i="13"/>
  <c r="L12" i="13"/>
  <c r="N11" i="13"/>
  <c r="V15" i="13"/>
  <c r="X14" i="13"/>
  <c r="T14" i="12"/>
  <c r="B11" i="13"/>
  <c r="B15" i="13"/>
  <c r="D14" i="13"/>
  <c r="F13" i="13"/>
  <c r="H12" i="13"/>
  <c r="J11" i="13"/>
  <c r="J15" i="13"/>
  <c r="L14" i="13"/>
  <c r="N13" i="13"/>
  <c r="P12" i="13"/>
  <c r="R11" i="13"/>
  <c r="R15" i="13"/>
  <c r="T14" i="13"/>
  <c r="V13" i="13"/>
  <c r="X12" i="13"/>
  <c r="T12" i="12"/>
  <c r="T15" i="12"/>
  <c r="K15" i="12"/>
  <c r="X15" i="13"/>
  <c r="H13" i="5"/>
  <c r="D13" i="16" s="1"/>
  <c r="H13" i="12"/>
  <c r="AI14" i="5"/>
  <c r="O14" i="16" s="1"/>
  <c r="AI14" i="12"/>
  <c r="W14" i="5"/>
  <c r="K14" i="16" s="1"/>
  <c r="W14" i="12"/>
  <c r="K14" i="5"/>
  <c r="E14" i="16" s="1"/>
  <c r="K14" i="12"/>
  <c r="AI16" i="5"/>
  <c r="O16" i="16" s="1"/>
  <c r="AI16" i="12"/>
  <c r="AC16" i="5"/>
  <c r="M16" i="16" s="1"/>
  <c r="AC16" i="12"/>
  <c r="W16" i="5"/>
  <c r="K16" i="16" s="1"/>
  <c r="W16" i="12"/>
  <c r="Q16" i="5"/>
  <c r="H16" i="16" s="1"/>
  <c r="Q16" i="12"/>
  <c r="K16" i="5"/>
  <c r="E16" i="16" s="1"/>
  <c r="K16" i="12"/>
  <c r="B12" i="13"/>
  <c r="B14" i="13"/>
  <c r="D11" i="13"/>
  <c r="D13" i="13"/>
  <c r="D15" i="13"/>
  <c r="F12" i="13"/>
  <c r="F14" i="13"/>
  <c r="H11" i="13"/>
  <c r="H13" i="13"/>
  <c r="H15" i="13"/>
  <c r="J12" i="13"/>
  <c r="J14" i="13"/>
  <c r="L11" i="13"/>
  <c r="L13" i="13"/>
  <c r="L15" i="13"/>
  <c r="N12" i="13"/>
  <c r="N14" i="13"/>
  <c r="P11" i="13"/>
  <c r="P13" i="13"/>
  <c r="P15" i="13"/>
  <c r="R12" i="13"/>
  <c r="R14" i="13"/>
  <c r="T11" i="13"/>
  <c r="T13" i="13"/>
  <c r="T15" i="13"/>
  <c r="V12" i="13"/>
  <c r="V14" i="13"/>
  <c r="X11" i="13"/>
  <c r="X13" i="13"/>
  <c r="L12" i="16"/>
  <c r="AA13" i="12"/>
  <c r="H14" i="12"/>
  <c r="K13" i="12"/>
  <c r="Q13" i="12"/>
  <c r="W13" i="12"/>
  <c r="AC13" i="12"/>
  <c r="AI13" i="12"/>
  <c r="H15" i="5"/>
  <c r="D15" i="16" s="1"/>
  <c r="AA39" i="5"/>
  <c r="O39" i="5"/>
  <c r="AC14" i="5"/>
  <c r="M14" i="16" s="1"/>
  <c r="G13" i="10"/>
  <c r="AA12" i="12"/>
  <c r="AG12" i="12"/>
  <c r="AG14" i="12"/>
  <c r="AG16" i="12"/>
  <c r="AG38" i="5"/>
  <c r="O12" i="16"/>
  <c r="AI9" i="17"/>
  <c r="AC9" i="17"/>
  <c r="AG13" i="12"/>
  <c r="AG15" i="12"/>
  <c r="AA38" i="5"/>
  <c r="O38" i="5"/>
  <c r="AG18" i="5"/>
  <c r="AA18" i="5"/>
  <c r="O18" i="5"/>
  <c r="AG19" i="5"/>
  <c r="AA19" i="5"/>
  <c r="O19" i="5"/>
  <c r="O14" i="5"/>
  <c r="O33" i="5"/>
  <c r="AA14" i="5"/>
  <c r="AA33" i="5"/>
  <c r="AG14" i="5"/>
  <c r="AG33" i="5"/>
  <c r="K12" i="16"/>
  <c r="AA16" i="12"/>
  <c r="AA14" i="12"/>
  <c r="AG34" i="5"/>
  <c r="AA34" i="5"/>
  <c r="O34" i="5"/>
  <c r="AG37" i="5"/>
  <c r="AA37" i="5"/>
  <c r="O37" i="5"/>
  <c r="AG32" i="5"/>
  <c r="AA32" i="5"/>
  <c r="O32" i="5"/>
  <c r="AG22" i="5"/>
  <c r="AA22" i="5"/>
  <c r="O22" i="5"/>
  <c r="AG25" i="5"/>
  <c r="AA25" i="5"/>
  <c r="O25" i="5"/>
  <c r="AG28" i="5"/>
  <c r="AA28" i="5"/>
  <c r="O28" i="5"/>
  <c r="O24" i="5"/>
  <c r="AA24" i="5"/>
  <c r="AG24" i="5"/>
  <c r="AG15" i="5"/>
  <c r="AA15" i="5"/>
  <c r="O15" i="5"/>
  <c r="AG13" i="5"/>
  <c r="AA13" i="5"/>
  <c r="O13" i="5"/>
  <c r="AG31" i="5"/>
  <c r="AA31" i="5"/>
  <c r="O31" i="5"/>
  <c r="AG36" i="5"/>
  <c r="AA36" i="5"/>
  <c r="O36" i="5"/>
  <c r="AG21" i="5"/>
  <c r="AA21" i="5"/>
  <c r="O21" i="5"/>
  <c r="AG16" i="5"/>
  <c r="AA16" i="5"/>
  <c r="O16" i="5"/>
  <c r="AG12" i="5"/>
  <c r="AA12" i="5"/>
  <c r="O12" i="5"/>
  <c r="AG20" i="5"/>
  <c r="AA20" i="5"/>
  <c r="O20" i="5"/>
  <c r="AG26" i="5"/>
  <c r="AA26" i="5"/>
  <c r="O26" i="5"/>
  <c r="AG27" i="5"/>
  <c r="AA27" i="5"/>
  <c r="O27" i="5"/>
  <c r="AG30" i="5"/>
  <c r="AA30" i="5"/>
  <c r="O30" i="5"/>
  <c r="Q13" i="17"/>
  <c r="X13" i="17"/>
  <c r="Q15" i="17"/>
  <c r="L15" i="17" s="1"/>
  <c r="X15" i="17"/>
  <c r="O15" i="17" s="1"/>
  <c r="C15" i="17" s="1"/>
  <c r="Q18" i="17"/>
  <c r="L18" i="17" s="1"/>
  <c r="X18" i="17"/>
  <c r="O18" i="17" s="1"/>
  <c r="C18" i="17" s="1"/>
  <c r="Q20" i="17"/>
  <c r="L20" i="17" s="1"/>
  <c r="X20" i="17"/>
  <c r="O20" i="17" s="1"/>
  <c r="C20" i="17" s="1"/>
  <c r="Q23" i="17"/>
  <c r="L23" i="17" s="1"/>
  <c r="X23" i="17"/>
  <c r="O23" i="17" s="1"/>
  <c r="C23" i="17" s="1"/>
  <c r="Q25" i="17"/>
  <c r="L25" i="17" s="1"/>
  <c r="X25" i="17"/>
  <c r="O25" i="17" s="1"/>
  <c r="C25" i="17" s="1"/>
  <c r="Q27" i="17"/>
  <c r="L27" i="17" s="1"/>
  <c r="X27" i="17"/>
  <c r="O27" i="17" s="1"/>
  <c r="C27" i="17" s="1"/>
  <c r="Q30" i="17"/>
  <c r="L30" i="17" s="1"/>
  <c r="X30" i="17"/>
  <c r="O30" i="17" s="1"/>
  <c r="C30" i="17" s="1"/>
  <c r="Q32" i="17"/>
  <c r="L32" i="17" s="1"/>
  <c r="X32" i="17"/>
  <c r="O32" i="17" s="1"/>
  <c r="C32" i="17" s="1"/>
  <c r="Q35" i="17"/>
  <c r="L35" i="17" s="1"/>
  <c r="X35" i="17"/>
  <c r="O35" i="17" s="1"/>
  <c r="C35" i="17" s="1"/>
  <c r="Q37" i="17"/>
  <c r="L37" i="17" s="1"/>
  <c r="X37" i="17"/>
  <c r="O37" i="17" s="1"/>
  <c r="C37" i="17" s="1"/>
  <c r="P9" i="17"/>
  <c r="G9" i="17" s="1"/>
  <c r="I10" i="10" l="1"/>
  <c r="B10" i="15"/>
  <c r="AC10" i="5"/>
  <c r="M10" i="16" s="1"/>
  <c r="AD31" i="12"/>
  <c r="R26" i="12"/>
  <c r="L22" i="12"/>
  <c r="AJ34" i="12"/>
  <c r="AD22" i="12"/>
  <c r="AD27" i="12"/>
  <c r="AD34" i="12"/>
  <c r="I34" i="12"/>
  <c r="AD33" i="12"/>
  <c r="AJ32" i="12"/>
  <c r="L37" i="12"/>
  <c r="AD25" i="12"/>
  <c r="AJ24" i="12"/>
  <c r="AJ20" i="12"/>
  <c r="AJ26" i="12"/>
  <c r="AJ31" i="12"/>
  <c r="I24" i="12"/>
  <c r="I22" i="12"/>
  <c r="I28" i="12"/>
  <c r="I26" i="12"/>
  <c r="I37" i="12"/>
  <c r="L20" i="12"/>
  <c r="L21" i="12"/>
  <c r="L39" i="12"/>
  <c r="R31" i="12"/>
  <c r="R24" i="12"/>
  <c r="R28" i="12"/>
  <c r="R34" i="12"/>
  <c r="R37" i="12"/>
  <c r="X21" i="12"/>
  <c r="X38" i="12"/>
  <c r="X37" i="12"/>
  <c r="X33" i="12"/>
  <c r="X25" i="12"/>
  <c r="X36" i="12"/>
  <c r="X31" i="12"/>
  <c r="X24" i="12"/>
  <c r="X39" i="12"/>
  <c r="X28" i="12"/>
  <c r="X22" i="12"/>
  <c r="X18" i="12"/>
  <c r="X34" i="12"/>
  <c r="X19" i="12"/>
  <c r="X30" i="12"/>
  <c r="X27" i="12"/>
  <c r="X26" i="12"/>
  <c r="X20" i="12"/>
  <c r="X32" i="12"/>
  <c r="AJ28" i="12"/>
  <c r="AJ37" i="12"/>
  <c r="AJ25" i="12"/>
  <c r="AJ38" i="12"/>
  <c r="AJ39" i="12"/>
  <c r="I27" i="12"/>
  <c r="I30" i="12"/>
  <c r="I20" i="12"/>
  <c r="I31" i="12"/>
  <c r="I39" i="12"/>
  <c r="L24" i="12"/>
  <c r="L18" i="12"/>
  <c r="L26" i="12"/>
  <c r="L25" i="12"/>
  <c r="L36" i="12"/>
  <c r="AD19" i="12"/>
  <c r="AD20" i="12"/>
  <c r="AD30" i="12"/>
  <c r="AD32" i="12"/>
  <c r="AD36" i="12"/>
  <c r="R20" i="12"/>
  <c r="R22" i="12"/>
  <c r="R33" i="12"/>
  <c r="R32" i="12"/>
  <c r="R39" i="12"/>
  <c r="U39" i="12"/>
  <c r="U36" i="12"/>
  <c r="U38" i="12"/>
  <c r="U37" i="12"/>
  <c r="U30" i="12"/>
  <c r="U31" i="12"/>
  <c r="U33" i="12"/>
  <c r="U19" i="12"/>
  <c r="U34" i="12"/>
  <c r="U27" i="12"/>
  <c r="U22" i="12"/>
  <c r="U26" i="12"/>
  <c r="U24" i="12"/>
  <c r="U20" i="12"/>
  <c r="U28" i="12"/>
  <c r="U25" i="12"/>
  <c r="U21" i="12"/>
  <c r="U32" i="12"/>
  <c r="U18" i="12"/>
  <c r="AJ30" i="12"/>
  <c r="AJ19" i="12"/>
  <c r="AJ18" i="12"/>
  <c r="AJ27" i="12"/>
  <c r="AJ22" i="12"/>
  <c r="I36" i="12"/>
  <c r="I25" i="12"/>
  <c r="I33" i="12"/>
  <c r="I32" i="12"/>
  <c r="L33" i="12"/>
  <c r="L34" i="12"/>
  <c r="L32" i="12"/>
  <c r="L19" i="12"/>
  <c r="L30" i="12"/>
  <c r="AD18" i="12"/>
  <c r="AD37" i="12"/>
  <c r="AD21" i="12"/>
  <c r="AD26" i="12"/>
  <c r="AD38" i="12"/>
  <c r="R30" i="12"/>
  <c r="R25" i="12"/>
  <c r="R18" i="12"/>
  <c r="R38" i="12"/>
  <c r="AJ36" i="12"/>
  <c r="AJ33" i="12"/>
  <c r="AJ21" i="12"/>
  <c r="I19" i="12"/>
  <c r="I21" i="12"/>
  <c r="I38" i="12"/>
  <c r="I18" i="12"/>
  <c r="L27" i="12"/>
  <c r="L38" i="12"/>
  <c r="L31" i="12"/>
  <c r="L28" i="12"/>
  <c r="AD24" i="12"/>
  <c r="AD39" i="12"/>
  <c r="AD28" i="12"/>
  <c r="R21" i="12"/>
  <c r="R19" i="12"/>
  <c r="R36" i="12"/>
  <c r="R27" i="12"/>
  <c r="K10" i="5"/>
  <c r="E10" i="16" s="1"/>
  <c r="F14" i="12"/>
  <c r="AD37" i="5"/>
  <c r="R28" i="5"/>
  <c r="R16" i="5"/>
  <c r="AD21" i="5"/>
  <c r="R39" i="5"/>
  <c r="AJ15" i="12"/>
  <c r="I12" i="12"/>
  <c r="R32" i="5"/>
  <c r="AD33" i="5"/>
  <c r="I25" i="5"/>
  <c r="AD32" i="5"/>
  <c r="R16" i="12"/>
  <c r="AD25" i="5"/>
  <c r="U27" i="5"/>
  <c r="U26" i="5"/>
  <c r="AD26" i="5"/>
  <c r="R38" i="5"/>
  <c r="X22" i="5"/>
  <c r="R12" i="5"/>
  <c r="U36" i="5"/>
  <c r="U31" i="5"/>
  <c r="AD39" i="5"/>
  <c r="AD16" i="5"/>
  <c r="U25" i="5"/>
  <c r="U22" i="5"/>
  <c r="AD38" i="5"/>
  <c r="AD15" i="5"/>
  <c r="R24" i="5"/>
  <c r="U19" i="5"/>
  <c r="U15" i="12"/>
  <c r="AI10" i="5"/>
  <c r="O10" i="16" s="1"/>
  <c r="I15" i="5"/>
  <c r="O15" i="12"/>
  <c r="L34" i="5"/>
  <c r="R19" i="5"/>
  <c r="AD18" i="5"/>
  <c r="L33" i="5"/>
  <c r="F15" i="12"/>
  <c r="O12" i="12"/>
  <c r="L13" i="12"/>
  <c r="U14" i="12"/>
  <c r="AD15" i="12"/>
  <c r="X26" i="5"/>
  <c r="I14" i="12"/>
  <c r="R20" i="5"/>
  <c r="AD30" i="5"/>
  <c r="L12" i="5"/>
  <c r="AJ22" i="5"/>
  <c r="Q10" i="12"/>
  <c r="H10" i="16"/>
  <c r="X14" i="12"/>
  <c r="AD16" i="12"/>
  <c r="C10" i="16"/>
  <c r="I33" i="5"/>
  <c r="I30" i="5"/>
  <c r="L22" i="5"/>
  <c r="L30" i="5"/>
  <c r="U16" i="5"/>
  <c r="U13" i="5"/>
  <c r="I24" i="5"/>
  <c r="U28" i="5"/>
  <c r="L31" i="5"/>
  <c r="L15" i="5"/>
  <c r="U14" i="5"/>
  <c r="X19" i="5"/>
  <c r="L36" i="5"/>
  <c r="U38" i="5"/>
  <c r="B15" i="12"/>
  <c r="F28" i="9"/>
  <c r="AJ30" i="5"/>
  <c r="AJ34" i="5"/>
  <c r="AJ14" i="5"/>
  <c r="AJ24" i="5"/>
  <c r="AJ19" i="5"/>
  <c r="AJ28" i="5"/>
  <c r="AJ36" i="5"/>
  <c r="AD20" i="5"/>
  <c r="X20" i="5"/>
  <c r="X14" i="5"/>
  <c r="X31" i="5"/>
  <c r="X12" i="5"/>
  <c r="W10" i="5"/>
  <c r="K10" i="16" s="1"/>
  <c r="I20" i="5"/>
  <c r="I21" i="5"/>
  <c r="I36" i="5"/>
  <c r="I13" i="5"/>
  <c r="I28" i="5"/>
  <c r="H10" i="5"/>
  <c r="D10" i="16" s="1"/>
  <c r="X36" i="5"/>
  <c r="L12" i="12"/>
  <c r="F40" i="9"/>
  <c r="X34" i="5"/>
  <c r="X27" i="5"/>
  <c r="B12" i="12"/>
  <c r="R18" i="5"/>
  <c r="R25" i="5"/>
  <c r="R27" i="5"/>
  <c r="R37" i="5"/>
  <c r="R33" i="5"/>
  <c r="R12" i="12"/>
  <c r="R21" i="5"/>
  <c r="R15" i="5"/>
  <c r="O13" i="12"/>
  <c r="O14" i="12"/>
  <c r="O16" i="12"/>
  <c r="F16" i="12"/>
  <c r="F13" i="12"/>
  <c r="F12" i="12"/>
  <c r="F28" i="5"/>
  <c r="E10" i="12"/>
  <c r="T10" i="5"/>
  <c r="J10" i="16" s="1"/>
  <c r="F37" i="5"/>
  <c r="AF10" i="5"/>
  <c r="N10" i="16" s="1"/>
  <c r="AF10" i="12"/>
  <c r="F26" i="5"/>
  <c r="F32" i="5"/>
  <c r="N10" i="5"/>
  <c r="F10" i="16" s="1"/>
  <c r="N10" i="12"/>
  <c r="Z10" i="5"/>
  <c r="L10" i="16" s="1"/>
  <c r="Z10" i="12"/>
  <c r="U12" i="12"/>
  <c r="I34" i="5"/>
  <c r="F34" i="5"/>
  <c r="R13" i="12"/>
  <c r="AL10" i="5"/>
  <c r="AL14" i="12"/>
  <c r="B14" i="12" s="1"/>
  <c r="R13" i="13"/>
  <c r="AL16" i="12"/>
  <c r="N15" i="13"/>
  <c r="AJ31" i="5"/>
  <c r="AJ26" i="5"/>
  <c r="AJ16" i="5"/>
  <c r="AJ12" i="12"/>
  <c r="AD13" i="5"/>
  <c r="U39" i="5"/>
  <c r="U30" i="5"/>
  <c r="U20" i="5"/>
  <c r="U12" i="5"/>
  <c r="U21" i="5"/>
  <c r="U15" i="5"/>
  <c r="U24" i="5"/>
  <c r="U32" i="5"/>
  <c r="U37" i="5"/>
  <c r="U34" i="5"/>
  <c r="U33" i="5"/>
  <c r="U18" i="5"/>
  <c r="U13" i="12"/>
  <c r="U16" i="12"/>
  <c r="R14" i="5"/>
  <c r="L19" i="5"/>
  <c r="I18" i="5"/>
  <c r="I26" i="5"/>
  <c r="B15" i="5"/>
  <c r="B15" i="16" s="1"/>
  <c r="B13" i="5"/>
  <c r="B13" i="16" s="1"/>
  <c r="X24" i="5"/>
  <c r="X13" i="12"/>
  <c r="X15" i="12"/>
  <c r="L16" i="12"/>
  <c r="AD14" i="12"/>
  <c r="AD12" i="12"/>
  <c r="I15" i="12"/>
  <c r="X13" i="5"/>
  <c r="L18" i="5"/>
  <c r="X18" i="5"/>
  <c r="AJ18" i="5"/>
  <c r="I27" i="5"/>
  <c r="L25" i="5"/>
  <c r="X25" i="5"/>
  <c r="AJ25" i="5"/>
  <c r="R22" i="5"/>
  <c r="AD22" i="5"/>
  <c r="AD28" i="5"/>
  <c r="I19" i="5"/>
  <c r="L20" i="5"/>
  <c r="AJ20" i="5"/>
  <c r="AD27" i="5"/>
  <c r="X30" i="5"/>
  <c r="I16" i="5"/>
  <c r="I12" i="5"/>
  <c r="AD12" i="5"/>
  <c r="L26" i="5"/>
  <c r="L32" i="5"/>
  <c r="X32" i="5"/>
  <c r="AJ32" i="5"/>
  <c r="I31" i="5"/>
  <c r="L37" i="5"/>
  <c r="X37" i="5"/>
  <c r="AJ37" i="5"/>
  <c r="L39" i="5"/>
  <c r="X39" i="5"/>
  <c r="AJ39" i="5"/>
  <c r="R34" i="5"/>
  <c r="AD34" i="5"/>
  <c r="F39" i="5"/>
  <c r="F22" i="9"/>
  <c r="AJ33" i="5"/>
  <c r="AD14" i="5"/>
  <c r="X33" i="5"/>
  <c r="L14" i="5"/>
  <c r="L27" i="5"/>
  <c r="AJ27" i="5"/>
  <c r="L16" i="5"/>
  <c r="X16" i="5"/>
  <c r="AD19" i="5"/>
  <c r="I22" i="5"/>
  <c r="R26" i="5"/>
  <c r="L38" i="5"/>
  <c r="X38" i="5"/>
  <c r="AJ38" i="5"/>
  <c r="R31" i="5"/>
  <c r="AD31" i="5"/>
  <c r="X15" i="5"/>
  <c r="AJ15" i="5"/>
  <c r="AJ13" i="12"/>
  <c r="L15" i="12"/>
  <c r="I13" i="12"/>
  <c r="R14" i="12"/>
  <c r="AD24" i="5"/>
  <c r="L24" i="5"/>
  <c r="I14" i="5"/>
  <c r="R30" i="5"/>
  <c r="L21" i="5"/>
  <c r="X21" i="5"/>
  <c r="AJ21" i="5"/>
  <c r="R36" i="5"/>
  <c r="AD36" i="5"/>
  <c r="I32" i="5"/>
  <c r="I37" i="5"/>
  <c r="F35" i="9"/>
  <c r="L28" i="5"/>
  <c r="X28" i="5"/>
  <c r="AJ12" i="5"/>
  <c r="I38" i="5"/>
  <c r="AJ13" i="5"/>
  <c r="I39" i="5"/>
  <c r="AJ14" i="12"/>
  <c r="AD13" i="12"/>
  <c r="X12" i="12"/>
  <c r="R15" i="12"/>
  <c r="L14" i="12"/>
  <c r="I16" i="12"/>
  <c r="B13" i="12"/>
  <c r="X16" i="12"/>
  <c r="AJ16" i="12"/>
  <c r="R13" i="5"/>
  <c r="L13" i="5"/>
  <c r="F12" i="5"/>
  <c r="O13" i="17"/>
  <c r="C13" i="17" s="1"/>
  <c r="X9" i="17"/>
  <c r="AA9" i="17" s="1"/>
  <c r="G10" i="10"/>
  <c r="F20" i="5"/>
  <c r="F30" i="5"/>
  <c r="F21" i="5"/>
  <c r="F16" i="5"/>
  <c r="F14" i="5"/>
  <c r="F15" i="5"/>
  <c r="F24" i="5"/>
  <c r="F36" i="5"/>
  <c r="F27" i="5"/>
  <c r="F19" i="5"/>
  <c r="L13" i="17"/>
  <c r="Q9" i="17"/>
  <c r="L9" i="17" s="1"/>
  <c r="B14" i="5"/>
  <c r="B14" i="16" s="1"/>
  <c r="P12" i="16"/>
  <c r="F25" i="5"/>
  <c r="F22" i="5"/>
  <c r="F18" i="5"/>
  <c r="F33" i="5"/>
  <c r="F38" i="5"/>
  <c r="F31" i="5"/>
  <c r="F13" i="5"/>
  <c r="AL10" i="12" l="1"/>
  <c r="B10" i="12" s="1"/>
  <c r="AM20" i="12"/>
  <c r="AM34" i="12"/>
  <c r="AM32" i="12"/>
  <c r="AM27" i="12"/>
  <c r="AM39" i="12"/>
  <c r="AM26" i="12"/>
  <c r="AM37" i="12"/>
  <c r="AM31" i="12"/>
  <c r="AM21" i="12"/>
  <c r="AM25" i="12"/>
  <c r="AM30" i="12"/>
  <c r="AM19" i="12"/>
  <c r="AM18" i="12"/>
  <c r="AM33" i="12"/>
  <c r="AM28" i="12"/>
  <c r="AM38" i="12"/>
  <c r="AM36" i="12"/>
  <c r="AM22" i="12"/>
  <c r="AM24" i="12"/>
  <c r="L28" i="9"/>
  <c r="D27" i="10" s="1"/>
  <c r="L39" i="9"/>
  <c r="D38" i="10" s="1"/>
  <c r="AM32" i="5"/>
  <c r="AM38" i="5"/>
  <c r="AM12" i="5"/>
  <c r="L37" i="9"/>
  <c r="D36" i="10" s="1"/>
  <c r="AM18" i="5"/>
  <c r="AM16" i="5"/>
  <c r="AM21" i="5"/>
  <c r="AM31" i="5"/>
  <c r="F39" i="9"/>
  <c r="C39" i="9" s="1"/>
  <c r="AM37" i="5"/>
  <c r="L40" i="9"/>
  <c r="D39" i="10" s="1"/>
  <c r="AM26" i="5"/>
  <c r="L32" i="9"/>
  <c r="D31" i="10" s="1"/>
  <c r="AM14" i="5"/>
  <c r="AM19" i="5"/>
  <c r="AM34" i="5"/>
  <c r="AM22" i="5"/>
  <c r="AM24" i="5"/>
  <c r="AM33" i="5"/>
  <c r="AM25" i="5"/>
  <c r="AM28" i="5"/>
  <c r="AM15" i="5"/>
  <c r="AM20" i="5"/>
  <c r="AM27" i="5"/>
  <c r="AM13" i="5"/>
  <c r="AM36" i="5"/>
  <c r="F38" i="9"/>
  <c r="C38" i="9" s="1"/>
  <c r="L22" i="9"/>
  <c r="D21" i="10" s="1"/>
  <c r="AM16" i="12"/>
  <c r="L35" i="9"/>
  <c r="D34" i="10" s="1"/>
  <c r="AM39" i="5"/>
  <c r="B16" i="12"/>
  <c r="C22" i="12" s="1"/>
  <c r="B16" i="5"/>
  <c r="B16" i="16" s="1"/>
  <c r="H9" i="13"/>
  <c r="P9" i="13"/>
  <c r="L9" i="13"/>
  <c r="B9" i="13"/>
  <c r="X9" i="13"/>
  <c r="D9" i="13"/>
  <c r="T9" i="13"/>
  <c r="F9" i="13"/>
  <c r="J9" i="13"/>
  <c r="N9" i="13"/>
  <c r="R9" i="13"/>
  <c r="V9" i="13"/>
  <c r="AM12" i="12"/>
  <c r="AM14" i="12"/>
  <c r="AM13" i="12"/>
  <c r="AM15" i="12"/>
  <c r="AM30" i="5"/>
  <c r="L38" i="9"/>
  <c r="D37" i="10" s="1"/>
  <c r="L21" i="9"/>
  <c r="D20" i="10" s="1"/>
  <c r="F21" i="9"/>
  <c r="C21" i="9" s="1"/>
  <c r="L31" i="9"/>
  <c r="D30" i="10" s="1"/>
  <c r="F31" i="9"/>
  <c r="C31" i="9" s="1"/>
  <c r="F14" i="9"/>
  <c r="C14" i="9" s="1"/>
  <c r="I14" i="9" s="1"/>
  <c r="E13" i="10" s="1"/>
  <c r="L14" i="9"/>
  <c r="D13" i="10" s="1"/>
  <c r="L16" i="9"/>
  <c r="D15" i="10" s="1"/>
  <c r="F16" i="9"/>
  <c r="C16" i="9" s="1"/>
  <c r="I16" i="9" s="1"/>
  <c r="E15" i="10" s="1"/>
  <c r="F13" i="9"/>
  <c r="L13" i="9"/>
  <c r="B12" i="16"/>
  <c r="C40" i="9"/>
  <c r="C35" i="9"/>
  <c r="F23" i="9"/>
  <c r="L23" i="9"/>
  <c r="D22" i="10" s="1"/>
  <c r="F27" i="9"/>
  <c r="L27" i="9"/>
  <c r="D26" i="10" s="1"/>
  <c r="O9" i="17"/>
  <c r="C9" i="17" s="1"/>
  <c r="F20" i="9"/>
  <c r="L20" i="9"/>
  <c r="D19" i="10" s="1"/>
  <c r="F25" i="9"/>
  <c r="L25" i="9"/>
  <c r="D24" i="10" s="1"/>
  <c r="C28" i="9"/>
  <c r="F19" i="9"/>
  <c r="L19" i="9"/>
  <c r="D18" i="10" s="1"/>
  <c r="C22" i="9"/>
  <c r="F26" i="9"/>
  <c r="L26" i="9"/>
  <c r="D25" i="10" s="1"/>
  <c r="F15" i="9"/>
  <c r="L15" i="9"/>
  <c r="P10" i="16"/>
  <c r="B10" i="5"/>
  <c r="C32" i="12" l="1"/>
  <c r="I31" i="9"/>
  <c r="E30" i="10" s="1"/>
  <c r="C30" i="10" s="1"/>
  <c r="B30" i="10" s="1"/>
  <c r="I21" i="9"/>
  <c r="E20" i="10" s="1"/>
  <c r="C20" i="10" s="1"/>
  <c r="B20" i="10" s="1"/>
  <c r="F37" i="9"/>
  <c r="C37" i="9" s="1"/>
  <c r="F32" i="9"/>
  <c r="C32" i="9" s="1"/>
  <c r="C12" i="12"/>
  <c r="C20" i="12"/>
  <c r="C24" i="12"/>
  <c r="C34" i="12"/>
  <c r="C15" i="5"/>
  <c r="C13" i="12"/>
  <c r="C21" i="12"/>
  <c r="C37" i="5"/>
  <c r="C36" i="12"/>
  <c r="C30" i="12"/>
  <c r="C19" i="12"/>
  <c r="F34" i="9"/>
  <c r="C34" i="9" s="1"/>
  <c r="L34" i="9"/>
  <c r="D33" i="10" s="1"/>
  <c r="C12" i="5"/>
  <c r="C34" i="5"/>
  <c r="C33" i="5"/>
  <c r="C27" i="5"/>
  <c r="C14" i="5"/>
  <c r="C25" i="5"/>
  <c r="C18" i="5"/>
  <c r="C24" i="5"/>
  <c r="C26" i="5"/>
  <c r="C22" i="5"/>
  <c r="C20" i="5"/>
  <c r="C36" i="5"/>
  <c r="C28" i="5"/>
  <c r="C38" i="5"/>
  <c r="C32" i="5"/>
  <c r="C39" i="5"/>
  <c r="C19" i="5"/>
  <c r="C21" i="5"/>
  <c r="C13" i="5"/>
  <c r="C31" i="5"/>
  <c r="C30" i="5"/>
  <c r="C39" i="12"/>
  <c r="C25" i="12"/>
  <c r="C15" i="12"/>
  <c r="C33" i="12"/>
  <c r="C38" i="12"/>
  <c r="C26" i="12"/>
  <c r="C16" i="5"/>
  <c r="C16" i="12"/>
  <c r="C37" i="12"/>
  <c r="C28" i="12"/>
  <c r="L33" i="9"/>
  <c r="D32" i="10" s="1"/>
  <c r="F33" i="9"/>
  <c r="C33" i="9" s="1"/>
  <c r="L29" i="9"/>
  <c r="D28" i="10" s="1"/>
  <c r="F29" i="9"/>
  <c r="C29" i="9" s="1"/>
  <c r="C14" i="12"/>
  <c r="C18" i="12"/>
  <c r="C31" i="12"/>
  <c r="C27" i="12"/>
  <c r="F17" i="9"/>
  <c r="C17" i="9" s="1"/>
  <c r="I17" i="9" s="1"/>
  <c r="L17" i="9"/>
  <c r="D16" i="10" s="1"/>
  <c r="C13" i="10"/>
  <c r="B13" i="10" s="1"/>
  <c r="C15" i="10"/>
  <c r="B15" i="10" s="1"/>
  <c r="C15" i="9"/>
  <c r="I38" i="9"/>
  <c r="E37" i="10" s="1"/>
  <c r="C37" i="10" s="1"/>
  <c r="B37" i="10" s="1"/>
  <c r="D14" i="10"/>
  <c r="C25" i="9"/>
  <c r="C20" i="9"/>
  <c r="I39" i="9"/>
  <c r="E38" i="10" s="1"/>
  <c r="C38" i="10" s="1"/>
  <c r="B38" i="10" s="1"/>
  <c r="I35" i="9"/>
  <c r="E34" i="10" s="1"/>
  <c r="C34" i="10" s="1"/>
  <c r="B34" i="10" s="1"/>
  <c r="I40" i="9"/>
  <c r="E39" i="10" s="1"/>
  <c r="C39" i="10" s="1"/>
  <c r="B39" i="10" s="1"/>
  <c r="C13" i="9"/>
  <c r="F11" i="9"/>
  <c r="C11" i="9" s="1"/>
  <c r="L11" i="9"/>
  <c r="D10" i="10" s="1"/>
  <c r="B10" i="16"/>
  <c r="C26" i="9"/>
  <c r="I22" i="9"/>
  <c r="E21" i="10" s="1"/>
  <c r="C21" i="10" s="1"/>
  <c r="B21" i="10" s="1"/>
  <c r="C19" i="9"/>
  <c r="I28" i="9"/>
  <c r="E27" i="10" s="1"/>
  <c r="C27" i="10" s="1"/>
  <c r="B27" i="10" s="1"/>
  <c r="C27" i="9"/>
  <c r="C23" i="9"/>
  <c r="D12" i="10"/>
  <c r="I29" i="9" l="1"/>
  <c r="E28" i="10" s="1"/>
  <c r="C28" i="10" s="1"/>
  <c r="B28" i="10" s="1"/>
  <c r="I37" i="9"/>
  <c r="E36" i="10" s="1"/>
  <c r="C36" i="10" s="1"/>
  <c r="B36" i="10" s="1"/>
  <c r="I34" i="9"/>
  <c r="E33" i="10" s="1"/>
  <c r="C33" i="10" s="1"/>
  <c r="B33" i="10" s="1"/>
  <c r="I32" i="9"/>
  <c r="E31" i="10" s="1"/>
  <c r="C31" i="10" s="1"/>
  <c r="B31" i="10" s="1"/>
  <c r="I33" i="9"/>
  <c r="E32" i="10" s="1"/>
  <c r="C32" i="10" s="1"/>
  <c r="B32" i="10" s="1"/>
  <c r="M31" i="9"/>
  <c r="G19" i="9"/>
  <c r="G13" i="9"/>
  <c r="M23" i="9"/>
  <c r="G29" i="9"/>
  <c r="M28" i="9"/>
  <c r="M17" i="9"/>
  <c r="M21" i="9"/>
  <c r="M34" i="9"/>
  <c r="G21" i="9"/>
  <c r="G40" i="9"/>
  <c r="M38" i="9"/>
  <c r="M32" i="9"/>
  <c r="G27" i="9"/>
  <c r="M20" i="9"/>
  <c r="G33" i="9"/>
  <c r="M33" i="9"/>
  <c r="G37" i="9"/>
  <c r="G32" i="9"/>
  <c r="G35" i="9"/>
  <c r="G39" i="9"/>
  <c r="M29" i="9"/>
  <c r="M37" i="9"/>
  <c r="M14" i="9"/>
  <c r="M16" i="9"/>
  <c r="M13" i="9"/>
  <c r="G23" i="9"/>
  <c r="M25" i="9"/>
  <c r="G26" i="9"/>
  <c r="M22" i="9"/>
  <c r="M35" i="9"/>
  <c r="G28" i="9"/>
  <c r="G22" i="9"/>
  <c r="G31" i="9"/>
  <c r="G16" i="9"/>
  <c r="G14" i="9"/>
  <c r="M27" i="9"/>
  <c r="M19" i="9"/>
  <c r="M26" i="9"/>
  <c r="M15" i="9"/>
  <c r="G38" i="9"/>
  <c r="G17" i="9"/>
  <c r="G20" i="9"/>
  <c r="G25" i="9"/>
  <c r="G15" i="9"/>
  <c r="M39" i="9"/>
  <c r="M40" i="9"/>
  <c r="G34" i="9"/>
  <c r="D22" i="9"/>
  <c r="I27" i="9"/>
  <c r="E26" i="10" s="1"/>
  <c r="C26" i="10" s="1"/>
  <c r="B26" i="10" s="1"/>
  <c r="D27" i="9"/>
  <c r="I23" i="9"/>
  <c r="E22" i="10" s="1"/>
  <c r="C22" i="10" s="1"/>
  <c r="B22" i="10" s="1"/>
  <c r="D23" i="9"/>
  <c r="D26" i="9"/>
  <c r="I26" i="9"/>
  <c r="E25" i="10" s="1"/>
  <c r="C25" i="10" s="1"/>
  <c r="B25" i="10" s="1"/>
  <c r="I13" i="9"/>
  <c r="E12" i="10" s="1"/>
  <c r="C12" i="10" s="1"/>
  <c r="B12" i="10" s="1"/>
  <c r="D13" i="9"/>
  <c r="D32" i="9"/>
  <c r="D37" i="9"/>
  <c r="D14" i="9"/>
  <c r="D31" i="9"/>
  <c r="D16" i="9"/>
  <c r="D21" i="9"/>
  <c r="I20" i="9"/>
  <c r="E19" i="10" s="1"/>
  <c r="C19" i="10" s="1"/>
  <c r="B19" i="10" s="1"/>
  <c r="D20" i="9"/>
  <c r="I25" i="9"/>
  <c r="E24" i="10" s="1"/>
  <c r="C24" i="10" s="1"/>
  <c r="B24" i="10" s="1"/>
  <c r="D25" i="9"/>
  <c r="I15" i="9"/>
  <c r="E14" i="10" s="1"/>
  <c r="C14" i="10" s="1"/>
  <c r="B14" i="10" s="1"/>
  <c r="D15" i="9"/>
  <c r="D33" i="9"/>
  <c r="D17" i="9"/>
  <c r="E16" i="10"/>
  <c r="C16" i="10" s="1"/>
  <c r="B16" i="10" s="1"/>
  <c r="D40" i="9"/>
  <c r="D35" i="9"/>
  <c r="D38" i="9"/>
  <c r="I19" i="9"/>
  <c r="E18" i="10" s="1"/>
  <c r="C18" i="10" s="1"/>
  <c r="B18" i="10" s="1"/>
  <c r="D19" i="9"/>
  <c r="I11" i="9"/>
  <c r="E10" i="10" s="1"/>
  <c r="C10" i="10" s="1"/>
  <c r="B10" i="10" s="1"/>
  <c r="D28" i="9"/>
  <c r="D39" i="9"/>
  <c r="D29" i="9"/>
  <c r="D34" i="9"/>
  <c r="J22" i="9" l="1"/>
  <c r="J19" i="9"/>
  <c r="J38" i="9"/>
  <c r="J35" i="9"/>
  <c r="J40" i="9"/>
  <c r="J28" i="9"/>
  <c r="J34" i="9"/>
  <c r="J15" i="9"/>
  <c r="J20" i="9"/>
  <c r="J26" i="9"/>
  <c r="J23" i="9"/>
  <c r="J27" i="9"/>
  <c r="J13" i="9"/>
  <c r="J31" i="9"/>
  <c r="J21" i="9"/>
  <c r="J37" i="9"/>
  <c r="J16" i="9"/>
  <c r="J32" i="9"/>
  <c r="J14" i="9"/>
  <c r="J29" i="9"/>
  <c r="J39" i="9"/>
  <c r="J17" i="9"/>
  <c r="J33" i="9"/>
  <c r="J25" i="9"/>
  <c r="H12" i="18" l="1"/>
  <c r="B12" i="18" l="1"/>
  <c r="F12" i="18"/>
  <c r="P12" i="18"/>
  <c r="R12" i="18"/>
  <c r="T12" i="18"/>
  <c r="L12" i="18"/>
  <c r="V12" i="18"/>
  <c r="D12" i="18"/>
  <c r="N12" i="18"/>
  <c r="X12" i="18"/>
  <c r="J12" i="18"/>
  <c r="N9" i="18" l="1"/>
  <c r="F9" i="18"/>
  <c r="X9" i="18"/>
  <c r="P9" i="18"/>
  <c r="L9" i="18"/>
  <c r="V9" i="18"/>
  <c r="J9" i="18"/>
  <c r="T9" i="18"/>
  <c r="R9" i="18"/>
  <c r="D9" i="18"/>
  <c r="B9" i="18"/>
  <c r="H9" i="18"/>
</calcChain>
</file>

<file path=xl/sharedStrings.xml><?xml version="1.0" encoding="utf-8"?>
<sst xmlns="http://schemas.openxmlformats.org/spreadsheetml/2006/main" count="1073" uniqueCount="202">
  <si>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</si>
  <si>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</si>
  <si>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</si>
  <si>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</si>
  <si>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</si>
  <si>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</si>
  <si>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</si>
  <si>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</si>
  <si>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</si>
  <si>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</si>
  <si>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</si>
  <si>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</si>
  <si>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</si>
  <si>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</si>
  <si>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</si>
  <si>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</si>
  <si>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</si>
  <si>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</si>
  <si>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</si>
  <si>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</si>
  <si>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</si>
  <si>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</si>
  <si>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</si>
  <si>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</si>
  <si>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</si>
  <si>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</si>
  <si>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</si>
  <si>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</si>
  <si>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</si>
  <si>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</si>
  <si>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</si>
  <si>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</si>
  <si>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</si>
  <si>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</si>
  <si>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</si>
  <si>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</si>
  <si>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</si>
  <si>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</si>
  <si>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</si>
  <si>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</si>
  <si>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</si>
  <si>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</si>
  <si>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</si>
  <si>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</si>
  <si>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</si>
  <si>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</si>
  <si>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</si>
  <si>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</si>
  <si>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</si>
  <si>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</si>
  <si>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</si>
  <si>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</si>
  <si>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</si>
  <si>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</si>
  <si>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</si>
  <si>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</si>
  <si>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</si>
  <si>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</si>
  <si>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</si>
  <si>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</si>
  <si>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</si>
  <si>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</si>
  <si>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</si>
  <si>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</si>
  <si>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</si>
  <si>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</si>
  <si>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</si>
  <si>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</si>
  <si>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</si>
  <si>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</si>
  <si>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</si>
  <si>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</si>
  <si>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</si>
  <si>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</si>
  <si>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</si>
  <si>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</si>
  <si>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</si>
  <si>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</si>
  <si>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</si>
  <si>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Table 9</t>
  </si>
  <si>
    <t>NOTE:  Percentages may not equal 100% due to rounding.</t>
  </si>
  <si>
    <t>Table 11</t>
  </si>
  <si>
    <t>Current Capital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</si>
  <si>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</si>
  <si>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</si>
  <si>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</si>
  <si>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</si>
  <si>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</si>
  <si>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</si>
  <si>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</si>
  <si>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</si>
  <si>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</si>
  <si>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</si>
  <si>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</si>
  <si>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</si>
  <si>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</si>
  <si>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</si>
  <si>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</si>
  <si>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</si>
  <si>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</si>
  <si>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</si>
  <si>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</si>
  <si>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</si>
  <si>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</si>
  <si>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</si>
  <si>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</si>
  <si>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</si>
  <si>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</si>
  <si>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  Grand</t>
  </si>
  <si>
    <t xml:space="preserve">     Regular</t>
  </si>
  <si>
    <t xml:space="preserve">  Total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</si>
  <si>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</si>
  <si>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</si>
  <si>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</si>
  <si>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</si>
  <si>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</si>
  <si>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</rPr>
      <t>**</t>
    </r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</si>
  <si>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</si>
  <si>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</si>
  <si>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</si>
  <si>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</si>
  <si>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</si>
  <si>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Less Equipment</t>
  </si>
  <si>
    <t>Non-Federal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</si>
  <si>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</si>
  <si>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</si>
  <si>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</si>
  <si>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</si>
  <si>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</si>
  <si>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</si>
  <si>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</si>
  <si>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</si>
  <si>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</si>
  <si>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</si>
  <si>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</si>
  <si>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</si>
  <si>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</si>
  <si>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</si>
  <si>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</si>
  <si>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</si>
  <si>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</si>
  <si>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</si>
  <si>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</si>
  <si>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State Share of Teachers' Retirement</t>
  </si>
  <si>
    <t>*Half-time prekindergarten pupils are expressed in full-time equivalents in arriving at per pupil costs</t>
  </si>
  <si>
    <t>Instruction**</t>
  </si>
  <si>
    <t>*Expenditures include equipment and outgoing transfers reported in each category.  Percentages may not equal 100% due to rounding.</t>
  </si>
  <si>
    <t>** Include textbooks, library materials and other instructional and special education supplies and materials. Exclude Adult Education expenditures.</t>
  </si>
  <si>
    <t>Food Service Fund</t>
  </si>
  <si>
    <t>School Construction Fund</t>
  </si>
  <si>
    <t>From All Funds</t>
  </si>
  <si>
    <t>**</t>
  </si>
  <si>
    <t>2010-2011</t>
  </si>
  <si>
    <t xml:space="preserve">*Half-day prekindergarten pupils have been equated to full-time. </t>
  </si>
  <si>
    <t>Expenditures**</t>
  </si>
  <si>
    <t>* Excludes Food Service, Community Services, Capital Outlay, Adult Education, equipment, and transfers.</t>
  </si>
  <si>
    <t>2011-2012</t>
  </si>
  <si>
    <t>2012-2013</t>
  </si>
  <si>
    <t>SFD Part 2 FY 2013 Table 5</t>
  </si>
  <si>
    <t>Instruction Less Adult Eduction FY 2013</t>
  </si>
  <si>
    <t>SFD Part 2 FY 2013  Table 4A</t>
  </si>
  <si>
    <t>SFD Part 2 FY 2013 Table 4</t>
  </si>
  <si>
    <t>Adult Education 2012-2013</t>
  </si>
  <si>
    <t>Instruction - Textbooks and Instructional Supplies FY 2013</t>
  </si>
  <si>
    <t>Cost per Pupil Belonging* for Materials of Instruction **:  Maryland Public Schools:  2014 - 2015</t>
  </si>
  <si>
    <t>2014-2015</t>
  </si>
  <si>
    <t>Instruction Less Adult Eduction FY 2014</t>
  </si>
  <si>
    <t>Instruction Less Adult Eduction FY 2015</t>
  </si>
  <si>
    <t>Student Activity Fund Memorandum Only</t>
  </si>
  <si>
    <t>Outlay &amp; Debt Services</t>
  </si>
  <si>
    <t>2015-2016</t>
  </si>
  <si>
    <t>Instruction Less Adult Eduction FY 2016</t>
  </si>
  <si>
    <t>Maryland Public Schools:  2016-2017</t>
  </si>
  <si>
    <t>2016-2017</t>
  </si>
  <si>
    <t>*Half-time prekindergarten pupils are expressed in full-time equivalents in arriving at per pupil costs.</t>
  </si>
  <si>
    <t>Cost per Public Elementary and Secondary Pupil Belonging* for Current Expenses, Capital Outlay, and Debt Service</t>
  </si>
  <si>
    <t>NOTE:  Excludes expenditures for adult education, equipment, state share of teachers' retirement, interfund transfers, and outgoing transfers.</t>
  </si>
  <si>
    <r>
      <t>**</t>
    </r>
    <r>
      <rPr>
        <sz val="10"/>
        <rFont val="WP TypographicSymbols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Costs.</t>
    </r>
  </si>
  <si>
    <t xml:space="preserve">Baltimore </t>
  </si>
  <si>
    <t>Total Ins and Sup less Adult</t>
  </si>
  <si>
    <t>*Interfund transfers and transfers between Maryland local education agencies are not shown on this table.</t>
  </si>
  <si>
    <t>**Excludes Debt Principal repayment and Student Activity Fund Expenditures.</t>
  </si>
  <si>
    <t>*Excludes Adult Education, Equipment, all Transfers  but Federal Funds Indirect Cost Recovery.</t>
  </si>
  <si>
    <r>
      <t xml:space="preserve">** </t>
    </r>
    <r>
      <rPr>
        <sz val="10"/>
        <rFont val="Arial"/>
        <family val="2"/>
      </rPr>
      <t>Excludes Adult Education, but includes State-paid Teachers' Pension/Retirement.</t>
    </r>
  </si>
  <si>
    <t xml:space="preserve"> Fixed</t>
  </si>
  <si>
    <t xml:space="preserve">            costs, special education, student personnel services, health services,  operation of plant, maintenance of plant, and fixed charges;</t>
  </si>
  <si>
    <t xml:space="preserve">            student transportation and state share of teachers' retirement are included in some columns. </t>
  </si>
  <si>
    <t>NOTE:  Includes expenditures for administration, instructional salaries and wages, textbooks and other instructional materials, other instructional</t>
  </si>
  <si>
    <t>Maryland Public Schools:  2017-2018</t>
  </si>
  <si>
    <t>Cost per Pupil Belonging* by Category:  Maryland Public Schools:  2017-2018</t>
  </si>
  <si>
    <t>Cost per Pupil Attending* by Category:  Maryland Public Schools:  2017-2018</t>
  </si>
  <si>
    <t>Cost per Pupil Belonging* from Federal Funds:  Maryland Public Schools:  2017-2018</t>
  </si>
  <si>
    <t>Cost per Pupil Belonging* Excluding Federal Funds:  Maryland Public Schools:  2017-2018</t>
  </si>
  <si>
    <t>Cost per Pupil Belonging* for Materials of Instruction **:  Maryland Public Schools:  2015-2018</t>
  </si>
  <si>
    <t>2017-2018</t>
  </si>
  <si>
    <t>Instruction Less Adult Education FY 2018</t>
  </si>
  <si>
    <t>Instruction Less Adult Eduction FY 2017</t>
  </si>
  <si>
    <t>Percent Distribution of Current Expenses by Category*:  Maryland Public Schools:  2017-2018</t>
  </si>
  <si>
    <t>Percent Distribution of Day Current Expenses by Category*:  Maryland Public Schools:  2017-2018</t>
  </si>
  <si>
    <t xml:space="preserve"> Current Expenses by Category*:  Maryland Public Schools:  2017-2018</t>
  </si>
  <si>
    <t>Expenditures for All Purposes*:  Maryland Public Schools:  2017-2018</t>
  </si>
  <si>
    <t>Expenditures* for Calculating Cost per Pupil Belonging from Federal Funds:  Maryland Public Schools: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</si>
</sst>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&quot;$&quot;* #,##0.000_);_(&quot;$&quot;* \(#,##0.000\);_(&quot;$&quot;* &quot;-&quot;??_);_(@_)"/>
    <numFmt numFmtId="172" formatCode="_(* #,##0.00000_);_(* \(#,##0.00000\);_(* &quot;-&quot;??_);_(@_)"/>
    <numFmt numFmtId="173" formatCode="#,##0.0_);\(#,##0.0\)"/>
    <numFmt numFmtId="174" formatCode="_(* #,##0.0_);_(* \(#,##0.0\);_(* &quot;-&quot;?_);_(@_)"/>
  </numFmts>
  <fonts count="1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Old English Text MT"/>
      <family val="4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3" fontId="0" fillId="0" borderId="0" xfId="1" applyFont="1"/>
    <xf numFmtId="43" fontId="0" fillId="0" borderId="0" xfId="1" applyFont="1" applyBorder="1"/>
    <xf numFmtId="44" fontId="0" fillId="0" borderId="0" xfId="2" applyFont="1" applyBorder="1"/>
    <xf numFmtId="2" fontId="0" fillId="0" borderId="0" xfId="0" applyNumberFormat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43" fontId="0" fillId="0" borderId="0" xfId="1" applyNumberFormat="1" applyFont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43" fontId="0" fillId="0" borderId="4" xfId="1" applyFont="1" applyBorder="1"/>
    <xf numFmtId="43" fontId="0" fillId="0" borderId="4" xfId="1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1" fontId="0" fillId="0" borderId="0" xfId="0" applyNumberFormat="1" applyBorder="1"/>
    <xf numFmtId="1" fontId="0" fillId="0" borderId="4" xfId="0" applyNumberFormat="1" applyBorder="1"/>
    <xf numFmtId="1" fontId="0" fillId="0" borderId="0" xfId="0" applyNumberFormat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0" fillId="0" borderId="0" xfId="2" applyFont="1" applyBorder="1" applyAlignment="1">
      <alignment horizontal="right"/>
    </xf>
    <xf numFmtId="43" fontId="0" fillId="0" borderId="0" xfId="1" applyNumberFormat="1" applyFont="1" applyBorder="1"/>
    <xf numFmtId="164" fontId="0" fillId="0" borderId="2" xfId="1" applyNumberFormat="1" applyFont="1" applyBorder="1" applyAlignment="1">
      <alignment horizontal="center"/>
    </xf>
    <xf numFmtId="168" fontId="0" fillId="0" borderId="0" xfId="4" applyNumberFormat="1" applyFont="1" applyBorder="1"/>
    <xf numFmtId="10" fontId="0" fillId="0" borderId="0" xfId="4" applyNumberFormat="1" applyFont="1" applyBorder="1"/>
    <xf numFmtId="165" fontId="0" fillId="0" borderId="0" xfId="0" applyNumberFormat="1"/>
    <xf numFmtId="0" fontId="2" fillId="0" borderId="1" xfId="3" applyFont="1" applyFill="1" applyBorder="1" applyAlignment="1">
      <alignment horizontal="left" wrapText="1"/>
    </xf>
    <xf numFmtId="7" fontId="0" fillId="0" borderId="0" xfId="2" applyNumberFormat="1" applyFont="1"/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7" fontId="0" fillId="0" borderId="0" xfId="1" applyNumberFormat="1" applyFont="1"/>
    <xf numFmtId="43" fontId="0" fillId="0" borderId="3" xfId="1" applyFont="1" applyBorder="1"/>
    <xf numFmtId="165" fontId="7" fillId="0" borderId="0" xfId="1" applyNumberFormat="1" applyFont="1"/>
    <xf numFmtId="165" fontId="5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Alignment="1">
      <alignment horizontal="center"/>
    </xf>
    <xf numFmtId="169" fontId="0" fillId="0" borderId="0" xfId="2" applyNumberFormat="1" applyFont="1"/>
    <xf numFmtId="166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43" fontId="0" fillId="0" borderId="0" xfId="1" applyFont="1" applyBorder="1" applyAlignment="1"/>
    <xf numFmtId="43" fontId="0" fillId="0" borderId="0" xfId="1" applyFont="1" applyBorder="1" applyAlignment="1">
      <alignment horizontal="left" indent="1"/>
    </xf>
    <xf numFmtId="0" fontId="0" fillId="0" borderId="0" xfId="0" applyAlignment="1">
      <alignment horizontal="left" indent="3"/>
    </xf>
    <xf numFmtId="166" fontId="0" fillId="0" borderId="0" xfId="0" applyNumberFormat="1"/>
    <xf numFmtId="166" fontId="0" fillId="0" borderId="0" xfId="1" applyNumberFormat="1" applyFont="1"/>
    <xf numFmtId="170" fontId="0" fillId="0" borderId="0" xfId="1" applyNumberFormat="1" applyFont="1"/>
    <xf numFmtId="7" fontId="0" fillId="0" borderId="0" xfId="2" applyNumberFormat="1" applyFont="1" applyBorder="1" applyAlignment="1">
      <alignment horizontal="right"/>
    </xf>
    <xf numFmtId="7" fontId="0" fillId="0" borderId="0" xfId="2" applyNumberFormat="1" applyFont="1" applyAlignment="1">
      <alignment horizontal="right"/>
    </xf>
    <xf numFmtId="0" fontId="0" fillId="0" borderId="2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2" applyFont="1" applyBorder="1" applyAlignment="1">
      <alignment horizontal="left"/>
    </xf>
    <xf numFmtId="49" fontId="0" fillId="0" borderId="0" xfId="2" applyNumberFormat="1" applyFont="1" applyBorder="1" applyAlignment="1">
      <alignment horizontal="left"/>
    </xf>
    <xf numFmtId="49" fontId="0" fillId="0" borderId="0" xfId="2" applyNumberFormat="1" applyFont="1" applyBorder="1"/>
    <xf numFmtId="49" fontId="0" fillId="0" borderId="0" xfId="1" applyNumberFormat="1" applyFont="1" applyBorder="1"/>
    <xf numFmtId="49" fontId="0" fillId="0" borderId="4" xfId="1" applyNumberFormat="1" applyFont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left"/>
    </xf>
    <xf numFmtId="43" fontId="0" fillId="0" borderId="0" xfId="1" applyFont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/>
    <xf numFmtId="0" fontId="5" fillId="0" borderId="0" xfId="0" applyFont="1"/>
    <xf numFmtId="164" fontId="0" fillId="0" borderId="0" xfId="1" applyNumberFormat="1" applyFont="1" applyAlignment="1">
      <alignment horizontal="right"/>
    </xf>
    <xf numFmtId="165" fontId="6" fillId="0" borderId="0" xfId="1" applyNumberFormat="1" applyFont="1"/>
    <xf numFmtId="165" fontId="6" fillId="0" borderId="4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0" fillId="0" borderId="8" xfId="1" applyNumberFormat="1" applyFont="1" applyBorder="1"/>
    <xf numFmtId="165" fontId="0" fillId="0" borderId="9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2" xfId="0" applyFill="1" applyBorder="1" applyAlignment="1">
      <alignment horizontal="left" indent="3"/>
    </xf>
    <xf numFmtId="7" fontId="0" fillId="0" borderId="0" xfId="2" applyNumberFormat="1" applyFont="1" applyFill="1" applyAlignment="1">
      <alignment horizontal="right"/>
    </xf>
    <xf numFmtId="43" fontId="0" fillId="0" borderId="0" xfId="1" applyNumberFormat="1" applyFont="1" applyFill="1"/>
    <xf numFmtId="43" fontId="1" fillId="0" borderId="0" xfId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/>
    <xf numFmtId="43" fontId="1" fillId="0" borderId="3" xfId="1" applyBorder="1"/>
    <xf numFmtId="43" fontId="1" fillId="0" borderId="4" xfId="1" applyFont="1" applyBorder="1" applyAlignment="1">
      <alignment horizontal="center"/>
    </xf>
    <xf numFmtId="49" fontId="1" fillId="0" borderId="0" xfId="2" applyNumberFormat="1" applyBorder="1"/>
    <xf numFmtId="7" fontId="1" fillId="0" borderId="0" xfId="1" applyNumberFormat="1"/>
    <xf numFmtId="165" fontId="1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1" applyNumberFormat="1" applyFont="1" applyBorder="1"/>
    <xf numFmtId="165" fontId="6" fillId="0" borderId="0" xfId="1" applyNumberFormat="1" applyFont="1" applyFill="1" applyBorder="1"/>
    <xf numFmtId="165" fontId="6" fillId="0" borderId="4" xfId="1" applyNumberFormat="1" applyFont="1" applyFill="1" applyBorder="1"/>
    <xf numFmtId="0" fontId="0" fillId="0" borderId="12" xfId="0" applyBorder="1" applyAlignment="1">
      <alignment horizontal="center"/>
    </xf>
    <xf numFmtId="164" fontId="6" fillId="0" borderId="0" xfId="1" applyNumberFormat="1" applyFont="1" applyBorder="1"/>
    <xf numFmtId="164" fontId="6" fillId="0" borderId="4" xfId="1" applyNumberFormat="1" applyFont="1" applyBorder="1"/>
    <xf numFmtId="165" fontId="6" fillId="0" borderId="0" xfId="1" applyNumberFormat="1" applyFont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left" indent="2"/>
    </xf>
    <xf numFmtId="165" fontId="8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9" fillId="0" borderId="0" xfId="0" applyFont="1" applyBorder="1"/>
    <xf numFmtId="0" fontId="0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165" fontId="10" fillId="0" borderId="0" xfId="1" applyNumberFormat="1" applyFont="1" applyBorder="1"/>
    <xf numFmtId="0" fontId="6" fillId="0" borderId="4" xfId="0" applyFont="1" applyBorder="1" applyAlignment="1">
      <alignment horizontal="center"/>
    </xf>
    <xf numFmtId="165" fontId="6" fillId="0" borderId="13" xfId="1" applyNumberFormat="1" applyFont="1" applyBorder="1" applyAlignment="1">
      <alignment horizontal="center"/>
    </xf>
    <xf numFmtId="0" fontId="6" fillId="0" borderId="0" xfId="0" applyFont="1" applyBorder="1"/>
    <xf numFmtId="165" fontId="8" fillId="0" borderId="0" xfId="1" applyNumberFormat="1" applyFont="1" applyBorder="1" applyAlignment="1">
      <alignment horizontal="center"/>
    </xf>
    <xf numFmtId="165" fontId="10" fillId="0" borderId="0" xfId="1" applyNumberFormat="1" applyFont="1"/>
    <xf numFmtId="0" fontId="10" fillId="0" borderId="0" xfId="0" applyFont="1"/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4" fontId="6" fillId="0" borderId="0" xfId="0" applyNumberFormat="1" applyFont="1"/>
    <xf numFmtId="169" fontId="6" fillId="0" borderId="0" xfId="2" applyNumberFormat="1" applyFont="1"/>
    <xf numFmtId="43" fontId="1" fillId="0" borderId="4" xfId="1" applyBorder="1" applyAlignment="1">
      <alignment horizontal="center"/>
    </xf>
    <xf numFmtId="44" fontId="0" fillId="0" borderId="0" xfId="2" applyFont="1" applyAlignment="1">
      <alignment horizontal="center"/>
    </xf>
    <xf numFmtId="165" fontId="1" fillId="0" borderId="0" xfId="1" applyNumberFormat="1" applyFont="1"/>
    <xf numFmtId="172" fontId="1" fillId="0" borderId="0" xfId="1" applyNumberFormat="1" applyFont="1"/>
    <xf numFmtId="165" fontId="1" fillId="0" borderId="3" xfId="1" applyNumberFormat="1" applyFont="1" applyBorder="1"/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Border="1" applyAlignment="1"/>
    <xf numFmtId="165" fontId="1" fillId="0" borderId="2" xfId="1" applyNumberFormat="1" applyFont="1" applyBorder="1" applyAlignment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left"/>
    </xf>
    <xf numFmtId="169" fontId="1" fillId="0" borderId="0" xfId="2" applyNumberFormat="1" applyFont="1" applyBorder="1" applyAlignment="1">
      <alignment horizontal="right"/>
    </xf>
    <xf numFmtId="169" fontId="1" fillId="0" borderId="0" xfId="2" applyNumberFormat="1" applyFont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1" applyNumberFormat="1" applyFont="1" applyFill="1"/>
    <xf numFmtId="165" fontId="1" fillId="0" borderId="4" xfId="1" applyNumberFormat="1" applyFont="1" applyBorder="1"/>
    <xf numFmtId="165" fontId="1" fillId="0" borderId="4" xfId="1" applyNumberFormat="1" applyFont="1" applyBorder="1" applyAlignment="1">
      <alignment horizontal="left"/>
    </xf>
    <xf numFmtId="4" fontId="11" fillId="0" borderId="0" xfId="3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 wrapText="1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39" fontId="1" fillId="0" borderId="0" xfId="1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2" fontId="1" fillId="0" borderId="0" xfId="2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39" fontId="1" fillId="0" borderId="4" xfId="1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2" fontId="1" fillId="0" borderId="4" xfId="2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43" fontId="1" fillId="0" borderId="4" xfId="1" applyBorder="1" applyAlignment="1">
      <alignment horizontal="center"/>
    </xf>
    <xf numFmtId="43" fontId="1" fillId="0" borderId="0" xfId="1" applyAlignment="1">
      <alignment horizontal="center"/>
    </xf>
    <xf numFmtId="43" fontId="1" fillId="0" borderId="14" xfId="1" applyBorder="1" applyAlignment="1">
      <alignment horizontal="center"/>
    </xf>
    <xf numFmtId="43" fontId="0" fillId="0" borderId="0" xfId="0" applyNumberFormat="1" applyBorder="1"/>
    <xf numFmtId="43" fontId="1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1" fillId="0" borderId="0" xfId="1" applyAlignment="1"/>
    <xf numFmtId="43" fontId="1" fillId="0" borderId="0" xfId="1" applyAlignment="1">
      <alignment horizontal="left" vertical="center" shrinkToFit="1"/>
    </xf>
    <xf numFmtId="170" fontId="1" fillId="0" borderId="0" xfId="2" applyNumberFormat="1" applyFont="1" applyFill="1" applyBorder="1"/>
    <xf numFmtId="165" fontId="0" fillId="0" borderId="0" xfId="1" applyNumberFormat="1" applyFont="1" applyFill="1" applyBorder="1"/>
    <xf numFmtId="49" fontId="1" fillId="0" borderId="0" xfId="1" applyNumberFormat="1" applyFont="1"/>
    <xf numFmtId="10" fontId="0" fillId="0" borderId="0" xfId="2" applyNumberFormat="1" applyFont="1"/>
    <xf numFmtId="43" fontId="0" fillId="0" borderId="0" xfId="2" applyNumberFormat="1" applyFont="1"/>
    <xf numFmtId="170" fontId="1" fillId="0" borderId="0" xfId="1" applyNumberFormat="1" applyFont="1"/>
    <xf numFmtId="165" fontId="13" fillId="0" borderId="0" xfId="1" applyNumberFormat="1" applyFont="1" applyFill="1" applyBorder="1"/>
    <xf numFmtId="166" fontId="13" fillId="0" borderId="0" xfId="2" applyNumberFormat="1" applyFont="1"/>
    <xf numFmtId="165" fontId="1" fillId="0" borderId="0" xfId="1" applyNumberFormat="1" applyFont="1" applyFill="1" applyProtection="1">
      <protection locked="0"/>
    </xf>
    <xf numFmtId="165" fontId="1" fillId="0" borderId="4" xfId="1" applyNumberFormat="1" applyFont="1" applyFill="1" applyBorder="1"/>
    <xf numFmtId="165" fontId="14" fillId="0" borderId="0" xfId="1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169" fontId="1" fillId="0" borderId="0" xfId="2" applyNumberFormat="1" applyFont="1" applyFill="1" applyBorder="1"/>
    <xf numFmtId="165" fontId="1" fillId="0" borderId="2" xfId="1" applyNumberFormat="1" applyFont="1" applyFill="1" applyBorder="1"/>
    <xf numFmtId="0" fontId="7" fillId="0" borderId="0" xfId="0" applyFont="1" applyFill="1"/>
    <xf numFmtId="170" fontId="1" fillId="0" borderId="0" xfId="0" applyNumberFormat="1" applyFont="1"/>
    <xf numFmtId="42" fontId="1" fillId="0" borderId="0" xfId="0" applyNumberFormat="1" applyFont="1"/>
    <xf numFmtId="171" fontId="1" fillId="0" borderId="0" xfId="0" applyNumberFormat="1" applyFont="1"/>
    <xf numFmtId="165" fontId="13" fillId="0" borderId="0" xfId="1" applyNumberFormat="1" applyFont="1" applyFill="1" applyProtection="1">
      <protection locked="0"/>
    </xf>
    <xf numFmtId="169" fontId="1" fillId="0" borderId="0" xfId="2" applyNumberFormat="1" applyFont="1"/>
    <xf numFmtId="166" fontId="1" fillId="0" borderId="0" xfId="2" applyNumberFormat="1" applyFont="1" applyAlignment="1">
      <alignment horizontal="center" vertical="center"/>
    </xf>
    <xf numFmtId="7" fontId="1" fillId="0" borderId="0" xfId="2" applyNumberFormat="1" applyFont="1" applyAlignment="1">
      <alignment horizontal="center" vertical="center"/>
    </xf>
    <xf numFmtId="166" fontId="1" fillId="0" borderId="0" xfId="1" applyNumberFormat="1" applyFont="1" applyBorder="1"/>
    <xf numFmtId="43" fontId="0" fillId="0" borderId="0" xfId="1" applyFont="1" applyAlignment="1">
      <alignment horizontal="center"/>
    </xf>
    <xf numFmtId="43" fontId="0" fillId="0" borderId="4" xfId="1" applyFont="1" applyBorder="1" applyAlignment="1">
      <alignment horizontal="center"/>
    </xf>
    <xf numFmtId="0" fontId="2" fillId="0" borderId="17" xfId="3" applyFont="1" applyFill="1" applyBorder="1" applyAlignment="1">
      <alignment horizontal="left" wrapText="1"/>
    </xf>
    <xf numFmtId="43" fontId="0" fillId="0" borderId="4" xfId="1" applyFont="1" applyBorder="1" applyAlignment="1">
      <alignment horizontal="left" indent="1"/>
    </xf>
    <xf numFmtId="43" fontId="0" fillId="0" borderId="4" xfId="0" applyNumberFormat="1" applyBorder="1" applyAlignment="1">
      <alignment horizontal="center"/>
    </xf>
    <xf numFmtId="43" fontId="0" fillId="0" borderId="4" xfId="1" applyNumberFormat="1" applyFont="1" applyFill="1" applyBorder="1"/>
    <xf numFmtId="14" fontId="0" fillId="0" borderId="0" xfId="1" applyNumberFormat="1" applyFont="1" applyBorder="1"/>
    <xf numFmtId="14" fontId="0" fillId="0" borderId="0" xfId="1" applyNumberFormat="1" applyFont="1"/>
    <xf numFmtId="0" fontId="0" fillId="0" borderId="0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4" applyFont="1"/>
    <xf numFmtId="41" fontId="1" fillId="0" borderId="0" xfId="1" applyNumberFormat="1"/>
    <xf numFmtId="41" fontId="1" fillId="0" borderId="0" xfId="2" applyNumberFormat="1"/>
    <xf numFmtId="41" fontId="12" fillId="0" borderId="0" xfId="0" applyNumberFormat="1" applyFont="1" applyProtection="1">
      <protection locked="0"/>
    </xf>
    <xf numFmtId="41" fontId="12" fillId="0" borderId="0" xfId="1" applyNumberFormat="1" applyFont="1" applyProtection="1">
      <protection locked="0"/>
    </xf>
    <xf numFmtId="41" fontId="12" fillId="0" borderId="0" xfId="1" applyNumberFormat="1" applyFont="1"/>
    <xf numFmtId="41" fontId="12" fillId="0" borderId="4" xfId="0" applyNumberFormat="1" applyFont="1" applyBorder="1" applyProtection="1">
      <protection locked="0"/>
    </xf>
    <xf numFmtId="41" fontId="12" fillId="0" borderId="4" xfId="1" applyNumberFormat="1" applyFont="1" applyBorder="1"/>
    <xf numFmtId="41" fontId="12" fillId="0" borderId="4" xfId="1" applyNumberFormat="1" applyFont="1" applyBorder="1" applyProtection="1">
      <protection locked="0"/>
    </xf>
    <xf numFmtId="41" fontId="1" fillId="0" borderId="4" xfId="1" applyNumberFormat="1" applyBorder="1"/>
    <xf numFmtId="41" fontId="1" fillId="0" borderId="0" xfId="0" applyNumberFormat="1" applyFont="1" applyBorder="1"/>
    <xf numFmtId="14" fontId="1" fillId="0" borderId="0" xfId="1" applyNumberFormat="1"/>
    <xf numFmtId="41" fontId="0" fillId="0" borderId="0" xfId="0" applyNumberFormat="1"/>
    <xf numFmtId="0" fontId="1" fillId="0" borderId="0" xfId="0" applyFont="1" applyBorder="1"/>
    <xf numFmtId="165" fontId="6" fillId="0" borderId="0" xfId="1" applyNumberFormat="1" applyFont="1" applyBorder="1" applyAlignment="1">
      <alignment horizontal="left" indent="2"/>
    </xf>
    <xf numFmtId="169" fontId="1" fillId="0" borderId="0" xfId="2" applyNumberFormat="1" applyFont="1" applyBorder="1"/>
    <xf numFmtId="166" fontId="13" fillId="0" borderId="0" xfId="2" applyNumberFormat="1" applyFont="1" applyBorder="1"/>
    <xf numFmtId="170" fontId="1" fillId="0" borderId="0" xfId="0" applyNumberFormat="1" applyFont="1" applyBorder="1"/>
    <xf numFmtId="42" fontId="1" fillId="0" borderId="0" xfId="0" applyNumberFormat="1" applyFont="1" applyBorder="1"/>
    <xf numFmtId="171" fontId="1" fillId="0" borderId="0" xfId="0" applyNumberFormat="1" applyFont="1" applyBorder="1"/>
    <xf numFmtId="0" fontId="10" fillId="0" borderId="0" xfId="0" applyFont="1" applyBorder="1"/>
    <xf numFmtId="165" fontId="1" fillId="0" borderId="0" xfId="1" applyNumberFormat="1" applyFont="1" applyFill="1" applyBorder="1" applyProtection="1">
      <protection locked="0"/>
    </xf>
    <xf numFmtId="0" fontId="7" fillId="0" borderId="0" xfId="0" applyFont="1" applyFill="1" applyBorder="1"/>
    <xf numFmtId="165" fontId="13" fillId="0" borderId="0" xfId="1" applyNumberFormat="1" applyFont="1" applyFill="1" applyBorder="1" applyProtection="1">
      <protection locked="0"/>
    </xf>
    <xf numFmtId="174" fontId="0" fillId="0" borderId="0" xfId="0" applyNumberFormat="1"/>
    <xf numFmtId="43" fontId="6" fillId="0" borderId="0" xfId="1" applyNumberFormat="1" applyFont="1" applyFill="1" applyBorder="1"/>
    <xf numFmtId="43" fontId="0" fillId="0" borderId="4" xfId="0" applyNumberFormat="1" applyBorder="1"/>
    <xf numFmtId="43" fontId="6" fillId="0" borderId="4" xfId="1" applyNumberFormat="1" applyFont="1" applyFill="1" applyBorder="1"/>
    <xf numFmtId="43" fontId="1" fillId="0" borderId="0" xfId="1" applyNumberFormat="1" applyFont="1" applyFill="1" applyBorder="1"/>
    <xf numFmtId="2" fontId="1" fillId="0" borderId="0" xfId="0" applyNumberFormat="1" applyFont="1" applyBorder="1" applyAlignment="1">
      <alignment horizontal="center"/>
    </xf>
    <xf numFmtId="2" fontId="1" fillId="0" borderId="0" xfId="2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5" fontId="1" fillId="0" borderId="10" xfId="1" applyNumberFormat="1" applyFont="1" applyBorder="1" applyAlignment="1">
      <alignment horizontal="center"/>
    </xf>
    <xf numFmtId="43" fontId="1" fillId="0" borderId="0" xfId="1" applyAlignment="1">
      <alignment wrapText="1"/>
    </xf>
    <xf numFmtId="41" fontId="1" fillId="0" borderId="0" xfId="1" applyNumberFormat="1" applyAlignment="1">
      <alignment wrapText="1"/>
    </xf>
    <xf numFmtId="41" fontId="1" fillId="0" borderId="4" xfId="2" applyNumberFormat="1" applyBorder="1"/>
    <xf numFmtId="165" fontId="0" fillId="0" borderId="0" xfId="1" applyNumberFormat="1" applyFont="1" applyAlignment="1">
      <alignment horizontal="center" vertical="top" wrapText="1"/>
    </xf>
    <xf numFmtId="42" fontId="1" fillId="0" borderId="0" xfId="1" applyNumberFormat="1"/>
    <xf numFmtId="42" fontId="1" fillId="0" borderId="0" xfId="2" applyNumberFormat="1"/>
    <xf numFmtId="43" fontId="0" fillId="0" borderId="19" xfId="1" applyNumberFormat="1" applyFont="1" applyBorder="1"/>
    <xf numFmtId="41" fontId="0" fillId="0" borderId="0" xfId="0" applyNumberFormat="1" applyFill="1"/>
    <xf numFmtId="0" fontId="0" fillId="0" borderId="0" xfId="0" applyFill="1"/>
    <xf numFmtId="165" fontId="0" fillId="0" borderId="20" xfId="1" applyNumberFormat="1" applyFont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/>
    <xf numFmtId="3" fontId="6" fillId="0" borderId="0" xfId="1" applyNumberFormat="1" applyFont="1" applyBorder="1"/>
    <xf numFmtId="3" fontId="6" fillId="0" borderId="4" xfId="1" applyNumberFormat="1" applyFont="1" applyBorder="1"/>
    <xf numFmtId="41" fontId="1" fillId="0" borderId="0" xfId="0" applyNumberFormat="1" applyFont="1" applyFill="1" applyBorder="1"/>
    <xf numFmtId="41" fontId="1" fillId="0" borderId="4" xfId="0" applyNumberFormat="1" applyFont="1" applyFill="1" applyBorder="1"/>
    <xf numFmtId="41" fontId="15" fillId="0" borderId="0" xfId="0" applyNumberFormat="1" applyFont="1"/>
    <xf numFmtId="49" fontId="1" fillId="0" borderId="0" xfId="2" applyNumberFormat="1" applyFont="1" applyBorder="1"/>
    <xf numFmtId="165" fontId="1" fillId="0" borderId="0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vertical="top" wrapText="1"/>
    </xf>
    <xf numFmtId="3" fontId="1" fillId="0" borderId="1" xfId="3" applyNumberFormat="1" applyFont="1" applyFill="1" applyBorder="1" applyAlignment="1">
      <alignment horizontal="right" wrapText="1"/>
    </xf>
    <xf numFmtId="165" fontId="0" fillId="0" borderId="18" xfId="1" applyNumberFormat="1" applyFont="1" applyBorder="1"/>
    <xf numFmtId="164" fontId="6" fillId="0" borderId="0" xfId="1" applyNumberFormat="1" applyFont="1" applyFill="1" applyBorder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0" fillId="0" borderId="14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73" fontId="0" fillId="0" borderId="0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5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/>
    </xf>
    <xf numFmtId="43" fontId="1" fillId="0" borderId="0" xfId="1" applyFont="1" applyAlignment="1">
      <alignment horizontal="center" vertical="center"/>
    </xf>
    <xf numFmtId="43" fontId="1" fillId="0" borderId="4" xfId="1" applyBorder="1" applyAlignment="1">
      <alignment horizontal="center"/>
    </xf>
    <xf numFmtId="43" fontId="1" fillId="0" borderId="0" xfId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expwret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topLeftCell="A16" zoomScaleNormal="100" workbookViewId="0">
      <selection activeCell="P29" sqref="P28:P29"/>
    </sheetView>
  </sheetViews>
  <sheetFormatPr defaultRowHeight="12.75"/>
  <cols>
    <col min="1" max="1" width="14.140625" bestFit="1" customWidth="1"/>
    <col min="2" max="2" width="14.140625" customWidth="1"/>
    <col min="3" max="3" width="14" customWidth="1"/>
    <col min="4" max="4" width="17.5703125" customWidth="1"/>
    <col min="5" max="5" width="14.7109375" customWidth="1"/>
    <col min="6" max="6" width="5.140625" customWidth="1"/>
    <col min="7" max="7" width="14.140625" customWidth="1"/>
    <col min="8" max="8" width="4.85546875" customWidth="1"/>
    <col min="9" max="9" width="13.5703125" customWidth="1"/>
    <col min="10" max="10" width="9.28515625" bestFit="1" customWidth="1"/>
  </cols>
  <sheetData>
    <row r="1" spans="1:10">
      <c r="A1" s="273" t="s">
        <v>69</v>
      </c>
      <c r="B1" s="273"/>
      <c r="C1" s="273"/>
      <c r="D1" s="273"/>
      <c r="E1" s="273"/>
      <c r="F1" s="273"/>
      <c r="G1" s="273"/>
      <c r="H1" s="273"/>
      <c r="I1" s="273"/>
    </row>
    <row r="2" spans="1:10">
      <c r="A2" s="30"/>
      <c r="B2" s="30"/>
      <c r="C2" s="30"/>
      <c r="D2" s="30"/>
      <c r="E2" s="30"/>
      <c r="F2" s="30"/>
      <c r="G2" s="30"/>
      <c r="H2" s="30"/>
      <c r="I2" s="30"/>
    </row>
    <row r="3" spans="1:10">
      <c r="A3" s="274" t="s">
        <v>175</v>
      </c>
      <c r="B3" s="273"/>
      <c r="C3" s="273"/>
      <c r="D3" s="273"/>
      <c r="E3" s="273"/>
      <c r="F3" s="273"/>
      <c r="G3" s="273"/>
      <c r="H3" s="273"/>
      <c r="I3" s="273"/>
    </row>
    <row r="4" spans="1:10">
      <c r="A4" s="275" t="s">
        <v>188</v>
      </c>
      <c r="B4" s="276"/>
      <c r="C4" s="276"/>
      <c r="D4" s="276"/>
      <c r="E4" s="276"/>
      <c r="F4" s="276"/>
      <c r="G4" s="276"/>
      <c r="H4" s="276"/>
      <c r="I4" s="276"/>
    </row>
    <row r="5" spans="1:10" ht="13.5" thickBot="1">
      <c r="A5" s="5"/>
      <c r="B5" s="5"/>
      <c r="C5" s="5"/>
      <c r="D5" s="5"/>
      <c r="E5" s="5"/>
      <c r="F5" s="5"/>
      <c r="G5" s="5"/>
      <c r="H5" s="5"/>
      <c r="I5" s="5"/>
    </row>
    <row r="6" spans="1:10" ht="15" customHeight="1" thickTop="1">
      <c r="A6" s="3"/>
      <c r="B6" s="3"/>
      <c r="C6" s="277" t="s">
        <v>73</v>
      </c>
      <c r="D6" s="277"/>
      <c r="E6" s="277"/>
      <c r="F6" s="277"/>
      <c r="G6" s="277"/>
      <c r="H6" s="6"/>
      <c r="I6" s="95" t="s">
        <v>111</v>
      </c>
    </row>
    <row r="7" spans="1:10">
      <c r="A7" s="3" t="s">
        <v>86</v>
      </c>
      <c r="B7" s="3"/>
      <c r="C7" s="6"/>
      <c r="D7" s="3"/>
      <c r="E7" s="3"/>
      <c r="F7" s="3"/>
      <c r="G7" s="270" t="s">
        <v>143</v>
      </c>
      <c r="H7" s="6"/>
      <c r="I7" s="95" t="s">
        <v>112</v>
      </c>
    </row>
    <row r="8" spans="1:10">
      <c r="A8" t="s">
        <v>11</v>
      </c>
      <c r="B8" s="64" t="s">
        <v>108</v>
      </c>
      <c r="C8" s="6"/>
      <c r="D8" s="71" t="s">
        <v>109</v>
      </c>
      <c r="E8" s="3"/>
      <c r="F8" s="3"/>
      <c r="G8" s="271"/>
      <c r="H8" s="6"/>
      <c r="I8" s="95" t="s">
        <v>74</v>
      </c>
    </row>
    <row r="9" spans="1:10" ht="13.5" thickBot="1">
      <c r="A9" s="4" t="s">
        <v>87</v>
      </c>
      <c r="B9" s="70" t="s">
        <v>53</v>
      </c>
      <c r="C9" s="70" t="s">
        <v>110</v>
      </c>
      <c r="D9" s="70" t="s">
        <v>71</v>
      </c>
      <c r="E9" s="7" t="s">
        <v>72</v>
      </c>
      <c r="F9" s="119"/>
      <c r="G9" s="272"/>
      <c r="H9" s="7"/>
      <c r="I9" s="96" t="s">
        <v>116</v>
      </c>
    </row>
    <row r="10" spans="1:10" s="47" customFormat="1">
      <c r="A10" s="74" t="s">
        <v>52</v>
      </c>
      <c r="B10" s="68">
        <f>+C10+I10</f>
        <v>15580.194357838149</v>
      </c>
      <c r="C10" s="68">
        <f>SUM(D10:G10)</f>
        <v>14484.375140963066</v>
      </c>
      <c r="D10" s="69">
        <f>+'Tbl2'!L11</f>
        <v>12966.231562791976</v>
      </c>
      <c r="E10" s="69">
        <f>+'Tbl2'!C11-'Tbl2'!I11</f>
        <v>687.61183543938569</v>
      </c>
      <c r="F10" s="69"/>
      <c r="G10" s="135">
        <f>'Tbl 10'!O9/'Tbl11'!C9</f>
        <v>830.5317427317035</v>
      </c>
      <c r="H10" s="69"/>
      <c r="I10" s="97">
        <f>Allexp!Y10/'Tbl11'!C9</f>
        <v>1095.8192168750832</v>
      </c>
    </row>
    <row r="11" spans="1:10">
      <c r="A11" s="3"/>
      <c r="B11" s="57"/>
      <c r="C11" s="58"/>
      <c r="D11" s="59"/>
      <c r="E11" s="59"/>
      <c r="F11" s="59"/>
      <c r="G11" s="49"/>
      <c r="H11" s="49"/>
      <c r="I11" s="98"/>
    </row>
    <row r="12" spans="1:10">
      <c r="A12" s="3" t="s">
        <v>28</v>
      </c>
      <c r="B12" s="63">
        <f>+C12+I12</f>
        <v>13976.026897879156</v>
      </c>
      <c r="C12" s="58">
        <f>SUM(D12:G12)</f>
        <v>13771.413132726009</v>
      </c>
      <c r="D12" s="59">
        <f>+'Tbl2'!L13</f>
        <v>12250.929450302463</v>
      </c>
      <c r="E12" s="59">
        <f>+'Tbl2'!C13-'Tbl2'!I13</f>
        <v>685.27147861224694</v>
      </c>
      <c r="F12" s="59"/>
      <c r="G12" s="49">
        <f>'Tbl 10'!O11/'Tbl11'!C11</f>
        <v>835.21220381130001</v>
      </c>
      <c r="H12" s="49"/>
      <c r="I12" s="98">
        <f>Allexp!Y12/'Tbl11'!C11</f>
        <v>204.61376515314541</v>
      </c>
      <c r="J12" s="31"/>
    </row>
    <row r="13" spans="1:10">
      <c r="A13" s="3" t="s">
        <v>29</v>
      </c>
      <c r="B13" s="63">
        <f>+C13+I13</f>
        <v>14650.545817597527</v>
      </c>
      <c r="C13" s="58">
        <f t="shared" ref="C13:C16" si="0">SUM(D13:G13)</f>
        <v>13647.503212799149</v>
      </c>
      <c r="D13" s="59">
        <f>+'Tbl2'!L14</f>
        <v>12200.309979183789</v>
      </c>
      <c r="E13" s="59">
        <f>+'Tbl2'!C14-'Tbl2'!I14</f>
        <v>692.09222847828278</v>
      </c>
      <c r="F13" s="59"/>
      <c r="G13" s="49">
        <f>'Tbl 10'!O12/'Tbl11'!C12</f>
        <v>755.10100513707835</v>
      </c>
      <c r="H13" s="49"/>
      <c r="I13" s="98">
        <f>Allexp!Y13/'Tbl11'!C12</f>
        <v>1003.0426047983782</v>
      </c>
    </row>
    <row r="14" spans="1:10">
      <c r="A14" s="3" t="s">
        <v>51</v>
      </c>
      <c r="B14" s="63">
        <f>+C14+I14</f>
        <v>15907.300612789748</v>
      </c>
      <c r="C14" s="62">
        <f t="shared" si="0"/>
        <v>15375.76189316493</v>
      </c>
      <c r="D14" s="59">
        <f>+'Tbl2'!L15</f>
        <v>13962.477163483738</v>
      </c>
      <c r="E14" s="59">
        <f>+'Tbl2'!C15-'Tbl2'!I15</f>
        <v>593.16443684490332</v>
      </c>
      <c r="F14" s="59"/>
      <c r="G14" s="49">
        <f>'Tbl 10'!O13/'Tbl11'!C13</f>
        <v>820.12029283628908</v>
      </c>
      <c r="H14" s="49"/>
      <c r="I14" s="98">
        <f>Allexp!Y14/'Tbl11'!C13</f>
        <v>531.5387196248181</v>
      </c>
    </row>
    <row r="15" spans="1:10">
      <c r="A15" s="3" t="s">
        <v>30</v>
      </c>
      <c r="B15" s="63">
        <f>+C15+I15</f>
        <v>14387.765487503168</v>
      </c>
      <c r="C15" s="58">
        <f t="shared" si="0"/>
        <v>13880.10824387281</v>
      </c>
      <c r="D15" s="59">
        <f>+'Tbl2'!L16</f>
        <v>12562.263664405004</v>
      </c>
      <c r="E15" s="59">
        <f>+'Tbl2'!C16-'Tbl2'!I16</f>
        <v>553.49367613551294</v>
      </c>
      <c r="F15" s="59"/>
      <c r="G15" s="49">
        <f>'Tbl 10'!O14/'Tbl11'!C14</f>
        <v>764.35090333229368</v>
      </c>
      <c r="H15" s="49"/>
      <c r="I15" s="98">
        <f>Allexp!Y15/'Tbl11'!C14</f>
        <v>507.65724363035713</v>
      </c>
    </row>
    <row r="16" spans="1:10">
      <c r="A16" s="3" t="s">
        <v>31</v>
      </c>
      <c r="B16" s="63">
        <f>+C16+I16</f>
        <v>14609.978179521064</v>
      </c>
      <c r="C16" s="58">
        <f t="shared" si="0"/>
        <v>14061.622038553371</v>
      </c>
      <c r="D16" s="59">
        <f>+'Tbl2'!L17</f>
        <v>12305.557667761226</v>
      </c>
      <c r="E16" s="59">
        <f>+'Tbl2'!C17-'Tbl2'!I17</f>
        <v>920.30420694725399</v>
      </c>
      <c r="F16" s="59"/>
      <c r="G16" s="49">
        <f>'Tbl 10'!O15/'Tbl11'!C15</f>
        <v>835.76016384489014</v>
      </c>
      <c r="H16" s="49"/>
      <c r="I16" s="98">
        <f>Allexp!Y16/'Tbl11'!C15</f>
        <v>548.35614096769393</v>
      </c>
    </row>
    <row r="17" spans="1:9">
      <c r="A17" s="3"/>
      <c r="B17" s="58"/>
      <c r="C17" s="58"/>
      <c r="D17" s="59"/>
      <c r="E17" s="59"/>
      <c r="F17" s="59"/>
      <c r="G17" s="49"/>
      <c r="H17" s="49"/>
      <c r="I17" s="98"/>
    </row>
    <row r="18" spans="1:9">
      <c r="A18" s="3" t="s">
        <v>32</v>
      </c>
      <c r="B18" s="63">
        <f t="shared" ref="B18:B22" si="1">+C18+I18</f>
        <v>13599.9954357798</v>
      </c>
      <c r="C18" s="58">
        <f t="shared" ref="C18:C22" si="2">SUM(D18:G18)</f>
        <v>13267.596674424985</v>
      </c>
      <c r="D18" s="59">
        <f>+'Tbl2'!L19</f>
        <v>11828.173201230635</v>
      </c>
      <c r="E18" s="59">
        <f>+'Tbl2'!C19-'Tbl2'!I19</f>
        <v>690.02322222907605</v>
      </c>
      <c r="F18" s="59"/>
      <c r="G18" s="202">
        <f>'Tbl 10'!O17/'Tbl11'!C17</f>
        <v>749.40025096527449</v>
      </c>
      <c r="H18" s="202"/>
      <c r="I18" s="98">
        <f>Allexp!Y18/'Tbl11'!C17</f>
        <v>332.39876135481404</v>
      </c>
    </row>
    <row r="19" spans="1:9">
      <c r="A19" s="3" t="s">
        <v>33</v>
      </c>
      <c r="B19" s="63">
        <f t="shared" si="1"/>
        <v>14227.44289836142</v>
      </c>
      <c r="C19" s="58">
        <f t="shared" si="2"/>
        <v>13753.42932809772</v>
      </c>
      <c r="D19" s="59">
        <f>+'Tbl2'!L20</f>
        <v>12138.174147004889</v>
      </c>
      <c r="E19" s="59">
        <f>+'Tbl2'!C20-'Tbl2'!I20</f>
        <v>861.38045762553338</v>
      </c>
      <c r="F19" s="59"/>
      <c r="G19" s="202">
        <f>'Tbl 10'!O18/'Tbl11'!C18</f>
        <v>753.87472346729703</v>
      </c>
      <c r="H19" s="202"/>
      <c r="I19" s="98">
        <f>Allexp!Y19/'Tbl11'!C18</f>
        <v>474.01357026369925</v>
      </c>
    </row>
    <row r="20" spans="1:9">
      <c r="A20" s="3" t="s">
        <v>34</v>
      </c>
      <c r="B20" s="63">
        <f t="shared" si="1"/>
        <v>14243.694187739957</v>
      </c>
      <c r="C20" s="62">
        <f t="shared" si="2"/>
        <v>13641.141680111368</v>
      </c>
      <c r="D20" s="59">
        <f>+'Tbl2'!L21</f>
        <v>12086.015805832678</v>
      </c>
      <c r="E20" s="59">
        <f>+'Tbl2'!C21-'Tbl2'!I21</f>
        <v>710.89504488109378</v>
      </c>
      <c r="F20" s="59"/>
      <c r="G20" s="202">
        <f>'Tbl 10'!O19/'Tbl11'!C19</f>
        <v>844.23082939759695</v>
      </c>
      <c r="H20" s="202"/>
      <c r="I20" s="98">
        <f>Allexp!Y20/'Tbl11'!C19</f>
        <v>602.5525076285893</v>
      </c>
    </row>
    <row r="21" spans="1:9">
      <c r="A21" s="3" t="s">
        <v>35</v>
      </c>
      <c r="B21" s="63">
        <f t="shared" si="1"/>
        <v>14475.60714633321</v>
      </c>
      <c r="C21" s="58">
        <f t="shared" si="2"/>
        <v>13856.650550777787</v>
      </c>
      <c r="D21" s="59">
        <f>+'Tbl2'!L22</f>
        <v>12032.707445596197</v>
      </c>
      <c r="E21" s="59">
        <f>+'Tbl2'!C22-'Tbl2'!I22</f>
        <v>1033.1205038025055</v>
      </c>
      <c r="F21" s="59"/>
      <c r="G21" s="202">
        <f>'Tbl 10'!O20/'Tbl11'!C20</f>
        <v>790.82260137908497</v>
      </c>
      <c r="H21" s="202"/>
      <c r="I21" s="98">
        <f>Allexp!Y21/'Tbl11'!C20</f>
        <v>618.95659555542295</v>
      </c>
    </row>
    <row r="22" spans="1:9">
      <c r="A22" s="3" t="s">
        <v>36</v>
      </c>
      <c r="B22" s="63">
        <f t="shared" si="1"/>
        <v>14711.500873830193</v>
      </c>
      <c r="C22" s="58">
        <f t="shared" si="2"/>
        <v>14699.770755217085</v>
      </c>
      <c r="D22" s="59">
        <f>+'Tbl2'!L23</f>
        <v>13133.254338957458</v>
      </c>
      <c r="E22" s="59">
        <f>+'Tbl2'!C23-'Tbl2'!I23</f>
        <v>777.92717875251219</v>
      </c>
      <c r="F22" s="59"/>
      <c r="G22" s="202">
        <f>'Tbl 10'!O21/'Tbl11'!C21</f>
        <v>788.58923750711426</v>
      </c>
      <c r="H22" s="202"/>
      <c r="I22" s="98">
        <f>Allexp!Y22/'Tbl11'!C21</f>
        <v>11.730118613107649</v>
      </c>
    </row>
    <row r="23" spans="1:9">
      <c r="A23" s="3"/>
      <c r="B23" s="58"/>
      <c r="C23" s="58"/>
      <c r="D23" s="59"/>
      <c r="E23" s="59"/>
      <c r="F23" s="59"/>
      <c r="G23" s="202"/>
      <c r="H23" s="202"/>
      <c r="I23" s="98"/>
    </row>
    <row r="24" spans="1:9">
      <c r="A24" s="3" t="s">
        <v>37</v>
      </c>
      <c r="B24" s="63">
        <f t="shared" ref="B24:B28" si="3">+C24+I24</f>
        <v>13671.062621324179</v>
      </c>
      <c r="C24" s="58">
        <f t="shared" ref="C24:C28" si="4">SUM(D24:G24)</f>
        <v>12682.334881888313</v>
      </c>
      <c r="D24" s="59">
        <f>+'Tbl2'!L25</f>
        <v>11493.187100869887</v>
      </c>
      <c r="E24" s="59">
        <f>+'Tbl2'!C25-'Tbl2'!I25</f>
        <v>448.0197256302381</v>
      </c>
      <c r="F24" s="59"/>
      <c r="G24" s="202">
        <f>'Tbl 10'!O23/'Tbl11'!C23</f>
        <v>741.12805538818759</v>
      </c>
      <c r="H24" s="202"/>
      <c r="I24" s="98">
        <f>Allexp!Y24/'Tbl11'!C23</f>
        <v>988.72773943586674</v>
      </c>
    </row>
    <row r="25" spans="1:9">
      <c r="A25" s="3" t="s">
        <v>38</v>
      </c>
      <c r="B25" s="63">
        <f t="shared" si="3"/>
        <v>14992.780463137027</v>
      </c>
      <c r="C25" s="58">
        <f t="shared" si="4"/>
        <v>14948.831533540268</v>
      </c>
      <c r="D25" s="59">
        <f>+'Tbl2'!L26</f>
        <v>12884.633690377295</v>
      </c>
      <c r="E25" s="59">
        <f>+'Tbl2'!C26-'Tbl2'!I26</f>
        <v>1183.8716944286571</v>
      </c>
      <c r="F25" s="59"/>
      <c r="G25" s="202">
        <f>'Tbl 10'!O24/'Tbl11'!C24</f>
        <v>880.32614873431555</v>
      </c>
      <c r="H25" s="202"/>
      <c r="I25" s="98">
        <f>Allexp!Y25/'Tbl11'!C24</f>
        <v>43.948929596758909</v>
      </c>
    </row>
    <row r="26" spans="1:9">
      <c r="A26" s="3" t="s">
        <v>39</v>
      </c>
      <c r="B26" s="63">
        <f t="shared" si="3"/>
        <v>13882.660861219023</v>
      </c>
      <c r="C26" s="62">
        <f t="shared" si="4"/>
        <v>13004.642272887</v>
      </c>
      <c r="D26" s="59">
        <f>+'Tbl2'!L27</f>
        <v>11436.890607784842</v>
      </c>
      <c r="E26" s="59">
        <f>+'Tbl2'!C27-'Tbl2'!I27</f>
        <v>857.53599053226571</v>
      </c>
      <c r="F26" s="59"/>
      <c r="G26" s="202">
        <f>'Tbl 10'!O25/'Tbl11'!C25</f>
        <v>710.21567456989249</v>
      </c>
      <c r="H26" s="202"/>
      <c r="I26" s="98">
        <f>Allexp!Y26/'Tbl11'!C25</f>
        <v>878.01858833202232</v>
      </c>
    </row>
    <row r="27" spans="1:9">
      <c r="A27" s="3" t="s">
        <v>40</v>
      </c>
      <c r="B27" s="63">
        <f t="shared" si="3"/>
        <v>16178.982551999999</v>
      </c>
      <c r="C27" s="58">
        <f t="shared" si="4"/>
        <v>15448.581167697088</v>
      </c>
      <c r="D27" s="59">
        <f>+'Tbl2'!L28</f>
        <v>13782.526999900505</v>
      </c>
      <c r="E27" s="59">
        <f>+'Tbl2'!C28-'Tbl2'!I28</f>
        <v>691.11427339067814</v>
      </c>
      <c r="F27" s="59"/>
      <c r="G27" s="202">
        <f>'Tbl 10'!O26/'Tbl11'!C26</f>
        <v>974.93989440590576</v>
      </c>
      <c r="H27" s="202"/>
      <c r="I27" s="98">
        <f>Allexp!Y27/'Tbl11'!C26</f>
        <v>730.40138430291108</v>
      </c>
    </row>
    <row r="28" spans="1:9">
      <c r="A28" s="3" t="s">
        <v>41</v>
      </c>
      <c r="B28" s="63">
        <f t="shared" si="3"/>
        <v>14996.526312806036</v>
      </c>
      <c r="C28" s="58">
        <f t="shared" si="4"/>
        <v>14813.691552868298</v>
      </c>
      <c r="D28" s="59">
        <f>+'Tbl2'!L29</f>
        <v>13007.087597903759</v>
      </c>
      <c r="E28" s="59">
        <f>+'Tbl2'!C29-'Tbl2'!I29</f>
        <v>978.8362277000906</v>
      </c>
      <c r="F28" s="59"/>
      <c r="G28" s="202">
        <f>'Tbl 10'!O27/'Tbl11'!C27</f>
        <v>827.76772726444824</v>
      </c>
      <c r="H28" s="202"/>
      <c r="I28" s="98">
        <f>Allexp!Y28/'Tbl11'!C27</f>
        <v>182.8347599377376</v>
      </c>
    </row>
    <row r="29" spans="1:9">
      <c r="A29" s="3"/>
      <c r="B29" s="58"/>
      <c r="C29" s="58"/>
      <c r="D29" s="59"/>
      <c r="E29" s="59"/>
      <c r="F29" s="59"/>
      <c r="G29" s="202"/>
      <c r="H29" s="202"/>
      <c r="I29" s="98"/>
    </row>
    <row r="30" spans="1:9">
      <c r="A30" s="122" t="s">
        <v>118</v>
      </c>
      <c r="B30" s="63">
        <f t="shared" ref="B30:B34" si="5">+C30+I30</f>
        <v>18940.883263073596</v>
      </c>
      <c r="C30" s="58">
        <f t="shared" ref="C30:C34" si="6">SUM(D30:G30)</f>
        <v>15829.454619872609</v>
      </c>
      <c r="D30" s="59">
        <f>+'Tbl2'!L31</f>
        <v>14238.445861913584</v>
      </c>
      <c r="E30" s="59">
        <f>+'Tbl2'!C31-'Tbl2'!I31</f>
        <v>628.59081487129151</v>
      </c>
      <c r="F30" s="59"/>
      <c r="G30" s="202">
        <f>'Tbl 10'!O29/'Tbl11'!C29</f>
        <v>962.41794308773422</v>
      </c>
      <c r="H30" s="202"/>
      <c r="I30" s="98">
        <f>Allexp!Y30/'Tbl11'!C29</f>
        <v>3111.4286432009862</v>
      </c>
    </row>
    <row r="31" spans="1:9">
      <c r="A31" s="3" t="s">
        <v>43</v>
      </c>
      <c r="B31" s="63">
        <f t="shared" si="5"/>
        <v>15533.907761531225</v>
      </c>
      <c r="C31" s="58">
        <f t="shared" si="6"/>
        <v>14850.157618513133</v>
      </c>
      <c r="D31" s="59">
        <f>+'Tbl2'!L32</f>
        <v>13233.731241714466</v>
      </c>
      <c r="E31" s="59">
        <f>+'Tbl2'!C32-'Tbl2'!I32</f>
        <v>780.53567112008022</v>
      </c>
      <c r="F31" s="59"/>
      <c r="G31" s="202">
        <f>'Tbl 10'!O30/'Tbl11'!C30</f>
        <v>835.89070567858687</v>
      </c>
      <c r="H31" s="202"/>
      <c r="I31" s="98">
        <f>Allexp!Y31/'Tbl11'!C30</f>
        <v>683.75014301809324</v>
      </c>
    </row>
    <row r="32" spans="1:9">
      <c r="A32" s="3" t="s">
        <v>44</v>
      </c>
      <c r="B32" s="63">
        <f t="shared" si="5"/>
        <v>13118.026297056957</v>
      </c>
      <c r="C32" s="62">
        <f t="shared" si="6"/>
        <v>13118.026297056957</v>
      </c>
      <c r="D32" s="59">
        <f>+'Tbl2'!L33</f>
        <v>11417.157470010517</v>
      </c>
      <c r="E32" s="59">
        <f>+'Tbl2'!C33-'Tbl2'!I33</f>
        <v>926.93197314685858</v>
      </c>
      <c r="F32" s="59"/>
      <c r="G32" s="202">
        <f>'Tbl 10'!O31/'Tbl11'!C31</f>
        <v>773.93685389958023</v>
      </c>
      <c r="H32" s="202"/>
      <c r="I32" s="98">
        <f>Allexp!Y32/'Tbl11'!C31</f>
        <v>0</v>
      </c>
    </row>
    <row r="33" spans="1:10">
      <c r="A33" s="3" t="s">
        <v>45</v>
      </c>
      <c r="B33" s="63">
        <f t="shared" si="5"/>
        <v>13267.534914453934</v>
      </c>
      <c r="C33" s="58">
        <f t="shared" si="6"/>
        <v>12906.589932046201</v>
      </c>
      <c r="D33" s="59">
        <f>+'Tbl2'!L34</f>
        <v>11259.797560890856</v>
      </c>
      <c r="E33" s="59">
        <f>+'Tbl2'!C34-'Tbl2'!I34</f>
        <v>926.668460768964</v>
      </c>
      <c r="F33" s="59"/>
      <c r="G33" s="202">
        <f>'Tbl 10'!O32/'Tbl11'!C32</f>
        <v>720.12391038638089</v>
      </c>
      <c r="H33" s="202"/>
      <c r="I33" s="98">
        <f>Allexp!Y33/'Tbl11'!C32</f>
        <v>360.94498240773248</v>
      </c>
    </row>
    <row r="34" spans="1:10">
      <c r="A34" s="3" t="s">
        <v>46</v>
      </c>
      <c r="B34" s="63">
        <f t="shared" si="5"/>
        <v>16586.150841611481</v>
      </c>
      <c r="C34" s="58">
        <f t="shared" si="6"/>
        <v>16562.527083333334</v>
      </c>
      <c r="D34" s="59">
        <f>+'Tbl2'!L35</f>
        <v>14616.453542356514</v>
      </c>
      <c r="E34" s="59">
        <f>+'Tbl2'!C35-'Tbl2'!I35</f>
        <v>1058.1782595198674</v>
      </c>
      <c r="F34" s="59"/>
      <c r="G34" s="202">
        <f>'Tbl 10'!O33/'Tbl11'!C33</f>
        <v>887.89528145695374</v>
      </c>
      <c r="H34" s="202"/>
      <c r="I34" s="98">
        <f>Allexp!Y34/'Tbl11'!C33</f>
        <v>23.623758278145697</v>
      </c>
    </row>
    <row r="35" spans="1:10">
      <c r="B35" s="58"/>
      <c r="C35" s="58"/>
      <c r="D35" s="59"/>
      <c r="E35" s="59"/>
      <c r="F35" s="59"/>
      <c r="G35" s="202"/>
      <c r="H35" s="202"/>
      <c r="I35" s="98"/>
    </row>
    <row r="36" spans="1:10">
      <c r="A36" s="3" t="s">
        <v>47</v>
      </c>
      <c r="B36" s="63">
        <f t="shared" ref="B36:B39" si="7">+C36+I36</f>
        <v>13453.048434827706</v>
      </c>
      <c r="C36" s="58">
        <f t="shared" ref="C36:C39" si="8">SUM(D36:G36)</f>
        <v>12731.174862350905</v>
      </c>
      <c r="D36" s="59">
        <f>+'Tbl2'!L37</f>
        <v>11487.616495823633</v>
      </c>
      <c r="E36" s="59">
        <f>+'Tbl2'!C37-'Tbl2'!I37</f>
        <v>508.95575588387874</v>
      </c>
      <c r="F36" s="59"/>
      <c r="G36" s="202">
        <f>'Tbl 10'!O35/'Tbl11'!C35</f>
        <v>734.60261064339227</v>
      </c>
      <c r="H36" s="202"/>
      <c r="I36" s="98">
        <f>Allexp!Y36/'Tbl11'!C35</f>
        <v>721.87357247680109</v>
      </c>
      <c r="J36" s="31"/>
    </row>
    <row r="37" spans="1:10">
      <c r="A37" s="3" t="s">
        <v>48</v>
      </c>
      <c r="B37" s="63">
        <f t="shared" si="7"/>
        <v>13494.655492530472</v>
      </c>
      <c r="C37" s="58">
        <f t="shared" si="8"/>
        <v>13219.861579741439</v>
      </c>
      <c r="D37" s="59">
        <f>+'Tbl2'!L38</f>
        <v>12022.759415568382</v>
      </c>
      <c r="E37" s="59">
        <f>+'Tbl2'!C38-'Tbl2'!I38</f>
        <v>468.3215370820817</v>
      </c>
      <c r="F37" s="59"/>
      <c r="G37" s="202">
        <f>'Tbl 10'!O36/'Tbl11'!C36</f>
        <v>728.78062709097549</v>
      </c>
      <c r="H37" s="202"/>
      <c r="I37" s="98">
        <f>Allexp!Y37/'Tbl11'!C36</f>
        <v>274.79391278903239</v>
      </c>
    </row>
    <row r="38" spans="1:10">
      <c r="A38" s="3" t="s">
        <v>49</v>
      </c>
      <c r="B38" s="63">
        <f t="shared" si="7"/>
        <v>15089.375838509099</v>
      </c>
      <c r="C38" s="62">
        <f t="shared" si="8"/>
        <v>13843.108777517878</v>
      </c>
      <c r="D38" s="59">
        <f>+'Tbl2'!L39</f>
        <v>12434.70787462929</v>
      </c>
      <c r="E38" s="59">
        <f>+'Tbl2'!C39-'Tbl2'!I39</f>
        <v>603.75301778442372</v>
      </c>
      <c r="F38" s="59"/>
      <c r="G38" s="202">
        <f>'Tbl 10'!O37/'Tbl11'!C37</f>
        <v>804.64788510416554</v>
      </c>
      <c r="H38" s="202"/>
      <c r="I38" s="98">
        <f>Allexp!Y38/'Tbl11'!C37</f>
        <v>1246.2670609912204</v>
      </c>
    </row>
    <row r="39" spans="1:10">
      <c r="A39" s="8" t="s">
        <v>50</v>
      </c>
      <c r="B39" s="205">
        <f t="shared" si="7"/>
        <v>17858.71860325148</v>
      </c>
      <c r="C39" s="203">
        <f t="shared" si="8"/>
        <v>17813.870046603985</v>
      </c>
      <c r="D39" s="206">
        <f>+'Tbl2'!L40</f>
        <v>15739.800148336286</v>
      </c>
      <c r="E39" s="206">
        <f>+'Tbl2'!C40-'Tbl2'!I40</f>
        <v>1052.6362676314966</v>
      </c>
      <c r="F39" s="206"/>
      <c r="G39" s="203">
        <f>'Tbl 10'!O38/'Tbl11'!C38</f>
        <v>1021.4336306362035</v>
      </c>
      <c r="H39" s="203"/>
      <c r="I39" s="207">
        <f>Allexp!Y39/'Tbl11'!C38</f>
        <v>44.848556647496913</v>
      </c>
    </row>
    <row r="40" spans="1:10">
      <c r="A40" s="227" t="s">
        <v>174</v>
      </c>
      <c r="I40" s="31"/>
    </row>
    <row r="41" spans="1:10">
      <c r="A41" s="87" t="s">
        <v>117</v>
      </c>
    </row>
    <row r="42" spans="1:10">
      <c r="A42" t="s">
        <v>138</v>
      </c>
    </row>
  </sheetData>
  <mergeCells count="5">
    <mergeCell ref="G7:G9"/>
    <mergeCell ref="A1:I1"/>
    <mergeCell ref="A3:I3"/>
    <mergeCell ref="A4:I4"/>
    <mergeCell ref="C6:G6"/>
  </mergeCells>
  <phoneticPr fontId="0" type="noConversion"/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38"/>
  <sheetViews>
    <sheetView zoomScaleNormal="100" workbookViewId="0">
      <selection activeCell="A45" sqref="A45:XFD132"/>
    </sheetView>
  </sheetViews>
  <sheetFormatPr defaultRowHeight="12.75"/>
  <cols>
    <col min="1" max="1" width="14.7109375" style="14" customWidth="1"/>
    <col min="2" max="2" width="16" style="16" customWidth="1"/>
    <col min="3" max="3" width="15" style="16" bestFit="1" customWidth="1"/>
    <col min="4" max="4" width="19" style="16" customWidth="1"/>
    <col min="5" max="5" width="14" style="16" customWidth="1"/>
    <col min="6" max="6" width="13.7109375" style="16" customWidth="1"/>
    <col min="7" max="7" width="14.140625" style="16" customWidth="1"/>
    <col min="8" max="8" width="15.28515625" style="16" customWidth="1"/>
    <col min="9" max="9" width="13.140625" style="16" bestFit="1" customWidth="1"/>
    <col min="10" max="10" width="14.28515625" style="16" bestFit="1" customWidth="1"/>
    <col min="11" max="11" width="14.42578125" style="16" customWidth="1"/>
    <col min="12" max="12" width="13.28515625" style="16" customWidth="1"/>
    <col min="13" max="13" width="14.28515625" style="16" bestFit="1" customWidth="1"/>
    <col min="14" max="14" width="16.28515625" style="16" customWidth="1"/>
    <col min="15" max="15" width="15" style="16" customWidth="1"/>
    <col min="16" max="16" width="14" style="16" bestFit="1" customWidth="1"/>
    <col min="17" max="16384" width="9.140625" style="16"/>
  </cols>
  <sheetData>
    <row r="1" spans="1:31">
      <c r="A1" s="293" t="s">
        <v>102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31">
      <c r="A3" s="285" t="s">
        <v>199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3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31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31" ht="15" customHeight="1" thickTop="1">
      <c r="A6" s="3" t="s">
        <v>86</v>
      </c>
      <c r="B6" s="18" t="s">
        <v>53</v>
      </c>
      <c r="C6" s="18"/>
      <c r="D6" s="18" t="s">
        <v>2</v>
      </c>
      <c r="E6" s="18" t="s">
        <v>3</v>
      </c>
      <c r="F6" s="18" t="s">
        <v>6</v>
      </c>
      <c r="G6" s="18" t="s">
        <v>8</v>
      </c>
      <c r="H6" s="18"/>
      <c r="I6" s="18" t="s">
        <v>13</v>
      </c>
      <c r="J6" s="18"/>
      <c r="K6" s="18" t="s">
        <v>12</v>
      </c>
      <c r="L6" s="18"/>
      <c r="M6" s="18" t="s">
        <v>21</v>
      </c>
      <c r="N6" s="18"/>
      <c r="O6" s="18" t="s">
        <v>60</v>
      </c>
    </row>
    <row r="7" spans="1:31">
      <c r="A7" t="s">
        <v>11</v>
      </c>
      <c r="B7" s="18" t="s">
        <v>54</v>
      </c>
      <c r="C7" s="18" t="s">
        <v>0</v>
      </c>
      <c r="D7" s="18" t="s">
        <v>0</v>
      </c>
      <c r="E7" s="18" t="s">
        <v>5</v>
      </c>
      <c r="F7" s="18" t="s">
        <v>3</v>
      </c>
      <c r="G7" s="18" t="s">
        <v>3</v>
      </c>
      <c r="H7" s="18" t="s">
        <v>10</v>
      </c>
      <c r="I7" s="18" t="s">
        <v>14</v>
      </c>
      <c r="J7" s="18" t="s">
        <v>16</v>
      </c>
      <c r="K7" s="18" t="s">
        <v>17</v>
      </c>
      <c r="L7" s="18" t="s">
        <v>19</v>
      </c>
      <c r="M7" s="18" t="s">
        <v>22</v>
      </c>
      <c r="N7" s="265" t="s">
        <v>184</v>
      </c>
      <c r="O7" s="18" t="s">
        <v>61</v>
      </c>
    </row>
    <row r="8" spans="1:31" ht="13.5" thickBot="1">
      <c r="A8" s="4" t="s">
        <v>87</v>
      </c>
      <c r="B8" s="144" t="s">
        <v>154</v>
      </c>
      <c r="C8" s="20" t="s">
        <v>1</v>
      </c>
      <c r="D8" s="20" t="s">
        <v>1</v>
      </c>
      <c r="E8" s="20" t="s">
        <v>4</v>
      </c>
      <c r="F8" s="20" t="s">
        <v>7</v>
      </c>
      <c r="G8" s="20" t="s">
        <v>9</v>
      </c>
      <c r="H8" s="20" t="s">
        <v>11</v>
      </c>
      <c r="I8" s="20" t="s">
        <v>15</v>
      </c>
      <c r="J8" s="20" t="s">
        <v>15</v>
      </c>
      <c r="K8" s="20" t="s">
        <v>18</v>
      </c>
      <c r="L8" s="20" t="s">
        <v>20</v>
      </c>
      <c r="M8" s="20" t="s">
        <v>20</v>
      </c>
      <c r="N8" s="7" t="s">
        <v>24</v>
      </c>
      <c r="O8" s="20" t="s">
        <v>62</v>
      </c>
    </row>
    <row r="9" spans="1:31">
      <c r="A9" s="74" t="s">
        <v>52</v>
      </c>
      <c r="B9" s="67">
        <v>12808819926.139999</v>
      </c>
      <c r="C9" s="67">
        <v>343377416.03000003</v>
      </c>
      <c r="D9" s="184">
        <v>792088496.27999985</v>
      </c>
      <c r="E9" s="184">
        <v>4545172116.8199997</v>
      </c>
      <c r="F9" s="184">
        <v>203968954.69</v>
      </c>
      <c r="G9" s="184">
        <v>281074548.12000006</v>
      </c>
      <c r="H9" s="184">
        <v>1390163166.5400002</v>
      </c>
      <c r="I9" s="184">
        <v>95847759.439999998</v>
      </c>
      <c r="J9" s="184">
        <v>69440341.040000007</v>
      </c>
      <c r="K9" s="184">
        <v>608068770.21000004</v>
      </c>
      <c r="L9" s="184">
        <v>752619133.41000009</v>
      </c>
      <c r="M9" s="184">
        <v>261811720.14999998</v>
      </c>
      <c r="N9" s="184">
        <v>2730731827.4099998</v>
      </c>
      <c r="O9" s="136">
        <v>734455676</v>
      </c>
      <c r="Q9" s="16">
        <v>14484.375140963064</v>
      </c>
    </row>
    <row r="10" spans="1:3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9"/>
      <c r="M10" s="14"/>
      <c r="N10" s="180"/>
      <c r="O10" s="14"/>
      <c r="P10" s="14"/>
      <c r="Q10" s="14"/>
      <c r="R10" s="14"/>
      <c r="S10" s="14"/>
      <c r="T10" s="14"/>
      <c r="U10" s="14"/>
    </row>
    <row r="11" spans="1:31">
      <c r="A11" s="75" t="s">
        <v>28</v>
      </c>
      <c r="B11" s="14">
        <v>115192362.29000001</v>
      </c>
      <c r="C11" s="14">
        <v>2240366.75</v>
      </c>
      <c r="D11" s="14">
        <v>6834967.3399999999</v>
      </c>
      <c r="E11" s="14">
        <v>40670272.280000001</v>
      </c>
      <c r="F11" s="14">
        <v>2257031.2999999998</v>
      </c>
      <c r="G11" s="14">
        <v>1512484.8</v>
      </c>
      <c r="H11" s="14">
        <v>13880037.460000001</v>
      </c>
      <c r="I11" s="14">
        <v>572724.99</v>
      </c>
      <c r="J11" s="14">
        <v>1024032.3</v>
      </c>
      <c r="K11" s="14">
        <v>5732021.8100000005</v>
      </c>
      <c r="L11" s="14">
        <v>7187439.7599999998</v>
      </c>
      <c r="M11" s="14">
        <v>1599474.4</v>
      </c>
      <c r="N11" s="14">
        <v>24695293.099999998</v>
      </c>
      <c r="O11" s="14">
        <v>6986216</v>
      </c>
      <c r="P11" s="14"/>
      <c r="Q11" s="14">
        <v>13771.413132726013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75" t="s">
        <v>29</v>
      </c>
      <c r="B12" s="14">
        <v>1118918458.46</v>
      </c>
      <c r="C12" s="14">
        <v>32148377.150000006</v>
      </c>
      <c r="D12" s="14">
        <v>66513036.519999996</v>
      </c>
      <c r="E12" s="14">
        <v>394108300.60999995</v>
      </c>
      <c r="F12" s="14">
        <v>38305799.990000024</v>
      </c>
      <c r="G12" s="14">
        <v>17095676.16</v>
      </c>
      <c r="H12" s="14">
        <v>108258172.92000008</v>
      </c>
      <c r="I12" s="14">
        <v>8213983.5299999993</v>
      </c>
      <c r="J12" s="14">
        <v>0</v>
      </c>
      <c r="K12" s="14">
        <v>56742596.600000009</v>
      </c>
      <c r="L12" s="14">
        <v>69072416.76000002</v>
      </c>
      <c r="M12" s="14">
        <v>19586569.990000002</v>
      </c>
      <c r="N12" s="14">
        <v>246965028.23000008</v>
      </c>
      <c r="O12" s="14">
        <v>61908500</v>
      </c>
      <c r="P12" s="14"/>
      <c r="Q12" s="14">
        <v>13647.503212799151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75" t="s">
        <v>51</v>
      </c>
      <c r="B13" s="14">
        <v>1219440362.6299996</v>
      </c>
      <c r="C13" s="14">
        <v>57239292.899999984</v>
      </c>
      <c r="D13" s="14">
        <v>76281624.669999987</v>
      </c>
      <c r="E13" s="14">
        <v>348968795.77000004</v>
      </c>
      <c r="F13" s="14">
        <v>15234605.059999991</v>
      </c>
      <c r="G13" s="14">
        <v>89634837.580000028</v>
      </c>
      <c r="H13" s="14">
        <v>162121164.66000006</v>
      </c>
      <c r="I13" s="14">
        <v>16022035.92</v>
      </c>
      <c r="J13" s="14">
        <v>10428.68</v>
      </c>
      <c r="K13" s="14">
        <v>47043435.050000004</v>
      </c>
      <c r="L13" s="14">
        <v>62640592.810000002</v>
      </c>
      <c r="M13" s="14">
        <v>27321220.119999997</v>
      </c>
      <c r="N13" s="14">
        <v>251879192.40999982</v>
      </c>
      <c r="O13" s="14">
        <v>65043137</v>
      </c>
      <c r="P13" s="14"/>
      <c r="Q13" s="14">
        <v>15375.76189316493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75" t="s">
        <v>30</v>
      </c>
      <c r="B14" s="14">
        <v>1555062676.5900002</v>
      </c>
      <c r="C14" s="14">
        <v>54705099.18999999</v>
      </c>
      <c r="D14" s="14">
        <v>99860651.030000016</v>
      </c>
      <c r="E14" s="14">
        <v>534061740.53999984</v>
      </c>
      <c r="F14" s="14">
        <v>28431536.510000013</v>
      </c>
      <c r="G14" s="14">
        <v>55798797.940000013</v>
      </c>
      <c r="H14" s="14">
        <v>161462081.55999991</v>
      </c>
      <c r="I14" s="14">
        <v>13047070.49</v>
      </c>
      <c r="J14" s="14">
        <v>16368082.610000003</v>
      </c>
      <c r="K14" s="14">
        <v>62010853.399999999</v>
      </c>
      <c r="L14" s="14">
        <v>94835781.020000011</v>
      </c>
      <c r="M14" s="14">
        <v>35969237</v>
      </c>
      <c r="N14" s="14">
        <v>312877430.30000019</v>
      </c>
      <c r="O14" s="14">
        <v>85634315</v>
      </c>
      <c r="P14" s="14"/>
      <c r="Q14" s="14">
        <v>13880.108243872812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75" t="s">
        <v>31</v>
      </c>
      <c r="B15" s="14">
        <v>220122371.00999999</v>
      </c>
      <c r="C15" s="14">
        <v>5893686.9699999997</v>
      </c>
      <c r="D15" s="14">
        <v>11034002.93</v>
      </c>
      <c r="E15" s="14">
        <v>80709884.580000013</v>
      </c>
      <c r="F15" s="14">
        <v>3159906.77</v>
      </c>
      <c r="G15" s="14">
        <v>1477686.1300000001</v>
      </c>
      <c r="H15" s="14">
        <v>24787554.600000001</v>
      </c>
      <c r="I15" s="14">
        <v>1626531.32</v>
      </c>
      <c r="J15" s="14">
        <v>1517675.3099999998</v>
      </c>
      <c r="K15" s="14">
        <v>14406555.910000002</v>
      </c>
      <c r="L15" s="14">
        <v>15071517.039999997</v>
      </c>
      <c r="M15" s="14">
        <v>3011129.45</v>
      </c>
      <c r="N15" s="14">
        <v>44343147.000000015</v>
      </c>
      <c r="O15" s="14">
        <v>13083093</v>
      </c>
      <c r="P15" s="14"/>
      <c r="Q15" s="14">
        <v>14061.622038553367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7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75" t="s">
        <v>32</v>
      </c>
      <c r="B17" s="14">
        <v>76551263.00999999</v>
      </c>
      <c r="C17" s="14">
        <v>1906725.6800000002</v>
      </c>
      <c r="D17" s="14">
        <v>5270902.24</v>
      </c>
      <c r="E17" s="14">
        <v>28642809.279999994</v>
      </c>
      <c r="F17" s="14">
        <v>1023733.1000000001</v>
      </c>
      <c r="G17" s="14">
        <v>2662154.2099999995</v>
      </c>
      <c r="H17" s="14">
        <v>5962866.1099999966</v>
      </c>
      <c r="I17" s="14">
        <v>543451.34</v>
      </c>
      <c r="J17" s="14">
        <v>726499.21</v>
      </c>
      <c r="K17" s="14">
        <v>3981289.94</v>
      </c>
      <c r="L17" s="14">
        <v>4333362.7999999989</v>
      </c>
      <c r="M17" s="14">
        <v>847149.91999999993</v>
      </c>
      <c r="N17" s="14">
        <v>16326436.179999992</v>
      </c>
      <c r="O17" s="14">
        <v>4323883</v>
      </c>
      <c r="P17" s="14"/>
      <c r="Q17" s="14">
        <v>13267.596674424985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75" t="s">
        <v>33</v>
      </c>
      <c r="B18" s="14">
        <v>345349298.10000014</v>
      </c>
      <c r="C18" s="14">
        <v>5210445.0599999996</v>
      </c>
      <c r="D18" s="14">
        <v>22929337.700000003</v>
      </c>
      <c r="E18" s="14">
        <v>120640662.28000002</v>
      </c>
      <c r="F18" s="14">
        <v>7835771.5199999968</v>
      </c>
      <c r="G18" s="14">
        <v>1643808.6099999999</v>
      </c>
      <c r="H18" s="14">
        <v>35478876.079999991</v>
      </c>
      <c r="I18" s="14">
        <v>1623717.06</v>
      </c>
      <c r="J18" s="14">
        <v>3603372.5</v>
      </c>
      <c r="K18" s="14">
        <v>21629306.360000003</v>
      </c>
      <c r="L18" s="14">
        <v>22702396.619999997</v>
      </c>
      <c r="M18" s="14">
        <v>6214097.1500000004</v>
      </c>
      <c r="N18" s="14">
        <v>76907675.160000071</v>
      </c>
      <c r="O18" s="14">
        <v>18929832</v>
      </c>
      <c r="P18" s="14"/>
      <c r="Q18" s="14">
        <v>13753.42932809772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75" t="s">
        <v>34</v>
      </c>
      <c r="B19" s="14">
        <v>204905571.96000004</v>
      </c>
      <c r="C19" s="14">
        <v>5336554.6799999988</v>
      </c>
      <c r="D19" s="14">
        <v>14108793.040000001</v>
      </c>
      <c r="E19" s="14">
        <v>73105334.610000029</v>
      </c>
      <c r="F19" s="14">
        <v>4718208.22</v>
      </c>
      <c r="G19" s="14">
        <v>3201194.94</v>
      </c>
      <c r="H19" s="14">
        <v>25302175.979999986</v>
      </c>
      <c r="I19" s="14">
        <v>1496424.4499999997</v>
      </c>
      <c r="J19" s="14">
        <v>1662497.7</v>
      </c>
      <c r="K19" s="14">
        <v>10678457.800000003</v>
      </c>
      <c r="L19" s="14">
        <v>10984013.440000001</v>
      </c>
      <c r="M19" s="14">
        <v>4714320.43</v>
      </c>
      <c r="N19" s="14">
        <v>36916282.670000017</v>
      </c>
      <c r="O19" s="14">
        <v>12681314</v>
      </c>
      <c r="P19" s="14"/>
      <c r="Q19" s="14">
        <v>13641.141680111368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75" t="s">
        <v>35</v>
      </c>
      <c r="B20" s="14">
        <v>371142476.03999996</v>
      </c>
      <c r="C20" s="14">
        <v>9619611.8599999994</v>
      </c>
      <c r="D20" s="14">
        <v>23473768.760000002</v>
      </c>
      <c r="E20" s="14">
        <v>131946544.06000005</v>
      </c>
      <c r="F20" s="14">
        <v>6006758.4000000004</v>
      </c>
      <c r="G20" s="14">
        <v>2146193.7899999996</v>
      </c>
      <c r="H20" s="14">
        <v>35893110.710000001</v>
      </c>
      <c r="I20" s="14">
        <v>3429065.64</v>
      </c>
      <c r="J20" s="14">
        <v>3042487.53</v>
      </c>
      <c r="K20" s="14">
        <v>27671543.02</v>
      </c>
      <c r="L20" s="14">
        <v>26509792.490000002</v>
      </c>
      <c r="M20" s="14">
        <v>7033334.46</v>
      </c>
      <c r="N20" s="14">
        <v>73188533.319999948</v>
      </c>
      <c r="O20" s="14">
        <v>21181732</v>
      </c>
      <c r="P20" s="14"/>
      <c r="Q20" s="14">
        <v>13856.650550777787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75" t="s">
        <v>36</v>
      </c>
      <c r="B21" s="14">
        <v>69582722.730000004</v>
      </c>
      <c r="C21" s="14">
        <v>1708028.02</v>
      </c>
      <c r="D21" s="14">
        <v>5673418.0299999993</v>
      </c>
      <c r="E21" s="14">
        <v>24834182.300000004</v>
      </c>
      <c r="F21" s="14">
        <v>1927721.07</v>
      </c>
      <c r="G21" s="14">
        <v>1521378.4700000002</v>
      </c>
      <c r="H21" s="14">
        <v>5424199.4900000012</v>
      </c>
      <c r="I21" s="14">
        <v>784407.87000000011</v>
      </c>
      <c r="J21" s="14">
        <v>607582.02</v>
      </c>
      <c r="K21" s="14">
        <v>3682390.16</v>
      </c>
      <c r="L21" s="14">
        <v>4147095.0100000002</v>
      </c>
      <c r="M21" s="14">
        <v>1824343.1400000001</v>
      </c>
      <c r="N21" s="14">
        <v>13715117.149999997</v>
      </c>
      <c r="O21" s="14">
        <v>3732860</v>
      </c>
      <c r="P21" s="14"/>
      <c r="Q21" s="14">
        <v>14699.770755217085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7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75" t="s">
        <v>37</v>
      </c>
      <c r="B23" s="14">
        <v>534728122.83999979</v>
      </c>
      <c r="C23" s="14">
        <v>10406320.400000002</v>
      </c>
      <c r="D23" s="14">
        <v>33931189.38000001</v>
      </c>
      <c r="E23" s="14">
        <v>206573538.61999983</v>
      </c>
      <c r="F23" s="14">
        <v>9303831.9899999984</v>
      </c>
      <c r="G23" s="14">
        <v>2368297.4299999992</v>
      </c>
      <c r="H23" s="14">
        <v>49161342.799999997</v>
      </c>
      <c r="I23" s="14">
        <v>3207508.4400000004</v>
      </c>
      <c r="J23" s="14">
        <v>202914.38999999998</v>
      </c>
      <c r="K23" s="14">
        <v>18889955.919999998</v>
      </c>
      <c r="L23" s="14">
        <v>33040413.760000002</v>
      </c>
      <c r="M23" s="14">
        <v>11702919.499999996</v>
      </c>
      <c r="N23" s="14">
        <v>124691542.20999993</v>
      </c>
      <c r="O23" s="14">
        <v>31248348</v>
      </c>
      <c r="P23" s="14"/>
      <c r="Q23" s="14">
        <v>12682.334881888313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75" t="s">
        <v>38</v>
      </c>
      <c r="B24" s="14">
        <v>51288693.54999999</v>
      </c>
      <c r="C24" s="14">
        <v>1582137.38</v>
      </c>
      <c r="D24" s="14">
        <v>2565501.8999999994</v>
      </c>
      <c r="E24" s="14">
        <v>18024906.499999996</v>
      </c>
      <c r="F24" s="14">
        <v>486687.21000000008</v>
      </c>
      <c r="G24" s="14">
        <v>462321.17000000016</v>
      </c>
      <c r="H24" s="14">
        <v>4024322.2299999995</v>
      </c>
      <c r="I24" s="14">
        <v>699336.16999999993</v>
      </c>
      <c r="J24" s="14">
        <v>596004.69999999995</v>
      </c>
      <c r="K24" s="14">
        <v>4061804.5900000003</v>
      </c>
      <c r="L24" s="14">
        <v>3915385.1300000004</v>
      </c>
      <c r="M24" s="14">
        <v>1033658.1499999999</v>
      </c>
      <c r="N24" s="14">
        <v>10816273.419999992</v>
      </c>
      <c r="O24" s="14">
        <v>3020355</v>
      </c>
      <c r="P24" s="14"/>
      <c r="Q24" s="14">
        <v>14948.831533540269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75" t="s">
        <v>39</v>
      </c>
      <c r="B25" s="14">
        <v>483071459.07999992</v>
      </c>
      <c r="C25" s="14">
        <v>10934765.25</v>
      </c>
      <c r="D25" s="14">
        <v>26646202.289999995</v>
      </c>
      <c r="E25" s="14">
        <v>166286425.65999997</v>
      </c>
      <c r="F25" s="14">
        <v>7248718.7300000004</v>
      </c>
      <c r="G25" s="14">
        <v>2118288.8699999996</v>
      </c>
      <c r="H25" s="14">
        <v>46523479.419999994</v>
      </c>
      <c r="I25" s="14">
        <v>1744057.95</v>
      </c>
      <c r="J25" s="14">
        <v>3765988.11</v>
      </c>
      <c r="K25" s="14">
        <v>31854098.980000004</v>
      </c>
      <c r="L25" s="14">
        <v>26376504.5</v>
      </c>
      <c r="M25" s="14">
        <v>12720602.23</v>
      </c>
      <c r="N25" s="14">
        <v>120470600.08999997</v>
      </c>
      <c r="O25" s="14">
        <v>26381727</v>
      </c>
      <c r="P25" s="14"/>
      <c r="Q25" s="14">
        <v>13004.642272887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75" t="s">
        <v>40</v>
      </c>
      <c r="B26" s="14">
        <v>872031350.15000021</v>
      </c>
      <c r="C26" s="14">
        <v>13311800.24</v>
      </c>
      <c r="D26" s="14">
        <v>62549690.57</v>
      </c>
      <c r="E26" s="14">
        <v>348448958.99000013</v>
      </c>
      <c r="F26" s="14">
        <v>8017128.8899999997</v>
      </c>
      <c r="G26" s="14">
        <v>2291763.1999999997</v>
      </c>
      <c r="H26" s="14">
        <v>107095463.04000002</v>
      </c>
      <c r="I26" s="14">
        <v>3485830.01</v>
      </c>
      <c r="J26" s="14">
        <v>8172791</v>
      </c>
      <c r="K26" s="14">
        <v>39011564</v>
      </c>
      <c r="L26" s="14">
        <v>37924485</v>
      </c>
      <c r="M26" s="14">
        <v>23846238</v>
      </c>
      <c r="N26" s="14">
        <v>162842871.21000016</v>
      </c>
      <c r="O26" s="14">
        <v>55032766</v>
      </c>
      <c r="P26" s="14"/>
      <c r="Q26" s="14">
        <v>15448.58116769709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75" t="s">
        <v>41</v>
      </c>
      <c r="B27" s="14">
        <v>29287584.529999994</v>
      </c>
      <c r="C27" s="14">
        <v>1133442.0000000002</v>
      </c>
      <c r="D27" s="14">
        <v>1709415.0500000003</v>
      </c>
      <c r="E27" s="14">
        <v>9777494.7899999991</v>
      </c>
      <c r="F27" s="14">
        <v>301849.62</v>
      </c>
      <c r="G27" s="14">
        <v>639857.25</v>
      </c>
      <c r="H27" s="14">
        <v>3122365.84</v>
      </c>
      <c r="I27" s="14">
        <v>306857.69</v>
      </c>
      <c r="J27" s="14">
        <v>352889.15</v>
      </c>
      <c r="K27" s="14">
        <v>1935219.77</v>
      </c>
      <c r="L27" s="14">
        <v>1838398.0900000003</v>
      </c>
      <c r="M27" s="14">
        <v>602256.03999999992</v>
      </c>
      <c r="N27" s="14">
        <v>5930991.2400000002</v>
      </c>
      <c r="O27" s="14">
        <v>1636548</v>
      </c>
      <c r="P27" s="14"/>
      <c r="Q27" s="14">
        <v>14813.691552868298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7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122" t="s">
        <v>118</v>
      </c>
      <c r="B29" s="14">
        <v>2529632058.1900005</v>
      </c>
      <c r="C29" s="14">
        <v>51808280.979999997</v>
      </c>
      <c r="D29" s="14">
        <v>146068382.99999994</v>
      </c>
      <c r="E29" s="14">
        <v>979192676.67000008</v>
      </c>
      <c r="F29" s="14">
        <v>24713021.949999999</v>
      </c>
      <c r="G29" s="14">
        <v>11175506.130000003</v>
      </c>
      <c r="H29" s="14">
        <v>289236064.05000007</v>
      </c>
      <c r="I29" s="14">
        <v>11684473.23</v>
      </c>
      <c r="J29" s="14">
        <v>1411.41</v>
      </c>
      <c r="K29" s="14">
        <v>100452195.92</v>
      </c>
      <c r="L29" s="14">
        <v>140021291.44</v>
      </c>
      <c r="M29" s="14">
        <v>37244926.329999998</v>
      </c>
      <c r="N29" s="14">
        <v>584234259.07999992</v>
      </c>
      <c r="O29" s="14">
        <v>153799568</v>
      </c>
      <c r="P29" s="14"/>
      <c r="Q29" s="14">
        <v>15829.454619872611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75" t="s">
        <v>43</v>
      </c>
      <c r="B30" s="14">
        <v>1957269889.8300002</v>
      </c>
      <c r="C30" s="14">
        <v>56097416.400000006</v>
      </c>
      <c r="D30" s="14">
        <v>119686698.98</v>
      </c>
      <c r="E30" s="14">
        <v>656582608.23000002</v>
      </c>
      <c r="F30" s="14">
        <v>17419639.600000001</v>
      </c>
      <c r="G30" s="14">
        <v>75503664.219999999</v>
      </c>
      <c r="H30" s="14">
        <v>218188059.92999998</v>
      </c>
      <c r="I30" s="14">
        <v>18994701.009999998</v>
      </c>
      <c r="J30" s="14">
        <v>17811829.739999998</v>
      </c>
      <c r="K30" s="14">
        <v>102875606.19</v>
      </c>
      <c r="L30" s="14">
        <v>122481284.42999999</v>
      </c>
      <c r="M30" s="14">
        <v>44055050.329999998</v>
      </c>
      <c r="N30" s="14">
        <v>397401859.77000004</v>
      </c>
      <c r="O30" s="14">
        <v>110171471</v>
      </c>
      <c r="P30" s="14"/>
      <c r="Q30" s="14">
        <v>14850.157618513134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75" t="s">
        <v>44</v>
      </c>
      <c r="B31" s="14">
        <v>100686337.55000001</v>
      </c>
      <c r="C31" s="14">
        <v>2099009.96</v>
      </c>
      <c r="D31" s="14">
        <v>4874027.8500000015</v>
      </c>
      <c r="E31" s="14">
        <v>39079607.100000001</v>
      </c>
      <c r="F31" s="14">
        <v>1335350.8299999998</v>
      </c>
      <c r="G31" s="14">
        <v>767864.86</v>
      </c>
      <c r="H31" s="14">
        <v>9176231.4399999995</v>
      </c>
      <c r="I31" s="14">
        <v>456128.03</v>
      </c>
      <c r="J31" s="14">
        <v>781376.10000000009</v>
      </c>
      <c r="K31" s="14">
        <v>7114590.5200000005</v>
      </c>
      <c r="L31" s="14">
        <v>6127078.4399999995</v>
      </c>
      <c r="M31" s="14">
        <v>1840829.68</v>
      </c>
      <c r="N31" s="14">
        <v>21093953.739999998</v>
      </c>
      <c r="O31" s="14">
        <v>5940289</v>
      </c>
      <c r="P31" s="14"/>
      <c r="Q31" s="14">
        <v>13118.026297056957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75" t="s">
        <v>45</v>
      </c>
      <c r="B32" s="14">
        <v>231805734.85999998</v>
      </c>
      <c r="C32" s="14">
        <v>3489131.7699999996</v>
      </c>
      <c r="D32" s="14">
        <v>16577535.910000002</v>
      </c>
      <c r="E32" s="14">
        <v>81497903.450000003</v>
      </c>
      <c r="F32" s="14">
        <v>7447432.3900000006</v>
      </c>
      <c r="G32" s="14">
        <v>1645424.42</v>
      </c>
      <c r="H32" s="14">
        <v>20634305.289999995</v>
      </c>
      <c r="I32" s="14">
        <v>1254601.8200000003</v>
      </c>
      <c r="J32" s="14">
        <v>2396822.85</v>
      </c>
      <c r="K32" s="14">
        <v>16643208.210000001</v>
      </c>
      <c r="L32" s="14">
        <v>14765682.099999998</v>
      </c>
      <c r="M32" s="14">
        <v>3942550.69</v>
      </c>
      <c r="N32" s="14">
        <v>48577521.960000001</v>
      </c>
      <c r="O32" s="14">
        <v>12933614</v>
      </c>
      <c r="P32" s="14"/>
      <c r="Q32" s="14">
        <v>12906.589932046201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75" t="s">
        <v>46</v>
      </c>
      <c r="B33" s="14">
        <v>48018078.520000003</v>
      </c>
      <c r="C33" s="14">
        <v>1593292.98</v>
      </c>
      <c r="D33" s="14">
        <v>3722159.6800000011</v>
      </c>
      <c r="E33" s="14">
        <v>15870002.530000003</v>
      </c>
      <c r="F33" s="14">
        <v>888243.42999999993</v>
      </c>
      <c r="G33" s="14">
        <v>456697.31</v>
      </c>
      <c r="H33" s="14">
        <v>4473311.41</v>
      </c>
      <c r="I33" s="14">
        <v>1442886.5499999998</v>
      </c>
      <c r="J33" s="14">
        <v>450862.1</v>
      </c>
      <c r="K33" s="14">
        <v>3067870.41</v>
      </c>
      <c r="L33" s="14">
        <v>2562959.65</v>
      </c>
      <c r="M33" s="14">
        <v>997113.01000000013</v>
      </c>
      <c r="N33" s="14">
        <v>9918493.4600000009</v>
      </c>
      <c r="O33" s="14">
        <v>2574186</v>
      </c>
      <c r="P33" s="14"/>
      <c r="Q33" s="14">
        <v>16562.527083333334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7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75" t="s">
        <v>47</v>
      </c>
      <c r="B35" s="14">
        <v>57690682.330000006</v>
      </c>
      <c r="C35" s="14">
        <v>1156188.1599999999</v>
      </c>
      <c r="D35" s="14">
        <v>3664194.6</v>
      </c>
      <c r="E35" s="14">
        <v>21707946.030000001</v>
      </c>
      <c r="F35" s="14">
        <v>1324061.2899999998</v>
      </c>
      <c r="G35" s="14">
        <v>965385.15999999992</v>
      </c>
      <c r="H35" s="14">
        <v>5061894.2899999991</v>
      </c>
      <c r="I35" s="14">
        <v>366872.45000000007</v>
      </c>
      <c r="J35" s="14">
        <v>0</v>
      </c>
      <c r="K35" s="14">
        <v>2306307.56</v>
      </c>
      <c r="L35" s="14">
        <v>3468511.38</v>
      </c>
      <c r="M35" s="14">
        <v>1270177.23</v>
      </c>
      <c r="N35" s="14">
        <v>13070329.179999998</v>
      </c>
      <c r="O35" s="14">
        <v>3328815</v>
      </c>
      <c r="P35" s="14"/>
      <c r="Q35" s="14">
        <v>12731.174862350905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75" t="s">
        <v>48</v>
      </c>
      <c r="B36" s="14">
        <v>297364003.2700001</v>
      </c>
      <c r="C36" s="14">
        <v>6681215.3300000001</v>
      </c>
      <c r="D36" s="14">
        <v>18043554.34</v>
      </c>
      <c r="E36" s="14">
        <v>106023124.43000002</v>
      </c>
      <c r="F36" s="14">
        <v>9993933.4300000034</v>
      </c>
      <c r="G36" s="14">
        <v>2724760.2199999997</v>
      </c>
      <c r="H36" s="14">
        <v>23584895.020000003</v>
      </c>
      <c r="I36" s="14">
        <v>1615747.74</v>
      </c>
      <c r="J36" s="14">
        <v>3910694.31</v>
      </c>
      <c r="K36" s="14">
        <v>10534298.43</v>
      </c>
      <c r="L36" s="14">
        <v>20644333</v>
      </c>
      <c r="M36" s="14">
        <v>9216116.339999998</v>
      </c>
      <c r="N36" s="14">
        <v>67998335.680000007</v>
      </c>
      <c r="O36" s="14">
        <v>16392995</v>
      </c>
      <c r="P36" s="14"/>
      <c r="Q36" s="14">
        <v>13219.861579741442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75" t="s">
        <v>49</v>
      </c>
      <c r="B37" s="14">
        <v>203300999.30000001</v>
      </c>
      <c r="C37" s="14">
        <v>5426022.9700000007</v>
      </c>
      <c r="D37" s="14">
        <v>12829487.559999999</v>
      </c>
      <c r="E37" s="14">
        <v>74962920.510000005</v>
      </c>
      <c r="F37" s="14">
        <v>3624375.02</v>
      </c>
      <c r="G37" s="14">
        <v>1944975.46</v>
      </c>
      <c r="H37" s="14">
        <v>19268884.909999996</v>
      </c>
      <c r="I37" s="14">
        <v>2886930.4699999993</v>
      </c>
      <c r="J37" s="14">
        <v>1487249.7400000002</v>
      </c>
      <c r="K37" s="14">
        <v>8866764.9600000009</v>
      </c>
      <c r="L37" s="14">
        <v>14089834.84</v>
      </c>
      <c r="M37" s="14">
        <v>4121751.05</v>
      </c>
      <c r="N37" s="14">
        <v>41974678.810000002</v>
      </c>
      <c r="O37" s="14">
        <v>11817123</v>
      </c>
      <c r="P37" s="14"/>
      <c r="Q37" s="14">
        <v>13843.108777517882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76" t="s">
        <v>50</v>
      </c>
      <c r="B38" s="15">
        <v>116377369.31999999</v>
      </c>
      <c r="C38" s="15">
        <v>1650203.95</v>
      </c>
      <c r="D38" s="15">
        <v>7239952.9100000001</v>
      </c>
      <c r="E38" s="15">
        <v>43455476.999999993</v>
      </c>
      <c r="F38" s="15">
        <v>2963608.3700000006</v>
      </c>
      <c r="G38" s="15">
        <v>1315529.79</v>
      </c>
      <c r="H38" s="15">
        <v>12042307.299999995</v>
      </c>
      <c r="I38" s="15">
        <v>342415.27</v>
      </c>
      <c r="J38" s="15">
        <v>946849.58000000007</v>
      </c>
      <c r="K38" s="15">
        <v>6876834.7000000002</v>
      </c>
      <c r="L38" s="15">
        <v>7878563.9000000004</v>
      </c>
      <c r="M38" s="15">
        <v>1096655.51</v>
      </c>
      <c r="N38" s="15">
        <v>23895982.039999999</v>
      </c>
      <c r="O38" s="15">
        <v>6672989</v>
      </c>
      <c r="P38" s="14"/>
      <c r="Q38" s="14">
        <v>17813.870046603988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06" t="s">
        <v>155</v>
      </c>
    </row>
    <row r="40" spans="1:31">
      <c r="A40" s="87" t="s">
        <v>183</v>
      </c>
    </row>
    <row r="43" spans="1:31">
      <c r="C43" s="133"/>
    </row>
    <row r="45" spans="1:31">
      <c r="B45" s="14"/>
      <c r="C45" s="208"/>
    </row>
    <row r="46" spans="1:31">
      <c r="B46" s="14"/>
    </row>
    <row r="47" spans="1:31">
      <c r="B47" s="14"/>
      <c r="C47" s="14"/>
    </row>
    <row r="48" spans="1:31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  <row r="54" spans="2:3">
      <c r="B54" s="14"/>
      <c r="C54" s="14"/>
    </row>
    <row r="55" spans="2:3">
      <c r="B55" s="14"/>
      <c r="C55" s="14"/>
    </row>
    <row r="56" spans="2:3">
      <c r="B56" s="14"/>
      <c r="C56" s="14"/>
    </row>
    <row r="57" spans="2:3">
      <c r="B57" s="14"/>
      <c r="C57" s="14"/>
    </row>
    <row r="58" spans="2:3">
      <c r="B58" s="14"/>
      <c r="C58" s="14"/>
    </row>
    <row r="59" spans="2:3">
      <c r="B59" s="14"/>
      <c r="C59" s="14"/>
    </row>
    <row r="60" spans="2:3">
      <c r="B60" s="14"/>
      <c r="C60" s="14"/>
    </row>
    <row r="61" spans="2:3">
      <c r="B61" s="14"/>
      <c r="C61" s="14"/>
    </row>
    <row r="62" spans="2:3">
      <c r="B62" s="14"/>
      <c r="C62" s="14"/>
    </row>
    <row r="63" spans="2:3">
      <c r="B63" s="14"/>
      <c r="C63" s="14"/>
    </row>
    <row r="64" spans="2:3">
      <c r="B64" s="14"/>
      <c r="C64" s="14"/>
    </row>
    <row r="65" spans="2:3">
      <c r="B65" s="14"/>
      <c r="C65" s="14"/>
    </row>
    <row r="66" spans="2:3">
      <c r="B66" s="14"/>
      <c r="C66" s="14"/>
    </row>
    <row r="67" spans="2:3">
      <c r="B67" s="14"/>
      <c r="C67" s="14"/>
    </row>
    <row r="68" spans="2:3">
      <c r="B68" s="14"/>
      <c r="C68" s="14"/>
    </row>
    <row r="69" spans="2:3">
      <c r="B69" s="14"/>
      <c r="C69" s="14"/>
    </row>
    <row r="70" spans="2:3">
      <c r="B70" s="14"/>
      <c r="C70" s="14"/>
    </row>
    <row r="71" spans="2:3">
      <c r="B71" s="14"/>
      <c r="C71" s="14"/>
    </row>
    <row r="72" spans="2:3">
      <c r="B72" s="14"/>
      <c r="C72" s="14"/>
    </row>
    <row r="73" spans="2:3">
      <c r="B73" s="14"/>
      <c r="C73" s="14"/>
    </row>
    <row r="74" spans="2:3">
      <c r="B74" s="14"/>
      <c r="C74" s="14"/>
    </row>
    <row r="75" spans="2:3">
      <c r="B75" s="14"/>
      <c r="C75" s="14"/>
    </row>
    <row r="76" spans="2:3">
      <c r="B76" s="14"/>
      <c r="C76" s="14"/>
    </row>
    <row r="77" spans="2:3">
      <c r="B77" s="14"/>
      <c r="C77" s="14"/>
    </row>
    <row r="78" spans="2:3">
      <c r="B78" s="14"/>
      <c r="C78" s="14"/>
    </row>
    <row r="79" spans="2:3">
      <c r="B79" s="14"/>
      <c r="C79" s="14"/>
    </row>
    <row r="80" spans="2:3">
      <c r="B80" s="14"/>
      <c r="C80" s="14"/>
    </row>
    <row r="81" spans="2:3">
      <c r="B81" s="14"/>
      <c r="C81" s="14"/>
    </row>
    <row r="82" spans="2:3">
      <c r="B82" s="14"/>
      <c r="C82" s="14"/>
    </row>
    <row r="83" spans="2:3">
      <c r="B83" s="14"/>
    </row>
    <row r="84" spans="2:3">
      <c r="B84" s="14"/>
    </row>
    <row r="85" spans="2:3">
      <c r="B85" s="14"/>
    </row>
    <row r="87" spans="2:3">
      <c r="B87" s="14"/>
    </row>
    <row r="88" spans="2:3">
      <c r="B88" s="14"/>
    </row>
    <row r="89" spans="2:3">
      <c r="B89" s="14"/>
    </row>
    <row r="90" spans="2:3">
      <c r="B90" s="14"/>
    </row>
    <row r="91" spans="2:3">
      <c r="B91" s="14"/>
    </row>
    <row r="96" spans="2:3">
      <c r="B96" s="209"/>
    </row>
    <row r="138" spans="5:5">
      <c r="E138" s="214"/>
    </row>
  </sheetData>
  <mergeCells count="3">
    <mergeCell ref="A1:N1"/>
    <mergeCell ref="A3:N3"/>
    <mergeCell ref="A4:O4"/>
  </mergeCells>
  <phoneticPr fontId="0" type="noConversion"/>
  <printOptions horizontalCentered="1"/>
  <pageMargins left="0.75" right="0.75" top="0.87" bottom="0.88" header="0.67" footer="0.5"/>
  <pageSetup scale="55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51"/>
  <sheetViews>
    <sheetView topLeftCell="A22" zoomScaleNormal="100" workbookViewId="0">
      <selection sqref="A1:XFD1048576"/>
    </sheetView>
  </sheetViews>
  <sheetFormatPr defaultRowHeight="12.75"/>
  <cols>
    <col min="1" max="2" width="19.140625" style="14" customWidth="1"/>
    <col min="3" max="3" width="12.28515625" style="24" bestFit="1" customWidth="1"/>
    <col min="4" max="4" width="26.42578125" style="24" customWidth="1"/>
    <col min="5" max="6" width="13.5703125" style="24" customWidth="1"/>
    <col min="7" max="16384" width="9.140625" style="16"/>
  </cols>
  <sheetData>
    <row r="1" spans="1:16">
      <c r="A1" s="294" t="s">
        <v>81</v>
      </c>
      <c r="B1" s="294"/>
      <c r="C1" s="294"/>
      <c r="D1" s="294"/>
      <c r="E1" s="294"/>
      <c r="F1" s="18"/>
    </row>
    <row r="3" spans="1:16">
      <c r="A3" s="293" t="s">
        <v>107</v>
      </c>
      <c r="B3" s="293"/>
      <c r="C3" s="293"/>
      <c r="D3" s="293"/>
      <c r="E3" s="293"/>
      <c r="F3" s="18"/>
    </row>
    <row r="4" spans="1:16">
      <c r="A4" s="285" t="s">
        <v>188</v>
      </c>
      <c r="B4" s="293"/>
      <c r="C4" s="293"/>
      <c r="D4" s="293"/>
      <c r="E4" s="293"/>
      <c r="F4" s="18"/>
    </row>
    <row r="5" spans="1:16" ht="13.5" thickBot="1">
      <c r="A5" s="17"/>
      <c r="B5" s="17"/>
      <c r="C5" s="25"/>
      <c r="D5" s="25"/>
      <c r="E5" s="25"/>
      <c r="F5" s="27"/>
    </row>
    <row r="6" spans="1:16" ht="15" customHeight="1" thickTop="1">
      <c r="A6" s="3" t="s">
        <v>86</v>
      </c>
      <c r="C6" s="26" t="s">
        <v>103</v>
      </c>
      <c r="D6" s="26"/>
      <c r="E6" s="26" t="s">
        <v>103</v>
      </c>
      <c r="F6" s="26"/>
    </row>
    <row r="7" spans="1:16">
      <c r="A7" t="s">
        <v>11</v>
      </c>
      <c r="C7" s="26" t="s">
        <v>104</v>
      </c>
      <c r="D7" s="26"/>
      <c r="E7" s="26" t="s">
        <v>104</v>
      </c>
      <c r="F7" s="26"/>
    </row>
    <row r="8" spans="1:16" ht="13.5" thickBot="1">
      <c r="A8" s="4" t="s">
        <v>87</v>
      </c>
      <c r="B8" s="19"/>
      <c r="C8" s="42" t="s">
        <v>105</v>
      </c>
      <c r="D8" s="42"/>
      <c r="E8" s="42" t="s">
        <v>106</v>
      </c>
      <c r="F8" s="26"/>
    </row>
    <row r="9" spans="1:16">
      <c r="A9" s="75" t="s">
        <v>52</v>
      </c>
      <c r="C9" s="256">
        <v>884319.81369465846</v>
      </c>
      <c r="D9" s="88"/>
      <c r="E9" s="257">
        <v>823207.96142831014</v>
      </c>
      <c r="F9" s="88"/>
    </row>
    <row r="10" spans="1:16">
      <c r="A10" s="75"/>
      <c r="C10" s="14"/>
      <c r="E10" s="258"/>
    </row>
    <row r="11" spans="1:16">
      <c r="A11" s="75" t="s">
        <v>28</v>
      </c>
      <c r="C11" s="109">
        <v>8364.6</v>
      </c>
      <c r="D11" s="113"/>
      <c r="E11" s="259">
        <v>7812.75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>
      <c r="A12" s="75" t="s">
        <v>29</v>
      </c>
      <c r="C12" s="109">
        <v>81987.044883831608</v>
      </c>
      <c r="D12" s="113"/>
      <c r="E12" s="259">
        <v>76936.759392441483</v>
      </c>
      <c r="F12" s="14"/>
      <c r="G12" s="109"/>
      <c r="H12" s="14"/>
      <c r="I12" s="14"/>
      <c r="J12" s="14"/>
      <c r="K12" s="14"/>
      <c r="L12" s="14"/>
      <c r="M12" s="14"/>
      <c r="N12" s="14"/>
      <c r="O12" s="14"/>
      <c r="P12" s="14"/>
    </row>
    <row r="13" spans="1:16">
      <c r="A13" s="75" t="s">
        <v>51</v>
      </c>
      <c r="C13" s="109">
        <v>79309.264223978651</v>
      </c>
      <c r="D13" s="269"/>
      <c r="E13" s="259">
        <v>69244.090397566019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>
      <c r="A14" s="75" t="s">
        <v>30</v>
      </c>
      <c r="C14" s="109">
        <v>112035.34217944315</v>
      </c>
      <c r="D14" s="113"/>
      <c r="E14" s="259">
        <v>104227.07731738246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75" t="s">
        <v>31</v>
      </c>
      <c r="C15" s="109">
        <v>15654.123713927227</v>
      </c>
      <c r="D15" s="113"/>
      <c r="E15" s="259">
        <v>14803.514805520703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75"/>
      <c r="C16" s="109"/>
      <c r="D16" s="113"/>
      <c r="E16" s="25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>
      <c r="A17" s="75" t="s">
        <v>32</v>
      </c>
      <c r="C17" s="109">
        <v>5769.791235632184</v>
      </c>
      <c r="D17" s="113"/>
      <c r="E17" s="259">
        <v>5388.9317460317461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75" t="s">
        <v>33</v>
      </c>
      <c r="C18" s="109">
        <v>25110.05</v>
      </c>
      <c r="D18" s="113"/>
      <c r="E18" s="259">
        <v>23860.799999999999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>
      <c r="A19" s="75" t="s">
        <v>34</v>
      </c>
      <c r="C19" s="109">
        <v>15021.145353159851</v>
      </c>
      <c r="D19" s="113"/>
      <c r="E19" s="259">
        <v>13868.806637931033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>
      <c r="A20" s="75" t="s">
        <v>35</v>
      </c>
      <c r="C20" s="109">
        <v>26784.429229844969</v>
      </c>
      <c r="D20" s="113"/>
      <c r="E20" s="259">
        <v>25337.972954185385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>
      <c r="A21" s="75" t="s">
        <v>36</v>
      </c>
      <c r="C21" s="109">
        <v>4733.5923728813559</v>
      </c>
      <c r="D21" s="113"/>
      <c r="E21" s="259">
        <v>4358.1355932203387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>
      <c r="A22" s="75"/>
      <c r="C22" s="109"/>
      <c r="D22" s="113"/>
      <c r="E22" s="25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75" t="s">
        <v>37</v>
      </c>
      <c r="C23" s="109">
        <v>42163.223713927226</v>
      </c>
      <c r="D23" s="113"/>
      <c r="E23" s="259">
        <v>39424.114805520709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>
      <c r="A24" s="75" t="s">
        <v>38</v>
      </c>
      <c r="C24" s="109">
        <v>3430.9500000000003</v>
      </c>
      <c r="D24" s="113"/>
      <c r="E24" s="259">
        <v>3576.1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>
      <c r="A25" s="75" t="s">
        <v>39</v>
      </c>
      <c r="C25" s="109">
        <v>37146.078219094234</v>
      </c>
      <c r="D25" s="113"/>
      <c r="E25" s="259">
        <v>35309.419178708231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>
      <c r="A26" s="75" t="s">
        <v>40</v>
      </c>
      <c r="C26" s="109">
        <v>56447.342360048809</v>
      </c>
      <c r="D26" s="113"/>
      <c r="E26" s="259">
        <v>53704.545394974302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>
      <c r="A27" s="75" t="s">
        <v>41</v>
      </c>
      <c r="C27" s="109">
        <v>1977.0618569636135</v>
      </c>
      <c r="D27" s="113"/>
      <c r="E27" s="259">
        <v>1838.2074027603512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>
      <c r="A28" s="75"/>
      <c r="C28" s="109"/>
      <c r="D28" s="113"/>
      <c r="E28" s="25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>
      <c r="A29" s="122" t="s">
        <v>118</v>
      </c>
      <c r="C29" s="109">
        <v>159805.38299874528</v>
      </c>
      <c r="D29" s="113"/>
      <c r="E29" s="259">
        <v>149602.05181932246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>
      <c r="A30" s="75" t="s">
        <v>43</v>
      </c>
      <c r="C30" s="109">
        <v>131801.28723953376</v>
      </c>
      <c r="D30" s="113"/>
      <c r="E30" s="259">
        <v>122098.35055811756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>
      <c r="A31" s="75" t="s">
        <v>44</v>
      </c>
      <c r="C31" s="109">
        <v>7675.4181818181823</v>
      </c>
      <c r="D31" s="113"/>
      <c r="E31" s="259">
        <v>7227.2041322314044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>
      <c r="A32" s="75" t="s">
        <v>45</v>
      </c>
      <c r="C32" s="109">
        <v>17960.261856963614</v>
      </c>
      <c r="D32" s="113"/>
      <c r="E32" s="259">
        <v>16817.807402760354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>
      <c r="A33" s="75" t="s">
        <v>46</v>
      </c>
      <c r="C33" s="109">
        <v>2899.2</v>
      </c>
      <c r="D33" s="113"/>
      <c r="E33" s="259">
        <v>2677.3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>
      <c r="A34" s="75"/>
      <c r="C34" s="109"/>
      <c r="D34" s="113"/>
      <c r="E34" s="25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>
      <c r="A35" s="75" t="s">
        <v>47</v>
      </c>
      <c r="C35" s="109">
        <v>4531.45</v>
      </c>
      <c r="D35" s="113"/>
      <c r="E35" s="259">
        <v>4256.3999999999996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>
      <c r="A36" s="75" t="s">
        <v>48</v>
      </c>
      <c r="C36" s="109">
        <v>22493.73047337278</v>
      </c>
      <c r="D36" s="113"/>
      <c r="E36" s="259">
        <v>21142.848816568046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>
      <c r="A37" s="75" t="s">
        <v>49</v>
      </c>
      <c r="C37" s="109">
        <v>14686.079735945887</v>
      </c>
      <c r="D37" s="113"/>
      <c r="E37" s="259">
        <v>13602.51551004236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>
      <c r="A38" s="76" t="s">
        <v>50</v>
      </c>
      <c r="B38" s="15"/>
      <c r="C38" s="90">
        <v>6532.9638655462186</v>
      </c>
      <c r="D38" s="114"/>
      <c r="E38" s="260">
        <v>6092.2575630252104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>
      <c r="A39" s="3" t="s">
        <v>153</v>
      </c>
      <c r="C39" s="27"/>
      <c r="D39" s="27"/>
      <c r="E39" s="16"/>
      <c r="F39" s="16"/>
      <c r="G39" s="14"/>
      <c r="H39" s="14"/>
      <c r="I39" s="14"/>
    </row>
    <row r="40" spans="1:16">
      <c r="E40" s="16"/>
      <c r="F40" s="16"/>
      <c r="G40" s="14"/>
      <c r="H40" s="14"/>
      <c r="I40" s="14"/>
    </row>
    <row r="41" spans="1:16">
      <c r="E41" s="16"/>
      <c r="F41" s="16"/>
      <c r="G41" s="14"/>
      <c r="H41" s="14"/>
      <c r="I41" s="14"/>
    </row>
    <row r="42" spans="1:16">
      <c r="E42" s="16"/>
      <c r="F42" s="16"/>
      <c r="G42" s="14"/>
      <c r="H42" s="14"/>
      <c r="I42" s="14"/>
    </row>
    <row r="43" spans="1:16">
      <c r="G43" s="14"/>
      <c r="H43" s="14"/>
      <c r="I43" s="14"/>
    </row>
    <row r="44" spans="1:16">
      <c r="G44" s="14"/>
      <c r="H44" s="14"/>
      <c r="I44" s="14"/>
    </row>
    <row r="45" spans="1:16">
      <c r="G45" s="14"/>
      <c r="H45" s="14"/>
      <c r="I45" s="14"/>
    </row>
    <row r="46" spans="1:16">
      <c r="G46" s="14"/>
      <c r="H46" s="14"/>
      <c r="I46" s="14"/>
    </row>
    <row r="47" spans="1:16">
      <c r="G47" s="14"/>
      <c r="H47" s="14"/>
      <c r="I47" s="14"/>
    </row>
    <row r="48" spans="1:16">
      <c r="G48" s="14"/>
      <c r="H48" s="14"/>
      <c r="I48" s="14"/>
    </row>
    <row r="49" spans="7:9">
      <c r="G49" s="14"/>
      <c r="H49" s="14"/>
      <c r="I49" s="14"/>
    </row>
    <row r="50" spans="7:9">
      <c r="G50" s="14"/>
      <c r="H50" s="14"/>
      <c r="I50" s="14"/>
    </row>
    <row r="51" spans="7:9">
      <c r="G51" s="14"/>
      <c r="H51" s="14"/>
      <c r="I51" s="14"/>
    </row>
  </sheetData>
  <mergeCells count="3">
    <mergeCell ref="A1:E1"/>
    <mergeCell ref="A3:E3"/>
    <mergeCell ref="A4:E4"/>
  </mergeCells>
  <phoneticPr fontId="0" type="noConversion"/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H107"/>
  <sheetViews>
    <sheetView topLeftCell="A28" zoomScaleNormal="100" workbookViewId="0">
      <selection activeCell="A46" sqref="A46:XFD99"/>
    </sheetView>
  </sheetViews>
  <sheetFormatPr defaultRowHeight="12.75"/>
  <cols>
    <col min="1" max="1" width="15.7109375" style="16" customWidth="1"/>
    <col min="2" max="3" width="17.5703125" style="16" bestFit="1" customWidth="1"/>
    <col min="4" max="4" width="15.5703125" style="16" bestFit="1" customWidth="1"/>
    <col min="5" max="5" width="15" style="16" bestFit="1" customWidth="1"/>
    <col min="6" max="6" width="17" style="16" bestFit="1" customWidth="1"/>
    <col min="7" max="7" width="16.140625" style="16" bestFit="1" customWidth="1"/>
    <col min="8" max="8" width="15" style="16" bestFit="1" customWidth="1"/>
    <col min="9" max="9" width="13.42578125" style="16" bestFit="1" customWidth="1"/>
    <col min="10" max="10" width="14.7109375" style="16" bestFit="1" customWidth="1"/>
    <col min="11" max="11" width="14.42578125" style="16" bestFit="1" customWidth="1"/>
    <col min="12" max="12" width="1.42578125" style="16" customWidth="1"/>
    <col min="13" max="13" width="14.28515625" style="16" customWidth="1"/>
    <col min="14" max="14" width="14.140625" style="16" bestFit="1" customWidth="1"/>
    <col min="15" max="15" width="17.28515625" style="16" bestFit="1" customWidth="1"/>
    <col min="16" max="16" width="15" style="16" bestFit="1" customWidth="1"/>
    <col min="17" max="17" width="14.42578125" style="16" customWidth="1"/>
    <col min="18" max="18" width="16" style="16" customWidth="1"/>
    <col min="19" max="19" width="17.28515625" style="16" customWidth="1"/>
    <col min="20" max="20" width="14.140625" style="16" bestFit="1" customWidth="1"/>
    <col min="21" max="21" width="14.7109375" style="16" bestFit="1" customWidth="1"/>
    <col min="22" max="22" width="14.5703125" style="16" customWidth="1"/>
    <col min="23" max="23" width="13.28515625" style="16" customWidth="1"/>
    <col min="24" max="24" width="14" style="16" customWidth="1"/>
    <col min="25" max="25" width="21.7109375" style="16" customWidth="1"/>
    <col min="26" max="26" width="4.5703125" style="16" customWidth="1"/>
    <col min="27" max="27" width="15" style="16" bestFit="1" customWidth="1"/>
    <col min="28" max="28" width="14" style="16" bestFit="1" customWidth="1"/>
    <col min="29" max="29" width="13" style="16" customWidth="1"/>
    <col min="30" max="30" width="9.140625" style="16"/>
    <col min="31" max="32" width="12.28515625" style="16" bestFit="1" customWidth="1"/>
    <col min="33" max="33" width="12.28515625" style="16" customWidth="1"/>
    <col min="34" max="34" width="16" style="16" bestFit="1" customWidth="1"/>
    <col min="35" max="16384" width="9.140625" style="16"/>
  </cols>
  <sheetData>
    <row r="1" spans="1:34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36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34">
      <c r="A2" s="136"/>
      <c r="B2" s="137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>
      <c r="A3" s="298" t="s">
        <v>200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106"/>
      <c r="M3" s="298" t="s">
        <v>200</v>
      </c>
      <c r="N3" s="298"/>
      <c r="O3" s="298"/>
      <c r="P3" s="298"/>
      <c r="Q3" s="298"/>
      <c r="R3" s="298"/>
      <c r="S3" s="298"/>
      <c r="T3" s="298"/>
      <c r="U3" s="298"/>
      <c r="V3" s="298"/>
    </row>
    <row r="4" spans="1:34" ht="13.5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106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34" ht="13.5" customHeight="1" thickTop="1">
      <c r="A5" s="106"/>
      <c r="B5" s="106"/>
      <c r="C5" s="106"/>
      <c r="D5" s="106"/>
      <c r="E5" s="106"/>
      <c r="F5" s="106"/>
      <c r="G5" s="106"/>
      <c r="H5" s="106"/>
      <c r="I5" s="106"/>
      <c r="J5" s="139"/>
      <c r="K5" s="139"/>
      <c r="L5" s="139"/>
      <c r="M5" s="106"/>
      <c r="N5" s="139"/>
      <c r="O5" s="139"/>
      <c r="P5" s="139"/>
      <c r="Q5" s="139"/>
      <c r="R5" s="299" t="s">
        <v>148</v>
      </c>
      <c r="S5" s="299" t="s">
        <v>149</v>
      </c>
      <c r="T5" s="302" t="s">
        <v>97</v>
      </c>
      <c r="U5" s="302"/>
      <c r="V5" s="302"/>
      <c r="W5" s="302" t="s">
        <v>168</v>
      </c>
      <c r="X5" s="250"/>
    </row>
    <row r="6" spans="1:34" s="55" customFormat="1">
      <c r="A6" s="140"/>
      <c r="B6" s="141"/>
      <c r="C6" s="141"/>
      <c r="D6" s="297" t="s">
        <v>73</v>
      </c>
      <c r="E6" s="297"/>
      <c r="F6" s="297"/>
      <c r="G6" s="297"/>
      <c r="H6" s="297"/>
      <c r="I6" s="297"/>
      <c r="J6" s="297"/>
      <c r="K6" s="297"/>
      <c r="L6" s="139"/>
      <c r="M6" s="140"/>
      <c r="N6" s="297" t="s">
        <v>95</v>
      </c>
      <c r="O6" s="297"/>
      <c r="P6" s="297"/>
      <c r="Q6" s="297"/>
      <c r="R6" s="300"/>
      <c r="S6" s="300"/>
      <c r="T6" s="303"/>
      <c r="U6" s="303"/>
      <c r="V6" s="303"/>
      <c r="W6" s="303"/>
      <c r="X6" s="250"/>
    </row>
    <row r="7" spans="1:34" s="55" customFormat="1">
      <c r="A7" s="142" t="s">
        <v>86</v>
      </c>
      <c r="B7" s="139" t="s">
        <v>55</v>
      </c>
      <c r="C7" s="139" t="s">
        <v>56</v>
      </c>
      <c r="D7" s="141"/>
      <c r="E7" s="141"/>
      <c r="F7" s="141"/>
      <c r="G7" s="139"/>
      <c r="H7" s="139" t="s">
        <v>12</v>
      </c>
      <c r="I7" s="139"/>
      <c r="J7" s="139" t="s">
        <v>12</v>
      </c>
      <c r="K7" s="139"/>
      <c r="L7" s="139"/>
      <c r="M7" s="140" t="s">
        <v>86</v>
      </c>
      <c r="N7" s="139"/>
      <c r="O7" s="139"/>
      <c r="P7" s="139"/>
      <c r="Q7" s="139" t="s">
        <v>54</v>
      </c>
      <c r="R7" s="300"/>
      <c r="S7" s="300"/>
      <c r="T7" s="303"/>
      <c r="U7" s="303"/>
      <c r="V7" s="303"/>
      <c r="W7" s="303"/>
      <c r="X7" s="250"/>
      <c r="Y7" s="93" t="s">
        <v>82</v>
      </c>
      <c r="Z7" s="16"/>
      <c r="AA7" s="16"/>
      <c r="AB7" s="16"/>
      <c r="AC7" s="16"/>
    </row>
    <row r="8" spans="1:34" s="55" customFormat="1">
      <c r="A8" s="142" t="s">
        <v>11</v>
      </c>
      <c r="B8" s="139" t="s">
        <v>150</v>
      </c>
      <c r="C8" s="139" t="s">
        <v>96</v>
      </c>
      <c r="D8" s="139"/>
      <c r="E8" s="139" t="s">
        <v>2</v>
      </c>
      <c r="F8" s="139"/>
      <c r="G8" s="139" t="s">
        <v>10</v>
      </c>
      <c r="H8" s="139" t="s">
        <v>14</v>
      </c>
      <c r="I8" s="139" t="s">
        <v>16</v>
      </c>
      <c r="J8" s="139" t="s">
        <v>17</v>
      </c>
      <c r="K8" s="139" t="s">
        <v>85</v>
      </c>
      <c r="L8" s="139"/>
      <c r="M8" s="140" t="s">
        <v>11</v>
      </c>
      <c r="N8" s="139" t="s">
        <v>78</v>
      </c>
      <c r="O8" s="139" t="s">
        <v>23</v>
      </c>
      <c r="P8" s="139" t="s">
        <v>25</v>
      </c>
      <c r="Q8" s="139" t="s">
        <v>26</v>
      </c>
      <c r="R8" s="300"/>
      <c r="S8" s="300"/>
      <c r="T8" s="304"/>
      <c r="U8" s="304"/>
      <c r="V8" s="304"/>
      <c r="W8" s="304"/>
      <c r="X8" s="250"/>
      <c r="Y8" s="246" t="s">
        <v>169</v>
      </c>
      <c r="Z8" s="16"/>
      <c r="AA8" s="16" t="s">
        <v>119</v>
      </c>
      <c r="AB8" s="295" t="s">
        <v>120</v>
      </c>
      <c r="AC8" s="296"/>
    </row>
    <row r="9" spans="1:34" s="55" customFormat="1" ht="13.5" thickBot="1">
      <c r="A9" s="143" t="s">
        <v>87</v>
      </c>
      <c r="B9" s="144" t="s">
        <v>151</v>
      </c>
      <c r="C9" s="144" t="s">
        <v>59</v>
      </c>
      <c r="D9" s="144" t="s">
        <v>98</v>
      </c>
      <c r="E9" s="144" t="s">
        <v>98</v>
      </c>
      <c r="F9" s="145" t="s">
        <v>99</v>
      </c>
      <c r="G9" s="144" t="s">
        <v>11</v>
      </c>
      <c r="H9" s="144" t="s">
        <v>15</v>
      </c>
      <c r="I9" s="144" t="s">
        <v>15</v>
      </c>
      <c r="J9" s="144" t="s">
        <v>18</v>
      </c>
      <c r="K9" s="144" t="s">
        <v>20</v>
      </c>
      <c r="L9" s="139"/>
      <c r="M9" s="146" t="s">
        <v>87</v>
      </c>
      <c r="N9" s="144" t="s">
        <v>20</v>
      </c>
      <c r="O9" s="144" t="s">
        <v>24</v>
      </c>
      <c r="P9" s="144" t="s">
        <v>15</v>
      </c>
      <c r="Q9" s="144" t="s">
        <v>27</v>
      </c>
      <c r="R9" s="301"/>
      <c r="S9" s="301"/>
      <c r="T9" s="144" t="s">
        <v>100</v>
      </c>
      <c r="U9" s="144" t="s">
        <v>101</v>
      </c>
      <c r="V9" s="144" t="s">
        <v>8</v>
      </c>
      <c r="W9" s="266"/>
      <c r="X9" s="250"/>
      <c r="Y9" s="94" t="s">
        <v>122</v>
      </c>
      <c r="Z9" s="16"/>
      <c r="AA9" s="16"/>
      <c r="AB9" s="91" t="s">
        <v>53</v>
      </c>
      <c r="AC9" s="92" t="s">
        <v>121</v>
      </c>
    </row>
    <row r="10" spans="1:34" s="56" customFormat="1">
      <c r="A10" s="140" t="s">
        <v>52</v>
      </c>
      <c r="B10" s="147">
        <v>14869011231.460003</v>
      </c>
      <c r="C10" s="147">
        <v>12527126190.099998</v>
      </c>
      <c r="D10" s="147">
        <v>352091039.70000005</v>
      </c>
      <c r="E10" s="147">
        <v>793850512.71000004</v>
      </c>
      <c r="F10" s="147">
        <v>5076549761.29</v>
      </c>
      <c r="G10" s="147">
        <v>1655915887.9800003</v>
      </c>
      <c r="H10" s="147">
        <v>96358936.780000001</v>
      </c>
      <c r="I10" s="147">
        <v>69924070.899999991</v>
      </c>
      <c r="J10" s="147">
        <v>637277781.48000014</v>
      </c>
      <c r="K10" s="147">
        <v>758534261.27999985</v>
      </c>
      <c r="L10" s="147"/>
      <c r="M10" s="148" t="s">
        <v>52</v>
      </c>
      <c r="N10" s="147">
        <v>273251255.13999999</v>
      </c>
      <c r="O10" s="147">
        <v>2730731827.4100003</v>
      </c>
      <c r="P10" s="147">
        <v>22497775.320000004</v>
      </c>
      <c r="Q10" s="147">
        <v>60143080.109999992</v>
      </c>
      <c r="R10" s="147">
        <v>391322347</v>
      </c>
      <c r="S10" s="147">
        <v>1424262155.5799997</v>
      </c>
      <c r="T10" s="147">
        <v>179476314.78</v>
      </c>
      <c r="U10" s="147">
        <v>386072206.50999999</v>
      </c>
      <c r="V10" s="147">
        <v>346824224</v>
      </c>
      <c r="W10" s="147">
        <v>117148856.00999999</v>
      </c>
      <c r="X10" s="147"/>
      <c r="Y10" s="37">
        <v>969054645.71000004</v>
      </c>
      <c r="Z10"/>
      <c r="AA10" s="132">
        <v>912372745.28999996</v>
      </c>
      <c r="AB10" s="37">
        <v>60143080.109999992</v>
      </c>
      <c r="AC10" s="1">
        <v>3461179.69</v>
      </c>
      <c r="AH10" s="56">
        <v>969054645.71000004</v>
      </c>
    </row>
    <row r="11" spans="1:34">
      <c r="A11" s="140"/>
      <c r="B11" s="140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40"/>
      <c r="N11" s="136"/>
      <c r="O11" s="136"/>
      <c r="P11" s="136"/>
      <c r="Q11" s="136"/>
      <c r="R11" s="136"/>
      <c r="S11" s="136"/>
      <c r="T11" s="136"/>
      <c r="U11" s="136"/>
      <c r="V11" s="136"/>
      <c r="Y11" s="37"/>
      <c r="Z11"/>
      <c r="AA11" s="14"/>
      <c r="AB11" s="14"/>
      <c r="AC11" s="14"/>
      <c r="AH11" s="16">
        <v>969054645.70999992</v>
      </c>
    </row>
    <row r="12" spans="1:34">
      <c r="A12" s="140" t="s">
        <v>28</v>
      </c>
      <c r="B12" s="140">
        <v>147363879.55000001</v>
      </c>
      <c r="C12" s="140">
        <v>114952886.50999999</v>
      </c>
      <c r="D12" s="106">
        <v>2249272.4900000002</v>
      </c>
      <c r="E12" s="106">
        <v>6842930.7599999998</v>
      </c>
      <c r="F12" s="149">
        <v>46029535.07</v>
      </c>
      <c r="G12" s="106">
        <v>17890424.310000002</v>
      </c>
      <c r="H12" s="106">
        <v>572724.99</v>
      </c>
      <c r="I12" s="106">
        <v>1025316.8400000001</v>
      </c>
      <c r="J12" s="106">
        <v>5921891.8100000005</v>
      </c>
      <c r="K12" s="106">
        <v>7388634.7599999998</v>
      </c>
      <c r="L12" s="106"/>
      <c r="M12" s="140" t="s">
        <v>28</v>
      </c>
      <c r="N12" s="136">
        <v>1662955.75</v>
      </c>
      <c r="O12" s="136">
        <v>24695293.099999998</v>
      </c>
      <c r="P12" s="136">
        <v>471253.3299999999</v>
      </c>
      <c r="Q12" s="150">
        <v>202653.3</v>
      </c>
      <c r="R12" s="106">
        <v>3025113.43</v>
      </c>
      <c r="S12" s="136">
        <v>28886811.609999999</v>
      </c>
      <c r="T12" s="136">
        <v>499068</v>
      </c>
      <c r="U12" s="136">
        <v>1009791</v>
      </c>
      <c r="V12" s="136">
        <v>0</v>
      </c>
      <c r="W12" s="16">
        <v>2753074.96</v>
      </c>
      <c r="X12" s="23"/>
      <c r="Y12" s="267">
        <v>1711512.3</v>
      </c>
      <c r="Z12" s="46"/>
      <c r="AA12" s="89">
        <v>1508859</v>
      </c>
      <c r="AB12" s="109">
        <v>202653.3</v>
      </c>
      <c r="AC12" s="110">
        <v>0</v>
      </c>
      <c r="AE12" s="16">
        <v>1711512.3</v>
      </c>
      <c r="AF12" s="16">
        <v>1711512.3</v>
      </c>
    </row>
    <row r="13" spans="1:34">
      <c r="A13" s="140" t="s">
        <v>29</v>
      </c>
      <c r="B13" s="140">
        <v>1329073647.1700001</v>
      </c>
      <c r="C13" s="140">
        <v>1094223485.1700001</v>
      </c>
      <c r="D13" s="106">
        <v>32833403.540000007</v>
      </c>
      <c r="E13" s="106">
        <v>66513036.519999996</v>
      </c>
      <c r="F13" s="149">
        <v>456322934.27000004</v>
      </c>
      <c r="G13" s="106">
        <v>132029721.02000007</v>
      </c>
      <c r="H13" s="106">
        <v>8213983.5299999993</v>
      </c>
      <c r="I13" s="106">
        <v>0</v>
      </c>
      <c r="J13" s="106">
        <v>56750071.600000009</v>
      </c>
      <c r="K13" s="106">
        <v>69512963.820000023</v>
      </c>
      <c r="L13" s="106"/>
      <c r="M13" s="140" t="s">
        <v>29</v>
      </c>
      <c r="N13" s="136">
        <v>20326190.300000001</v>
      </c>
      <c r="O13" s="136">
        <v>246965028.23000008</v>
      </c>
      <c r="P13" s="136">
        <v>487015.28</v>
      </c>
      <c r="Q13" s="150">
        <v>4269137.0599999996</v>
      </c>
      <c r="R13" s="106">
        <v>30823437</v>
      </c>
      <c r="S13" s="136">
        <v>173740463</v>
      </c>
      <c r="T13" s="136">
        <v>30286262</v>
      </c>
      <c r="U13" s="136">
        <v>47681100</v>
      </c>
      <c r="V13" s="136">
        <v>0</v>
      </c>
      <c r="W13" s="16">
        <v>14263201</v>
      </c>
      <c r="X13" s="23"/>
      <c r="Y13" s="267">
        <v>82236499.060000002</v>
      </c>
      <c r="Z13" s="46"/>
      <c r="AA13" s="89">
        <v>77967362</v>
      </c>
      <c r="AB13" s="109">
        <v>4269137.0599999996</v>
      </c>
      <c r="AC13" s="110">
        <v>0</v>
      </c>
      <c r="AE13" s="16">
        <v>82236499.060000002</v>
      </c>
      <c r="AF13" s="16">
        <v>82236499.060000002</v>
      </c>
      <c r="AH13" s="16">
        <v>0</v>
      </c>
    </row>
    <row r="14" spans="1:34">
      <c r="A14" s="106" t="s">
        <v>51</v>
      </c>
      <c r="B14" s="140">
        <v>1450979642.0699997</v>
      </c>
      <c r="C14" s="140">
        <v>1219875797.1299996</v>
      </c>
      <c r="D14" s="106">
        <v>60888806.089999989</v>
      </c>
      <c r="E14" s="106">
        <v>76295912.539999977</v>
      </c>
      <c r="F14" s="149">
        <v>459787856.63000005</v>
      </c>
      <c r="G14" s="106">
        <v>191012291.24000007</v>
      </c>
      <c r="H14" s="106">
        <v>16022035.92</v>
      </c>
      <c r="I14" s="106">
        <v>420753.68</v>
      </c>
      <c r="J14" s="106">
        <v>47046560.449999996</v>
      </c>
      <c r="K14" s="106">
        <v>62821017.939999998</v>
      </c>
      <c r="L14" s="106"/>
      <c r="M14" s="106" t="s">
        <v>51</v>
      </c>
      <c r="N14" s="106">
        <v>27532278.909999996</v>
      </c>
      <c r="O14" s="106">
        <v>251879192.40999982</v>
      </c>
      <c r="P14" s="106">
        <v>0</v>
      </c>
      <c r="Q14" s="106">
        <v>26169091.32</v>
      </c>
      <c r="R14" s="106">
        <v>53607041.949999996</v>
      </c>
      <c r="S14" s="106">
        <v>173244949.54999998</v>
      </c>
      <c r="T14" s="106">
        <v>4251853.4400000004</v>
      </c>
      <c r="U14" s="106">
        <v>11735000</v>
      </c>
      <c r="V14" s="136">
        <v>0</v>
      </c>
      <c r="W14" s="16">
        <v>4634452.12</v>
      </c>
      <c r="X14" s="23"/>
      <c r="Y14" s="267">
        <v>42155944.760000005</v>
      </c>
      <c r="Z14" s="46"/>
      <c r="AA14" s="89">
        <v>15986853.440000001</v>
      </c>
      <c r="AB14" s="109">
        <v>26169091.32</v>
      </c>
      <c r="AC14" s="110">
        <v>0</v>
      </c>
      <c r="AE14" s="16">
        <v>42155944.760000005</v>
      </c>
      <c r="AF14" s="16">
        <v>42155944.760000005</v>
      </c>
    </row>
    <row r="15" spans="1:34">
      <c r="A15" s="106" t="s">
        <v>30</v>
      </c>
      <c r="B15" s="140">
        <v>1827708204.73</v>
      </c>
      <c r="C15" s="140">
        <v>1533171522.73</v>
      </c>
      <c r="D15" s="106">
        <v>55679314.18999999</v>
      </c>
      <c r="E15" s="106">
        <v>99879651.030000016</v>
      </c>
      <c r="F15" s="149">
        <v>620482466.90999985</v>
      </c>
      <c r="G15" s="106">
        <v>208671251.14999992</v>
      </c>
      <c r="H15" s="106">
        <v>13047070.49</v>
      </c>
      <c r="I15" s="106">
        <v>16368082.610000003</v>
      </c>
      <c r="J15" s="106">
        <v>69316982.400000036</v>
      </c>
      <c r="K15" s="106">
        <v>94958576.020000011</v>
      </c>
      <c r="L15" s="106"/>
      <c r="M15" s="106" t="s">
        <v>30</v>
      </c>
      <c r="N15" s="136">
        <v>37360713</v>
      </c>
      <c r="O15" s="136">
        <v>312877430.30000019</v>
      </c>
      <c r="P15" s="136">
        <v>497368.63</v>
      </c>
      <c r="Q15" s="150">
        <v>4032616</v>
      </c>
      <c r="R15" s="106">
        <v>49372047</v>
      </c>
      <c r="S15" s="136">
        <v>227984375</v>
      </c>
      <c r="T15" s="136">
        <v>17180260</v>
      </c>
      <c r="U15" s="136">
        <v>35852000</v>
      </c>
      <c r="V15" s="136">
        <v>0</v>
      </c>
      <c r="W15" s="16">
        <v>0</v>
      </c>
      <c r="X15" s="23"/>
      <c r="Y15" s="267">
        <v>56875553</v>
      </c>
      <c r="Z15" s="46"/>
      <c r="AA15" s="89">
        <v>53032260</v>
      </c>
      <c r="AB15" s="109">
        <v>4032616</v>
      </c>
      <c r="AC15" s="110">
        <v>189323</v>
      </c>
      <c r="AE15" s="16">
        <v>57064876</v>
      </c>
      <c r="AF15" s="16">
        <v>56875553</v>
      </c>
    </row>
    <row r="16" spans="1:34">
      <c r="A16" s="106" t="s">
        <v>31</v>
      </c>
      <c r="B16" s="140">
        <v>254040261.84000006</v>
      </c>
      <c r="C16" s="140">
        <v>216606930.07000005</v>
      </c>
      <c r="D16" s="106">
        <v>7159221.709999999</v>
      </c>
      <c r="E16" s="106">
        <v>11039128.210000001</v>
      </c>
      <c r="F16" s="149">
        <v>87990711.840000004</v>
      </c>
      <c r="G16" s="106">
        <v>26699800.199999999</v>
      </c>
      <c r="H16" s="106">
        <v>1641531.32</v>
      </c>
      <c r="I16" s="106">
        <v>1519706.3099999998</v>
      </c>
      <c r="J16" s="106">
        <v>14430713.860000003</v>
      </c>
      <c r="K16" s="106">
        <v>15245840.659999996</v>
      </c>
      <c r="L16" s="106"/>
      <c r="M16" s="106" t="s">
        <v>31</v>
      </c>
      <c r="N16" s="136">
        <v>3207197.35</v>
      </c>
      <c r="O16" s="136">
        <v>44343147.000000015</v>
      </c>
      <c r="P16" s="136">
        <v>1167824.4300000002</v>
      </c>
      <c r="Q16" s="150">
        <v>2162107.1799999997</v>
      </c>
      <c r="R16" s="106">
        <v>4764061.59</v>
      </c>
      <c r="S16" s="136">
        <v>31200751.940000001</v>
      </c>
      <c r="T16" s="136">
        <v>1468518.24</v>
      </c>
      <c r="U16" s="136">
        <v>5109443.12</v>
      </c>
      <c r="V16" s="136">
        <v>0</v>
      </c>
      <c r="W16" s="16">
        <v>5212165</v>
      </c>
      <c r="X16" s="23"/>
      <c r="Y16" s="267">
        <v>8584034.8699999992</v>
      </c>
      <c r="Z16" s="46"/>
      <c r="AA16" s="89">
        <v>6577961.3600000003</v>
      </c>
      <c r="AB16" s="109">
        <v>2162107.1799999997</v>
      </c>
      <c r="AC16" s="110">
        <v>156033.67000000001</v>
      </c>
      <c r="AE16" s="16">
        <v>8740068.5399999991</v>
      </c>
      <c r="AF16" s="16">
        <v>8584034.8699999992</v>
      </c>
    </row>
    <row r="17" spans="1:32">
      <c r="A17" s="106"/>
      <c r="B17" s="140"/>
      <c r="C17" s="140"/>
      <c r="D17" s="106"/>
      <c r="E17" s="106"/>
      <c r="F17" s="149">
        <v>0</v>
      </c>
      <c r="G17" s="106"/>
      <c r="H17" s="106"/>
      <c r="I17" s="106"/>
      <c r="J17" s="106"/>
      <c r="K17" s="106"/>
      <c r="L17" s="106"/>
      <c r="M17" s="106"/>
      <c r="N17" s="136"/>
      <c r="O17" s="136"/>
      <c r="P17" s="136"/>
      <c r="Q17" s="150"/>
      <c r="R17" s="106"/>
      <c r="S17" s="136"/>
      <c r="T17" s="136"/>
      <c r="U17" s="136"/>
      <c r="V17" s="136"/>
      <c r="X17" s="23"/>
      <c r="Y17" s="267"/>
      <c r="Z17" s="46"/>
      <c r="AA17" s="89"/>
      <c r="AB17" s="109"/>
      <c r="AC17" s="110"/>
      <c r="AE17" s="16">
        <v>0</v>
      </c>
      <c r="AF17" s="16">
        <v>0</v>
      </c>
    </row>
    <row r="18" spans="1:32">
      <c r="A18" s="106" t="s">
        <v>32</v>
      </c>
      <c r="B18" s="140">
        <v>80700713.539999992</v>
      </c>
      <c r="C18" s="140">
        <v>76180505.909999996</v>
      </c>
      <c r="D18" s="106">
        <v>1907060.6700000002</v>
      </c>
      <c r="E18" s="106">
        <v>5276048.16</v>
      </c>
      <c r="F18" s="149">
        <v>33212136.479999997</v>
      </c>
      <c r="G18" s="106">
        <v>7184762.1499999966</v>
      </c>
      <c r="H18" s="106">
        <v>543451.34</v>
      </c>
      <c r="I18" s="106">
        <v>730446.63000000012</v>
      </c>
      <c r="J18" s="106">
        <v>4172815.53</v>
      </c>
      <c r="K18" s="106">
        <v>4342032.1099999994</v>
      </c>
      <c r="L18" s="136"/>
      <c r="M18" s="106" t="s">
        <v>32</v>
      </c>
      <c r="N18" s="136">
        <v>893544.90999999992</v>
      </c>
      <c r="O18" s="136">
        <v>16326436.179999992</v>
      </c>
      <c r="P18" s="136">
        <v>1354665.86</v>
      </c>
      <c r="Q18" s="150">
        <v>237105.88999999998</v>
      </c>
      <c r="R18" s="106">
        <v>3639818.8199999994</v>
      </c>
      <c r="S18" s="136">
        <v>347501.79000000004</v>
      </c>
      <c r="T18" s="136">
        <v>532887.02</v>
      </c>
      <c r="U18" s="136">
        <v>1180304.5</v>
      </c>
      <c r="V18" s="136">
        <v>0</v>
      </c>
      <c r="W18" s="16">
        <v>1081674</v>
      </c>
      <c r="X18" s="23"/>
      <c r="Y18" s="267">
        <v>1917871.46</v>
      </c>
      <c r="Z18" s="46"/>
      <c r="AA18" s="89">
        <v>1713191.52</v>
      </c>
      <c r="AB18" s="109">
        <v>237105.88999999998</v>
      </c>
      <c r="AC18" s="110">
        <v>32425.95</v>
      </c>
      <c r="AE18" s="16">
        <v>1950297.4100000001</v>
      </c>
      <c r="AF18" s="16">
        <v>1917871.4600000002</v>
      </c>
    </row>
    <row r="19" spans="1:32">
      <c r="A19" s="106" t="s">
        <v>33</v>
      </c>
      <c r="B19" s="140">
        <v>353103060.80000007</v>
      </c>
      <c r="C19" s="140">
        <v>335847937.8300001</v>
      </c>
      <c r="D19" s="106">
        <v>5210445.0599999996</v>
      </c>
      <c r="E19" s="106">
        <v>22935916.700000003</v>
      </c>
      <c r="F19" s="149">
        <v>130563838.32000002</v>
      </c>
      <c r="G19" s="106">
        <v>42237914.629999995</v>
      </c>
      <c r="H19" s="106">
        <v>1623717.06</v>
      </c>
      <c r="I19" s="106">
        <v>3603372.5</v>
      </c>
      <c r="J19" s="106">
        <v>21629306.360000003</v>
      </c>
      <c r="K19" s="106">
        <v>22899186.719999999</v>
      </c>
      <c r="L19" s="136"/>
      <c r="M19" s="106" t="s">
        <v>33</v>
      </c>
      <c r="N19" s="136">
        <v>7234364.6799999997</v>
      </c>
      <c r="O19" s="136">
        <v>76907675.160000071</v>
      </c>
      <c r="P19" s="136">
        <v>281571.26</v>
      </c>
      <c r="Q19" s="136">
        <v>720629.38</v>
      </c>
      <c r="R19" s="106">
        <v>6139131.2299999986</v>
      </c>
      <c r="S19" s="136">
        <v>7648970.3399999999</v>
      </c>
      <c r="T19" s="136">
        <v>3467021.4</v>
      </c>
      <c r="U19" s="136">
        <v>7714853.6699999999</v>
      </c>
      <c r="V19" s="136">
        <v>0</v>
      </c>
      <c r="W19" s="16">
        <v>4781533.22</v>
      </c>
      <c r="X19" s="23"/>
      <c r="Y19" s="267">
        <v>11902504.450000001</v>
      </c>
      <c r="Z19" s="46"/>
      <c r="AA19" s="89">
        <v>11181875.07</v>
      </c>
      <c r="AB19" s="109">
        <v>720629.38</v>
      </c>
      <c r="AC19" s="110">
        <v>0</v>
      </c>
      <c r="AE19" s="16">
        <v>11902504.449999999</v>
      </c>
      <c r="AF19" s="16">
        <v>11902504.449999999</v>
      </c>
    </row>
    <row r="20" spans="1:32">
      <c r="A20" s="106" t="s">
        <v>34</v>
      </c>
      <c r="B20" s="140">
        <v>222176273.17000005</v>
      </c>
      <c r="C20" s="140">
        <v>197572885.49000004</v>
      </c>
      <c r="D20" s="106">
        <v>5623850.8099999987</v>
      </c>
      <c r="E20" s="106">
        <v>14136117.590000002</v>
      </c>
      <c r="F20" s="149">
        <v>82217629.470000029</v>
      </c>
      <c r="G20" s="106">
        <v>27334707.899999987</v>
      </c>
      <c r="H20" s="106">
        <v>1499819.3599999999</v>
      </c>
      <c r="I20" s="106">
        <v>1669881.0999999999</v>
      </c>
      <c r="J20" s="106">
        <v>10745459.920000004</v>
      </c>
      <c r="K20" s="106">
        <v>11084641.730000002</v>
      </c>
      <c r="L20" s="136"/>
      <c r="M20" s="106" t="s">
        <v>34</v>
      </c>
      <c r="N20" s="136">
        <v>4906775.7300000004</v>
      </c>
      <c r="O20" s="136">
        <v>36916282.670000017</v>
      </c>
      <c r="P20" s="136">
        <v>317915.27</v>
      </c>
      <c r="Q20" s="136">
        <v>1119803.94</v>
      </c>
      <c r="R20" s="106">
        <v>6674359.5899999999</v>
      </c>
      <c r="S20" s="136">
        <v>15491330.09</v>
      </c>
      <c r="T20" s="136">
        <v>2437698</v>
      </c>
      <c r="U20" s="136">
        <v>5631061</v>
      </c>
      <c r="V20" s="136">
        <v>0</v>
      </c>
      <c r="W20" s="16">
        <v>1971390</v>
      </c>
      <c r="X20" s="23"/>
      <c r="Y20" s="267">
        <v>9051028.7999999989</v>
      </c>
      <c r="Z20" s="46"/>
      <c r="AA20" s="89">
        <v>8068759</v>
      </c>
      <c r="AB20" s="109">
        <v>1119803.94</v>
      </c>
      <c r="AC20" s="110">
        <v>137534.14000000001</v>
      </c>
      <c r="AE20" s="16">
        <v>9188562.9399999995</v>
      </c>
      <c r="AF20" s="16">
        <v>9051028.7999999989</v>
      </c>
    </row>
    <row r="21" spans="1:32">
      <c r="A21" s="106" t="s">
        <v>35</v>
      </c>
      <c r="B21" s="140">
        <v>438906132.88</v>
      </c>
      <c r="C21" s="140">
        <v>364698816.03000003</v>
      </c>
      <c r="D21" s="106">
        <v>9872917.0800000019</v>
      </c>
      <c r="E21" s="106">
        <v>23487744.720000003</v>
      </c>
      <c r="F21" s="149">
        <v>141110448.32000008</v>
      </c>
      <c r="G21" s="106">
        <v>39188881.659999996</v>
      </c>
      <c r="H21" s="106">
        <v>3429065.64</v>
      </c>
      <c r="I21" s="106">
        <v>3042487.53</v>
      </c>
      <c r="J21" s="106">
        <v>27650247.02</v>
      </c>
      <c r="K21" s="106">
        <v>26984935.850000001</v>
      </c>
      <c r="L21" s="136"/>
      <c r="M21" s="106" t="s">
        <v>35</v>
      </c>
      <c r="N21" s="136">
        <v>8273436.7800000003</v>
      </c>
      <c r="O21" s="136">
        <v>73188533.319999948</v>
      </c>
      <c r="P21" s="136">
        <v>1991965.6300000006</v>
      </c>
      <c r="Q21" s="136">
        <v>6478152.4800000004</v>
      </c>
      <c r="R21" s="106">
        <v>13505054.82</v>
      </c>
      <c r="S21" s="136">
        <v>57495629.030000001</v>
      </c>
      <c r="T21" s="136">
        <v>3206633</v>
      </c>
      <c r="U21" s="136">
        <v>7660944</v>
      </c>
      <c r="V21" s="136">
        <v>0</v>
      </c>
      <c r="W21" s="16">
        <v>5912290</v>
      </c>
      <c r="X21" s="23"/>
      <c r="Y21" s="267">
        <v>16578399.130000001</v>
      </c>
      <c r="Z21" s="46"/>
      <c r="AA21" s="89">
        <v>10867577</v>
      </c>
      <c r="AB21" s="109">
        <v>6478152.4800000004</v>
      </c>
      <c r="AC21" s="110">
        <v>767330.35</v>
      </c>
      <c r="AE21" s="16">
        <v>17345729.48</v>
      </c>
      <c r="AF21" s="16">
        <v>16578399.130000001</v>
      </c>
    </row>
    <row r="22" spans="1:32">
      <c r="A22" s="106" t="s">
        <v>36</v>
      </c>
      <c r="B22" s="140">
        <v>91659770.329999998</v>
      </c>
      <c r="C22" s="140">
        <v>67129799.329999998</v>
      </c>
      <c r="D22" s="106">
        <v>1708028.02</v>
      </c>
      <c r="E22" s="106">
        <v>5673418.0299999993</v>
      </c>
      <c r="F22" s="149">
        <v>28351551.660000004</v>
      </c>
      <c r="G22" s="106">
        <v>6304459.0699999994</v>
      </c>
      <c r="H22" s="106">
        <v>784407.87000000011</v>
      </c>
      <c r="I22" s="106">
        <v>607582.02</v>
      </c>
      <c r="J22" s="106">
        <v>3882281.8</v>
      </c>
      <c r="K22" s="106">
        <v>4147095.0100000002</v>
      </c>
      <c r="L22" s="136"/>
      <c r="M22" s="106" t="s">
        <v>36</v>
      </c>
      <c r="N22" s="136">
        <v>1900333.1</v>
      </c>
      <c r="O22" s="136">
        <v>13715117.149999997</v>
      </c>
      <c r="P22" s="136">
        <v>0</v>
      </c>
      <c r="Q22" s="136">
        <v>55525.599999999999</v>
      </c>
      <c r="R22" s="106">
        <v>2984532</v>
      </c>
      <c r="S22" s="136">
        <v>21545439</v>
      </c>
      <c r="T22" s="136">
        <v>0</v>
      </c>
      <c r="U22" s="136">
        <v>0</v>
      </c>
      <c r="V22" s="136">
        <v>0</v>
      </c>
      <c r="W22" s="16">
        <v>1191447</v>
      </c>
      <c r="X22" s="23"/>
      <c r="Y22" s="267">
        <v>55525.599999999999</v>
      </c>
      <c r="Z22" s="46"/>
      <c r="AA22" s="89">
        <v>0</v>
      </c>
      <c r="AB22" s="109">
        <v>55525.599999999999</v>
      </c>
      <c r="AC22" s="110">
        <v>0</v>
      </c>
      <c r="AE22" s="16">
        <v>55525.599999999999</v>
      </c>
      <c r="AF22" s="16">
        <v>55525.599999999999</v>
      </c>
    </row>
    <row r="23" spans="1:32">
      <c r="A23" s="106"/>
      <c r="B23" s="140"/>
      <c r="C23" s="140"/>
      <c r="D23" s="106"/>
      <c r="E23" s="106"/>
      <c r="F23" s="149">
        <v>0</v>
      </c>
      <c r="G23" s="106"/>
      <c r="H23" s="106"/>
      <c r="I23" s="106"/>
      <c r="J23" s="106"/>
      <c r="K23" s="106"/>
      <c r="L23" s="136"/>
      <c r="M23" s="106"/>
      <c r="N23" s="136"/>
      <c r="O23" s="136"/>
      <c r="P23" s="136"/>
      <c r="Q23" s="136"/>
      <c r="R23" s="106"/>
      <c r="S23" s="136"/>
      <c r="V23" s="136"/>
      <c r="X23" s="23"/>
      <c r="Y23" s="267"/>
      <c r="Z23" s="46"/>
      <c r="AA23" s="89"/>
      <c r="AB23" s="109"/>
      <c r="AC23" s="110"/>
      <c r="AE23" s="16">
        <v>0</v>
      </c>
      <c r="AF23" s="16">
        <v>0</v>
      </c>
    </row>
    <row r="24" spans="1:32">
      <c r="A24" s="106" t="s">
        <v>37</v>
      </c>
      <c r="B24" s="140">
        <v>651954865.25999975</v>
      </c>
      <c r="C24" s="140">
        <v>519237737.17999971</v>
      </c>
      <c r="D24" s="106">
        <v>10517044.640000002</v>
      </c>
      <c r="E24" s="106">
        <v>33931189.38000001</v>
      </c>
      <c r="F24" s="149">
        <v>218411505.32999983</v>
      </c>
      <c r="G24" s="106">
        <v>58875203.949999996</v>
      </c>
      <c r="H24" s="106">
        <v>3207508.4400000004</v>
      </c>
      <c r="I24" s="106">
        <v>202914.38999999998</v>
      </c>
      <c r="J24" s="106">
        <v>21666212.439999998</v>
      </c>
      <c r="K24" s="106">
        <v>33185158.73</v>
      </c>
      <c r="L24" s="136"/>
      <c r="M24" s="106" t="s">
        <v>37</v>
      </c>
      <c r="N24" s="136">
        <v>12071879.659999996</v>
      </c>
      <c r="O24" s="136">
        <v>124691542.20999993</v>
      </c>
      <c r="P24" s="136">
        <v>781329.1399999999</v>
      </c>
      <c r="Q24" s="136">
        <v>1696248.8699999999</v>
      </c>
      <c r="R24" s="106">
        <v>12484508.079999998</v>
      </c>
      <c r="S24" s="136">
        <v>110632690</v>
      </c>
      <c r="T24" s="136">
        <v>9599930</v>
      </c>
      <c r="U24" s="136">
        <v>30391770</v>
      </c>
      <c r="V24" s="136">
        <v>0</v>
      </c>
      <c r="W24" s="16">
        <v>6411346</v>
      </c>
      <c r="X24" s="23"/>
      <c r="Y24" s="267">
        <v>41687948.869999997</v>
      </c>
      <c r="Z24" s="46"/>
      <c r="AA24" s="89">
        <v>39991700</v>
      </c>
      <c r="AB24" s="109">
        <v>1696248.8699999999</v>
      </c>
      <c r="AC24" s="110">
        <v>0</v>
      </c>
      <c r="AE24" s="16">
        <v>41687948.869999997</v>
      </c>
      <c r="AF24" s="16">
        <v>41687948.869999997</v>
      </c>
    </row>
    <row r="25" spans="1:32">
      <c r="A25" s="106" t="s">
        <v>38</v>
      </c>
      <c r="B25" s="140">
        <v>54235348.829999998</v>
      </c>
      <c r="C25" s="140">
        <v>49714889.179999992</v>
      </c>
      <c r="D25" s="106">
        <v>1584810.38</v>
      </c>
      <c r="E25" s="106">
        <v>2566251.8899999997</v>
      </c>
      <c r="F25" s="149">
        <v>19328311.469999999</v>
      </c>
      <c r="G25" s="106">
        <v>4249444.1099999994</v>
      </c>
      <c r="H25" s="106">
        <v>699336.16999999993</v>
      </c>
      <c r="I25" s="106">
        <v>596004.69999999995</v>
      </c>
      <c r="J25" s="106">
        <v>4116989.83</v>
      </c>
      <c r="K25" s="106">
        <v>4053197.64</v>
      </c>
      <c r="L25" s="136"/>
      <c r="M25" s="106" t="s">
        <v>38</v>
      </c>
      <c r="N25" s="136">
        <v>1152649.1100000001</v>
      </c>
      <c r="O25" s="136">
        <v>10816273.419999992</v>
      </c>
      <c r="P25" s="136">
        <v>376720.62</v>
      </c>
      <c r="Q25" s="136">
        <v>174899.84</v>
      </c>
      <c r="R25" s="106">
        <v>2613321.4500000002</v>
      </c>
      <c r="S25" s="136">
        <v>1907138.2</v>
      </c>
      <c r="T25" s="136">
        <v>0</v>
      </c>
      <c r="U25" s="136">
        <v>0</v>
      </c>
      <c r="V25" s="136">
        <v>0</v>
      </c>
      <c r="W25" s="16">
        <v>1300651</v>
      </c>
      <c r="X25" s="23"/>
      <c r="Y25" s="267">
        <v>150786.57999999999</v>
      </c>
      <c r="Z25" s="46"/>
      <c r="AA25" s="89">
        <v>0</v>
      </c>
      <c r="AB25" s="109">
        <v>174899.84</v>
      </c>
      <c r="AC25" s="110">
        <v>24113.26</v>
      </c>
      <c r="AE25" s="16">
        <v>174899.84</v>
      </c>
      <c r="AF25" s="16">
        <v>150786.57999999999</v>
      </c>
    </row>
    <row r="26" spans="1:32">
      <c r="A26" s="106" t="s">
        <v>39</v>
      </c>
      <c r="B26" s="140">
        <v>532040581.45999986</v>
      </c>
      <c r="C26" s="140">
        <v>472710016.34999985</v>
      </c>
      <c r="D26" s="106">
        <v>11108201.559999999</v>
      </c>
      <c r="E26" s="106">
        <v>26730077.849999994</v>
      </c>
      <c r="F26" s="149">
        <v>177573905.60999995</v>
      </c>
      <c r="G26" s="106">
        <v>58575217.079999983</v>
      </c>
      <c r="H26" s="106">
        <v>1744881.0799999998</v>
      </c>
      <c r="I26" s="106">
        <v>3788061.27</v>
      </c>
      <c r="J26" s="106">
        <v>31633211.770000003</v>
      </c>
      <c r="K26" s="106">
        <v>26759782.170000002</v>
      </c>
      <c r="L26" s="136"/>
      <c r="M26" s="106" t="s">
        <v>39</v>
      </c>
      <c r="N26" s="136">
        <v>13031311.26</v>
      </c>
      <c r="O26" s="136">
        <v>120470600.08999997</v>
      </c>
      <c r="P26" s="136">
        <v>505390.35</v>
      </c>
      <c r="Q26" s="136">
        <v>789376.26</v>
      </c>
      <c r="R26" s="106">
        <v>17498141.990000002</v>
      </c>
      <c r="S26" s="136">
        <v>30518578.439999998</v>
      </c>
      <c r="T26" s="136">
        <v>11313844.68</v>
      </c>
      <c r="U26" s="136">
        <v>20511726.219999999</v>
      </c>
      <c r="V26" s="136">
        <v>0</v>
      </c>
      <c r="W26" s="16">
        <v>5937267</v>
      </c>
      <c r="X26" s="23"/>
      <c r="Y26" s="267">
        <v>32614947.16</v>
      </c>
      <c r="Z26" s="46"/>
      <c r="AA26" s="89">
        <v>31825570.899999999</v>
      </c>
      <c r="AB26" s="109">
        <v>789376.26</v>
      </c>
      <c r="AC26" s="110">
        <v>0</v>
      </c>
      <c r="AE26" s="16">
        <v>32614947.159999996</v>
      </c>
      <c r="AF26" s="16">
        <v>32614947.159999996</v>
      </c>
    </row>
    <row r="27" spans="1:32">
      <c r="A27" s="106" t="s">
        <v>40</v>
      </c>
      <c r="B27" s="140">
        <v>938870930.00000036</v>
      </c>
      <c r="C27" s="140">
        <v>844518062.00000036</v>
      </c>
      <c r="D27" s="106">
        <v>13311800.24</v>
      </c>
      <c r="E27" s="106">
        <v>62604678.869999997</v>
      </c>
      <c r="F27" s="149">
        <v>363883981.63000011</v>
      </c>
      <c r="G27" s="106">
        <v>121364830.04000002</v>
      </c>
      <c r="H27" s="106">
        <v>3485830.01</v>
      </c>
      <c r="I27" s="106">
        <v>8172791</v>
      </c>
      <c r="J27" s="106">
        <v>39011564</v>
      </c>
      <c r="K27" s="106">
        <v>37974825</v>
      </c>
      <c r="L27" s="136"/>
      <c r="M27" s="106" t="s">
        <v>40</v>
      </c>
      <c r="N27" s="136">
        <v>24054533</v>
      </c>
      <c r="O27" s="136">
        <v>162842871.21000016</v>
      </c>
      <c r="P27" s="136">
        <v>6965929</v>
      </c>
      <c r="Q27" s="136">
        <v>844428</v>
      </c>
      <c r="R27" s="106">
        <v>15483257</v>
      </c>
      <c r="S27" s="136">
        <v>63211638</v>
      </c>
      <c r="T27" s="136">
        <v>15657973</v>
      </c>
      <c r="U27" s="136">
        <v>24726816</v>
      </c>
      <c r="V27" s="136">
        <v>0</v>
      </c>
      <c r="W27" s="16">
        <v>0</v>
      </c>
      <c r="X27" s="23"/>
      <c r="Y27" s="267">
        <v>41229217</v>
      </c>
      <c r="Z27" s="46"/>
      <c r="AA27" s="89">
        <v>40384789</v>
      </c>
      <c r="AB27" s="109">
        <v>844428</v>
      </c>
      <c r="AC27" s="110">
        <v>0</v>
      </c>
      <c r="AE27" s="16">
        <v>41229217</v>
      </c>
      <c r="AF27" s="16">
        <v>41229217</v>
      </c>
    </row>
    <row r="28" spans="1:32">
      <c r="A28" s="106" t="s">
        <v>41</v>
      </c>
      <c r="B28" s="140">
        <v>30200824.149999995</v>
      </c>
      <c r="C28" s="140">
        <v>28954587.389999993</v>
      </c>
      <c r="D28" s="106">
        <v>1138047.1100000001</v>
      </c>
      <c r="E28" s="106">
        <v>1715103.1799999997</v>
      </c>
      <c r="F28" s="149">
        <v>11075278.899999997</v>
      </c>
      <c r="G28" s="106">
        <v>3564490.7500000019</v>
      </c>
      <c r="H28" s="106">
        <v>306857.69</v>
      </c>
      <c r="I28" s="106">
        <v>352889.15</v>
      </c>
      <c r="J28" s="106">
        <v>1954489.8499999996</v>
      </c>
      <c r="K28" s="106">
        <v>1838398.0899999999</v>
      </c>
      <c r="L28" s="136"/>
      <c r="M28" s="106" t="s">
        <v>41</v>
      </c>
      <c r="N28" s="136">
        <v>618881.04</v>
      </c>
      <c r="O28" s="136">
        <v>5930991.2399999984</v>
      </c>
      <c r="P28" s="136">
        <v>83078.66</v>
      </c>
      <c r="Q28" s="136">
        <v>376081.73</v>
      </c>
      <c r="R28" s="106">
        <v>1168181.76</v>
      </c>
      <c r="S28" s="136">
        <v>78055</v>
      </c>
      <c r="T28" s="136">
        <v>0</v>
      </c>
      <c r="U28" s="136">
        <v>0</v>
      </c>
      <c r="V28" s="136">
        <v>0</v>
      </c>
      <c r="W28" s="16">
        <v>248995</v>
      </c>
      <c r="X28" s="23"/>
      <c r="Y28" s="267">
        <v>361475.63</v>
      </c>
      <c r="Z28" s="46"/>
      <c r="AA28" s="89">
        <v>0</v>
      </c>
      <c r="AB28" s="109">
        <v>376081.73</v>
      </c>
      <c r="AC28" s="110">
        <v>14606.1</v>
      </c>
      <c r="AE28" s="16">
        <v>376081.73</v>
      </c>
      <c r="AF28" s="16">
        <v>361475.63</v>
      </c>
    </row>
    <row r="29" spans="1:32">
      <c r="A29" s="106"/>
      <c r="B29" s="140"/>
      <c r="C29" s="140"/>
      <c r="D29" s="106"/>
      <c r="E29" s="106"/>
      <c r="F29" s="149">
        <v>0</v>
      </c>
      <c r="G29" s="106"/>
      <c r="H29" s="106"/>
      <c r="I29" s="106"/>
      <c r="J29" s="106"/>
      <c r="K29" s="106"/>
      <c r="L29" s="136"/>
      <c r="M29" s="106"/>
      <c r="N29" s="136"/>
      <c r="O29" s="136"/>
      <c r="P29" s="136"/>
      <c r="Q29" s="136"/>
      <c r="R29" s="106"/>
      <c r="S29" s="136"/>
      <c r="T29" s="136"/>
      <c r="U29" s="136"/>
      <c r="V29" s="136"/>
      <c r="X29" s="23"/>
      <c r="Y29" s="267"/>
      <c r="Z29" s="46"/>
      <c r="AA29" s="89"/>
      <c r="AB29" s="109"/>
      <c r="AC29" s="110"/>
      <c r="AE29" s="16">
        <v>0</v>
      </c>
      <c r="AF29" s="16">
        <v>0</v>
      </c>
    </row>
    <row r="30" spans="1:32">
      <c r="A30" s="106" t="s">
        <v>118</v>
      </c>
      <c r="B30" s="140">
        <v>3189580017.5200014</v>
      </c>
      <c r="C30" s="140">
        <v>2446525348.5200014</v>
      </c>
      <c r="D30" s="106">
        <v>52831980.150000006</v>
      </c>
      <c r="E30" s="106">
        <v>146867258.00000003</v>
      </c>
      <c r="F30" s="149">
        <v>1018349897.4700005</v>
      </c>
      <c r="G30" s="106">
        <v>334194831.96000022</v>
      </c>
      <c r="H30" s="106">
        <v>11684473.23</v>
      </c>
      <c r="I30" s="106">
        <v>1411.41</v>
      </c>
      <c r="J30" s="106">
        <v>115706065.84000002</v>
      </c>
      <c r="K30" s="106">
        <v>141477191.64000002</v>
      </c>
      <c r="L30" s="136"/>
      <c r="M30" s="106" t="s">
        <v>118</v>
      </c>
      <c r="N30" s="136">
        <v>38526623.829999998</v>
      </c>
      <c r="O30" s="136">
        <v>584234259.08000052</v>
      </c>
      <c r="P30" s="136">
        <v>2651355.91</v>
      </c>
      <c r="Q30" s="136">
        <v>0</v>
      </c>
      <c r="R30" s="106">
        <v>58640490</v>
      </c>
      <c r="S30" s="136">
        <v>285781010</v>
      </c>
      <c r="T30" s="136">
        <v>51808945</v>
      </c>
      <c r="U30" s="136">
        <v>98589877</v>
      </c>
      <c r="V30" s="136">
        <v>346824224</v>
      </c>
      <c r="W30" s="16">
        <v>35397432</v>
      </c>
      <c r="X30" s="23"/>
      <c r="Y30" s="267">
        <v>497223046</v>
      </c>
      <c r="Z30" s="46"/>
      <c r="AA30" s="89">
        <v>497223046</v>
      </c>
      <c r="AB30" s="109">
        <v>0</v>
      </c>
      <c r="AC30" s="110">
        <v>0</v>
      </c>
      <c r="AE30" s="16">
        <v>497223046</v>
      </c>
      <c r="AF30" s="16">
        <v>497223046</v>
      </c>
    </row>
    <row r="31" spans="1:32">
      <c r="A31" s="106" t="s">
        <v>43</v>
      </c>
      <c r="B31" s="140">
        <v>2146625224.76</v>
      </c>
      <c r="C31" s="140">
        <v>1920853348.76</v>
      </c>
      <c r="D31" s="106">
        <v>56314192.689999998</v>
      </c>
      <c r="E31" s="106">
        <v>119961985.16</v>
      </c>
      <c r="F31" s="149">
        <v>757957289.46000004</v>
      </c>
      <c r="G31" s="106">
        <v>275086468.18000007</v>
      </c>
      <c r="H31" s="106">
        <v>19485565.099999998</v>
      </c>
      <c r="I31" s="106">
        <v>17835497.239999998</v>
      </c>
      <c r="J31" s="106">
        <v>103469528.56999999</v>
      </c>
      <c r="K31" s="106">
        <v>122667143.91</v>
      </c>
      <c r="L31" s="136"/>
      <c r="M31" s="106" t="s">
        <v>43</v>
      </c>
      <c r="N31" s="136">
        <v>47464249.109999999</v>
      </c>
      <c r="O31" s="136">
        <v>397401859.77000004</v>
      </c>
      <c r="P31" s="136">
        <v>2977906.57</v>
      </c>
      <c r="Q31" s="136">
        <v>231663</v>
      </c>
      <c r="R31" s="106">
        <v>71997028</v>
      </c>
      <c r="S31" s="136">
        <v>132671552</v>
      </c>
      <c r="T31" s="136">
        <v>21103296</v>
      </c>
      <c r="U31" s="136">
        <v>68784190</v>
      </c>
      <c r="V31" s="136">
        <v>0</v>
      </c>
      <c r="W31" s="16">
        <v>14228358</v>
      </c>
      <c r="X31" s="23"/>
      <c r="Y31" s="267">
        <v>90119149</v>
      </c>
      <c r="Z31" s="46"/>
      <c r="AA31" s="89">
        <v>89887486</v>
      </c>
      <c r="AB31" s="109">
        <v>231663</v>
      </c>
      <c r="AC31" s="110">
        <v>0</v>
      </c>
      <c r="AE31" s="16">
        <v>90119149</v>
      </c>
      <c r="AF31" s="16">
        <v>90119149</v>
      </c>
    </row>
    <row r="32" spans="1:32">
      <c r="A32" s="106" t="s">
        <v>44</v>
      </c>
      <c r="B32" s="140">
        <v>104236530.56000002</v>
      </c>
      <c r="C32" s="140">
        <v>95405339.900000006</v>
      </c>
      <c r="D32" s="106">
        <v>2109009.96</v>
      </c>
      <c r="E32" s="106">
        <v>4874027.8500000015</v>
      </c>
      <c r="F32" s="149">
        <v>41346185.390000001</v>
      </c>
      <c r="G32" s="106">
        <v>9650945.4099999983</v>
      </c>
      <c r="H32" s="106">
        <v>456128.03</v>
      </c>
      <c r="I32" s="106">
        <v>781376.10000000009</v>
      </c>
      <c r="J32" s="106">
        <v>7115765.1800000006</v>
      </c>
      <c r="K32" s="106">
        <v>6135522.5599999996</v>
      </c>
      <c r="L32" s="136"/>
      <c r="M32" s="106" t="s">
        <v>44</v>
      </c>
      <c r="N32" s="136">
        <v>1842425.68</v>
      </c>
      <c r="O32" s="136">
        <v>21093953.739999998</v>
      </c>
      <c r="P32" s="136">
        <v>0</v>
      </c>
      <c r="Q32" s="136">
        <v>0</v>
      </c>
      <c r="R32" s="106">
        <v>2273524.7900000005</v>
      </c>
      <c r="S32" s="136">
        <v>6557665.870000001</v>
      </c>
      <c r="T32" s="136">
        <v>0</v>
      </c>
      <c r="U32" s="136">
        <v>0</v>
      </c>
      <c r="V32" s="136">
        <v>0</v>
      </c>
      <c r="W32" s="16">
        <v>0</v>
      </c>
      <c r="X32" s="23"/>
      <c r="Y32" s="267">
        <v>0</v>
      </c>
      <c r="Z32" s="46"/>
      <c r="AA32" s="89">
        <v>0</v>
      </c>
      <c r="AB32" s="109">
        <v>0</v>
      </c>
      <c r="AC32" s="110">
        <v>0</v>
      </c>
      <c r="AE32" s="16">
        <v>0</v>
      </c>
      <c r="AF32" s="16">
        <v>0</v>
      </c>
    </row>
    <row r="33" spans="1:32">
      <c r="A33" s="106" t="s">
        <v>45</v>
      </c>
      <c r="B33" s="140">
        <v>234140757.27000001</v>
      </c>
      <c r="C33" s="140">
        <v>222553671.28</v>
      </c>
      <c r="D33" s="106">
        <v>3489131.7699999996</v>
      </c>
      <c r="E33" s="106">
        <v>16577804.090000002</v>
      </c>
      <c r="F33" s="149">
        <v>90864237.679999992</v>
      </c>
      <c r="G33" s="106">
        <v>22246812.469999995</v>
      </c>
      <c r="H33" s="106">
        <v>1254601.8200000003</v>
      </c>
      <c r="I33" s="106">
        <v>2396822.85</v>
      </c>
      <c r="J33" s="106">
        <v>16752171.210000001</v>
      </c>
      <c r="K33" s="106">
        <v>15342764.899999999</v>
      </c>
      <c r="L33" s="136"/>
      <c r="M33" s="106" t="s">
        <v>45</v>
      </c>
      <c r="N33" s="136">
        <v>3942550.69</v>
      </c>
      <c r="O33" s="136">
        <v>48577521.960000001</v>
      </c>
      <c r="P33" s="136">
        <v>358300.43999999994</v>
      </c>
      <c r="Q33" s="136">
        <v>750951.4</v>
      </c>
      <c r="R33" s="106">
        <v>7376705.9699999997</v>
      </c>
      <c r="S33" s="136">
        <v>3070750.02</v>
      </c>
      <c r="T33" s="136">
        <v>1139630</v>
      </c>
      <c r="U33" s="136">
        <v>4592085</v>
      </c>
      <c r="V33" s="136">
        <v>0</v>
      </c>
      <c r="W33" s="16">
        <v>3385532</v>
      </c>
      <c r="X33" s="23"/>
      <c r="Y33" s="267">
        <v>6482666.4000000004</v>
      </c>
      <c r="Z33" s="46"/>
      <c r="AA33" s="89">
        <v>5731715</v>
      </c>
      <c r="AB33" s="109">
        <v>750951.4</v>
      </c>
      <c r="AC33" s="110">
        <v>0</v>
      </c>
      <c r="AE33" s="16">
        <v>6482666.4000000004</v>
      </c>
      <c r="AF33" s="16">
        <v>6482666.4000000004</v>
      </c>
    </row>
    <row r="34" spans="1:32">
      <c r="A34" s="106" t="s">
        <v>46</v>
      </c>
      <c r="B34" s="140">
        <v>59628376.630000003</v>
      </c>
      <c r="C34" s="140">
        <v>46287362.980000004</v>
      </c>
      <c r="D34" s="106">
        <v>1594091.96</v>
      </c>
      <c r="E34" s="106">
        <v>4119954.8200000012</v>
      </c>
      <c r="F34" s="149">
        <v>17462141.330000006</v>
      </c>
      <c r="G34" s="106">
        <v>4543463.5200000005</v>
      </c>
      <c r="H34" s="106">
        <v>1443981.7599999998</v>
      </c>
      <c r="I34" s="106">
        <v>455677.83999999997</v>
      </c>
      <c r="J34" s="106">
        <v>3074050.41</v>
      </c>
      <c r="K34" s="106">
        <v>2608700.9</v>
      </c>
      <c r="L34" s="136"/>
      <c r="M34" s="106" t="s">
        <v>46</v>
      </c>
      <c r="N34" s="136">
        <v>998316.9800000001</v>
      </c>
      <c r="O34" s="136">
        <v>9918493.4600000009</v>
      </c>
      <c r="P34" s="136">
        <v>0</v>
      </c>
      <c r="Q34" s="136">
        <v>68490</v>
      </c>
      <c r="R34" s="106">
        <v>2153173.8199999994</v>
      </c>
      <c r="S34" s="136">
        <v>11187839.83</v>
      </c>
      <c r="T34" s="136">
        <v>0</v>
      </c>
      <c r="U34" s="136">
        <v>0</v>
      </c>
      <c r="V34" s="136">
        <v>0</v>
      </c>
      <c r="W34" s="16">
        <v>660843</v>
      </c>
      <c r="X34" s="23"/>
      <c r="Y34" s="267">
        <v>68490</v>
      </c>
      <c r="Z34" s="46"/>
      <c r="AA34" s="89">
        <v>0</v>
      </c>
      <c r="AB34" s="109">
        <v>68490</v>
      </c>
      <c r="AC34" s="110">
        <v>0</v>
      </c>
      <c r="AE34" s="16">
        <v>68490</v>
      </c>
      <c r="AF34" s="16">
        <v>68490</v>
      </c>
    </row>
    <row r="35" spans="1:32">
      <c r="A35" s="106"/>
      <c r="B35" s="140"/>
      <c r="C35" s="140"/>
      <c r="D35" s="106"/>
      <c r="E35" s="106"/>
      <c r="F35" s="149">
        <v>0</v>
      </c>
      <c r="G35" s="106"/>
      <c r="H35" s="106"/>
      <c r="I35" s="106"/>
      <c r="J35" s="106"/>
      <c r="K35" s="106"/>
      <c r="L35" s="136"/>
      <c r="M35" s="106"/>
      <c r="N35" s="136"/>
      <c r="O35" s="136"/>
      <c r="P35" s="136"/>
      <c r="Q35" s="136"/>
      <c r="R35" s="106"/>
      <c r="S35" s="136"/>
      <c r="T35" s="136"/>
      <c r="U35" s="136"/>
      <c r="V35" s="136"/>
      <c r="X35" s="23"/>
      <c r="Y35" s="267"/>
      <c r="Z35" s="46"/>
      <c r="AA35" s="89"/>
      <c r="AB35" s="109"/>
      <c r="AC35" s="110"/>
      <c r="AE35" s="16">
        <v>0</v>
      </c>
      <c r="AF35" s="16">
        <v>0</v>
      </c>
    </row>
    <row r="36" spans="1:32">
      <c r="A36" s="106" t="s">
        <v>47</v>
      </c>
      <c r="B36" s="140">
        <v>60819779.110000014</v>
      </c>
      <c r="C36" s="140">
        <v>56395907.720000014</v>
      </c>
      <c r="D36" s="106">
        <v>1165399.48</v>
      </c>
      <c r="E36" s="106">
        <v>3706391.5500000003</v>
      </c>
      <c r="F36" s="149">
        <v>24879893.25</v>
      </c>
      <c r="G36" s="106">
        <v>5385292.0699999994</v>
      </c>
      <c r="H36" s="106">
        <v>366872.45000000007</v>
      </c>
      <c r="I36" s="106">
        <v>0</v>
      </c>
      <c r="J36" s="106">
        <v>2689704.52</v>
      </c>
      <c r="K36" s="106">
        <v>3525552.89</v>
      </c>
      <c r="L36" s="136"/>
      <c r="M36" s="106" t="s">
        <v>47</v>
      </c>
      <c r="N36" s="136">
        <v>1371395.2</v>
      </c>
      <c r="O36" s="136">
        <v>13070329.179999998</v>
      </c>
      <c r="P36" s="136">
        <v>235077.13000000003</v>
      </c>
      <c r="Q36" s="136">
        <v>0</v>
      </c>
      <c r="R36" s="106">
        <v>2001920.39</v>
      </c>
      <c r="S36" s="136">
        <v>1770265</v>
      </c>
      <c r="T36" s="136">
        <v>651686</v>
      </c>
      <c r="U36" s="136">
        <v>2619448</v>
      </c>
      <c r="V36" s="136">
        <v>0</v>
      </c>
      <c r="W36" s="16">
        <v>727509</v>
      </c>
      <c r="X36" s="23"/>
      <c r="Y36" s="267">
        <v>3271134</v>
      </c>
      <c r="Z36" s="46"/>
      <c r="AA36" s="89">
        <v>3271134</v>
      </c>
      <c r="AB36" s="109">
        <v>0</v>
      </c>
      <c r="AC36" s="110">
        <v>0</v>
      </c>
      <c r="AE36" s="16">
        <v>3271134</v>
      </c>
      <c r="AF36" s="16">
        <v>3271134</v>
      </c>
    </row>
    <row r="37" spans="1:32">
      <c r="A37" s="106" t="s">
        <v>48</v>
      </c>
      <c r="B37" s="140">
        <v>309078165.85999995</v>
      </c>
      <c r="C37" s="140">
        <v>289987422.96999997</v>
      </c>
      <c r="D37" s="106">
        <v>6717775.8900000006</v>
      </c>
      <c r="E37" s="106">
        <v>18043554.34</v>
      </c>
      <c r="F37" s="149">
        <v>120109608.32000002</v>
      </c>
      <c r="G37" s="106">
        <v>27643451.280000005</v>
      </c>
      <c r="H37" s="106">
        <v>1615747.74</v>
      </c>
      <c r="I37" s="106">
        <v>3913962.35</v>
      </c>
      <c r="J37" s="106">
        <v>12246269.09</v>
      </c>
      <c r="K37" s="106">
        <v>21394964.91</v>
      </c>
      <c r="L37" s="136"/>
      <c r="M37" s="106" t="s">
        <v>48</v>
      </c>
      <c r="N37" s="136">
        <v>9480956.6399999987</v>
      </c>
      <c r="O37" s="136">
        <v>67998335.680000007</v>
      </c>
      <c r="P37" s="136">
        <v>57101.520000000004</v>
      </c>
      <c r="Q37" s="136">
        <v>765695.21</v>
      </c>
      <c r="R37" s="106">
        <v>12140926.74</v>
      </c>
      <c r="S37" s="136">
        <v>5359468.1499999994</v>
      </c>
      <c r="T37" s="136">
        <v>1590348</v>
      </c>
      <c r="U37" s="136">
        <v>3825097</v>
      </c>
      <c r="V37" s="136">
        <v>0</v>
      </c>
      <c r="W37" s="16">
        <v>4524399.71</v>
      </c>
      <c r="X37" s="23"/>
      <c r="Y37" s="267">
        <v>6181140.21</v>
      </c>
      <c r="Z37" s="46"/>
      <c r="AA37" s="89">
        <v>5415445</v>
      </c>
      <c r="AB37" s="109">
        <v>765695.21</v>
      </c>
      <c r="AC37" s="110">
        <v>0</v>
      </c>
      <c r="AE37" s="16">
        <v>6181140.21</v>
      </c>
      <c r="AF37" s="16">
        <v>6181140.21</v>
      </c>
    </row>
    <row r="38" spans="1:32">
      <c r="A38" s="106" t="s">
        <v>49</v>
      </c>
      <c r="B38" s="140">
        <v>244838285.94</v>
      </c>
      <c r="C38" s="140">
        <v>203017586.38</v>
      </c>
      <c r="D38" s="106">
        <v>5426344.7300000004</v>
      </c>
      <c r="E38" s="106">
        <v>12829487.559999999</v>
      </c>
      <c r="F38" s="149">
        <v>81192360.900000006</v>
      </c>
      <c r="G38" s="106">
        <v>19750172.519999996</v>
      </c>
      <c r="H38" s="106">
        <v>2886930.4699999993</v>
      </c>
      <c r="I38" s="106">
        <v>1487249.7400000002</v>
      </c>
      <c r="J38" s="106">
        <v>9408764.9600000009</v>
      </c>
      <c r="K38" s="106">
        <v>14166745.640000001</v>
      </c>
      <c r="L38" s="136"/>
      <c r="M38" s="106" t="s">
        <v>49</v>
      </c>
      <c r="N38" s="136">
        <v>4298302.96</v>
      </c>
      <c r="O38" s="136">
        <v>41974678.810000002</v>
      </c>
      <c r="P38" s="136">
        <v>912368.43999999983</v>
      </c>
      <c r="Q38" s="136">
        <v>8684179.6500000004</v>
      </c>
      <c r="R38" s="106">
        <v>8260099.2000000002</v>
      </c>
      <c r="S38" s="136">
        <v>30280139.359999999</v>
      </c>
      <c r="T38" s="136">
        <v>3280461</v>
      </c>
      <c r="U38" s="136">
        <v>8456700</v>
      </c>
      <c r="V38" s="136">
        <v>0</v>
      </c>
      <c r="W38" s="16">
        <v>2525296</v>
      </c>
      <c r="X38" s="23"/>
      <c r="Y38" s="267">
        <v>18302777.43</v>
      </c>
      <c r="Z38" s="204"/>
      <c r="AA38" s="89">
        <v>11737161</v>
      </c>
      <c r="AB38" s="109">
        <v>8684179.6500000004</v>
      </c>
      <c r="AC38" s="110">
        <v>2118563.2199999997</v>
      </c>
      <c r="AE38" s="16">
        <v>20421340.649999999</v>
      </c>
      <c r="AF38" s="16">
        <v>18302777.43</v>
      </c>
    </row>
    <row r="39" spans="1:32">
      <c r="A39" s="151" t="s">
        <v>50</v>
      </c>
      <c r="B39" s="152">
        <v>117049958.02999999</v>
      </c>
      <c r="C39" s="152">
        <v>110704343.28999999</v>
      </c>
      <c r="D39" s="151">
        <v>1650889.48</v>
      </c>
      <c r="E39" s="151">
        <v>7242843.9100000001</v>
      </c>
      <c r="F39" s="188">
        <v>48046055.579999998</v>
      </c>
      <c r="G39" s="151">
        <v>12231051.309999995</v>
      </c>
      <c r="H39" s="151">
        <v>342415.27</v>
      </c>
      <c r="I39" s="151">
        <v>951783.64000000013</v>
      </c>
      <c r="J39" s="151">
        <v>6886663.0600000005</v>
      </c>
      <c r="K39" s="151">
        <v>8019387.6800000006</v>
      </c>
      <c r="L39" s="106"/>
      <c r="M39" s="151" t="s">
        <v>50</v>
      </c>
      <c r="N39" s="151">
        <v>1099389.47</v>
      </c>
      <c r="O39" s="151">
        <v>23895982.039999999</v>
      </c>
      <c r="P39" s="151">
        <v>23637.85</v>
      </c>
      <c r="Q39" s="151">
        <v>314244</v>
      </c>
      <c r="R39" s="151">
        <v>2696470.38</v>
      </c>
      <c r="S39" s="151">
        <v>3649144.36</v>
      </c>
      <c r="T39" s="151">
        <v>0</v>
      </c>
      <c r="U39" s="151">
        <v>0</v>
      </c>
      <c r="V39" s="151">
        <v>0</v>
      </c>
      <c r="W39" s="268">
        <v>0</v>
      </c>
      <c r="X39" s="253"/>
      <c r="Y39" s="267">
        <v>292994</v>
      </c>
      <c r="Z39" s="154"/>
      <c r="AA39" s="89">
        <v>0</v>
      </c>
      <c r="AB39" s="109">
        <v>314244</v>
      </c>
      <c r="AC39" s="16">
        <v>21250</v>
      </c>
      <c r="AE39" s="16">
        <v>314244</v>
      </c>
      <c r="AF39" s="16">
        <v>292994</v>
      </c>
    </row>
    <row r="40" spans="1:32">
      <c r="A40" s="89"/>
      <c r="L40" s="106"/>
      <c r="M40" s="106"/>
      <c r="Z40" s="154"/>
      <c r="AC40" s="110"/>
    </row>
    <row r="41" spans="1:32">
      <c r="A41" s="136" t="s">
        <v>180</v>
      </c>
      <c r="B41" s="140"/>
      <c r="C41" s="140"/>
      <c r="D41" s="106"/>
      <c r="E41" s="106"/>
      <c r="F41" s="106"/>
      <c r="G41" s="106"/>
      <c r="H41" s="106"/>
      <c r="I41" s="106"/>
      <c r="J41" s="106"/>
      <c r="K41" s="106"/>
      <c r="L41" s="106"/>
      <c r="N41" s="106"/>
      <c r="O41" s="106"/>
      <c r="P41" s="106"/>
      <c r="Q41" s="106"/>
      <c r="R41" s="106"/>
      <c r="S41" s="106"/>
      <c r="T41" s="106"/>
      <c r="U41" s="106"/>
      <c r="V41" s="106"/>
      <c r="W41" s="23"/>
      <c r="X41" s="23"/>
      <c r="Y41" s="153"/>
      <c r="AA41" s="109"/>
      <c r="AB41" s="109"/>
    </row>
    <row r="42" spans="1:32">
      <c r="A42" s="181" t="s">
        <v>181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M42" s="89"/>
      <c r="N42" s="89"/>
      <c r="O42" s="89"/>
      <c r="P42" s="89"/>
      <c r="Q42" s="89"/>
      <c r="R42" s="89"/>
      <c r="S42" s="89"/>
      <c r="T42" s="89"/>
      <c r="U42" s="89"/>
      <c r="V42" s="89"/>
    </row>
    <row r="43" spans="1:32">
      <c r="A43" s="52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32">
      <c r="A44" s="123"/>
      <c r="B44" s="53"/>
      <c r="C44" s="53"/>
      <c r="D44" s="128"/>
      <c r="E44" s="128"/>
      <c r="F44" s="128"/>
      <c r="G44" s="128"/>
      <c r="H44" s="128"/>
      <c r="I44" s="128"/>
      <c r="K44" s="109"/>
      <c r="L44" s="109"/>
      <c r="M44" s="109"/>
      <c r="N44" s="89"/>
      <c r="O44" s="89"/>
      <c r="P44" s="89"/>
      <c r="Q44" s="89"/>
      <c r="R44" s="89"/>
      <c r="S44" s="89"/>
      <c r="U44" s="89"/>
      <c r="W44" s="89"/>
      <c r="X44" s="89"/>
    </row>
    <row r="45" spans="1:32">
      <c r="A45" s="123"/>
      <c r="B45" s="53"/>
      <c r="C45" s="53"/>
      <c r="D45" s="128"/>
      <c r="E45" s="128"/>
      <c r="F45" s="128"/>
      <c r="G45" s="128"/>
      <c r="H45" s="128"/>
      <c r="I45" s="128"/>
      <c r="K45" s="109"/>
      <c r="L45" s="109"/>
      <c r="M45" s="109"/>
      <c r="N45" s="14"/>
      <c r="R45" s="89"/>
      <c r="S45" s="89"/>
      <c r="U45" s="89"/>
      <c r="W45" s="89"/>
      <c r="X45" s="89"/>
    </row>
    <row r="46" spans="1:32">
      <c r="A46" s="14"/>
      <c r="B46" s="53"/>
      <c r="C46" s="14"/>
      <c r="D46" s="14"/>
      <c r="E46" s="14"/>
      <c r="F46" s="14"/>
      <c r="G46" s="14"/>
      <c r="H46" s="14"/>
      <c r="I46" s="14"/>
      <c r="J46" s="14"/>
      <c r="N46" s="14"/>
    </row>
    <row r="47" spans="1:32">
      <c r="A47" s="123"/>
      <c r="B47" s="53"/>
      <c r="C47" s="123"/>
      <c r="D47" s="123"/>
      <c r="E47" s="123"/>
      <c r="F47" s="123"/>
      <c r="G47" s="123"/>
      <c r="H47" s="123"/>
      <c r="I47" s="123"/>
      <c r="J47" s="123"/>
      <c r="N47" s="109"/>
      <c r="O47" s="89"/>
      <c r="P47" s="89"/>
      <c r="Q47" s="89"/>
      <c r="R47" s="89"/>
      <c r="S47" s="89"/>
      <c r="U47" s="89"/>
      <c r="W47" s="89"/>
      <c r="X47" s="89"/>
    </row>
    <row r="48" spans="1:32">
      <c r="A48" s="14"/>
      <c r="B48" s="53"/>
      <c r="C48" s="14"/>
      <c r="D48" s="14"/>
      <c r="E48" s="14"/>
      <c r="F48" s="14"/>
      <c r="G48" s="14"/>
      <c r="H48" s="14"/>
      <c r="I48" s="14"/>
      <c r="J48" s="14"/>
      <c r="N48" s="14"/>
      <c r="R48" s="89"/>
    </row>
    <row r="49" spans="1:24">
      <c r="A49" s="14"/>
      <c r="B49" s="53"/>
      <c r="C49" s="14"/>
      <c r="D49" s="14"/>
      <c r="E49" s="14"/>
      <c r="F49" s="14"/>
      <c r="G49" s="14"/>
      <c r="H49" s="14"/>
      <c r="I49" s="14"/>
      <c r="J49" s="14"/>
      <c r="N49" s="14"/>
    </row>
    <row r="50" spans="1:24">
      <c r="A50" s="14"/>
      <c r="B50" s="53"/>
      <c r="C50" s="14"/>
      <c r="D50" s="14"/>
      <c r="E50" s="14"/>
      <c r="F50" s="14"/>
      <c r="G50" s="14"/>
      <c r="H50" s="14"/>
      <c r="I50" s="14"/>
      <c r="J50" s="14"/>
      <c r="N50" s="14"/>
      <c r="R50" s="89"/>
    </row>
    <row r="51" spans="1:24">
      <c r="A51" s="14"/>
      <c r="B51" s="53"/>
      <c r="C51" s="14"/>
      <c r="D51" s="14"/>
      <c r="E51" s="14"/>
      <c r="F51" s="14"/>
      <c r="G51" s="14"/>
      <c r="H51" s="14"/>
      <c r="I51" s="14"/>
      <c r="J51" s="14"/>
      <c r="N51" s="14"/>
    </row>
    <row r="52" spans="1:24">
      <c r="A52" s="14"/>
      <c r="B52" s="53"/>
      <c r="C52" s="14"/>
      <c r="D52" s="14"/>
      <c r="E52" s="14"/>
      <c r="F52" s="14"/>
      <c r="G52" s="14"/>
      <c r="H52" s="14"/>
      <c r="I52" s="14"/>
      <c r="J52" s="14"/>
      <c r="N52" s="14"/>
    </row>
    <row r="53" spans="1:24">
      <c r="A53" s="123"/>
      <c r="B53" s="53"/>
      <c r="C53" s="123"/>
      <c r="D53" s="123"/>
      <c r="E53" s="123"/>
      <c r="F53" s="123"/>
      <c r="G53" s="123"/>
      <c r="H53" s="123"/>
      <c r="I53" s="123"/>
      <c r="J53" s="123"/>
      <c r="N53" s="109"/>
      <c r="O53" s="89"/>
      <c r="P53" s="89"/>
      <c r="Q53" s="89"/>
    </row>
    <row r="54" spans="1:24">
      <c r="A54" s="14"/>
      <c r="B54" s="53"/>
      <c r="C54" s="14"/>
      <c r="D54" s="14"/>
      <c r="E54" s="14"/>
      <c r="F54" s="14"/>
      <c r="G54" s="14"/>
      <c r="H54" s="14"/>
      <c r="I54" s="14"/>
      <c r="J54" s="14"/>
      <c r="N54" s="14"/>
      <c r="R54" s="89"/>
      <c r="S54" s="89"/>
      <c r="U54" s="89"/>
      <c r="W54" s="89"/>
      <c r="X54" s="89"/>
    </row>
    <row r="55" spans="1:24">
      <c r="A55" s="14"/>
      <c r="B55" s="53"/>
      <c r="C55" s="14"/>
      <c r="D55" s="14"/>
      <c r="E55" s="14"/>
      <c r="F55" s="14"/>
      <c r="G55" s="14"/>
      <c r="H55" s="14"/>
      <c r="I55" s="14"/>
      <c r="J55" s="14"/>
      <c r="N55" s="14"/>
      <c r="S55" s="89"/>
      <c r="U55" s="89"/>
      <c r="W55" s="89"/>
      <c r="X55" s="89"/>
    </row>
    <row r="56" spans="1:24">
      <c r="A56" s="123"/>
      <c r="B56" s="53"/>
      <c r="C56" s="123"/>
      <c r="D56" s="123"/>
      <c r="E56" s="123"/>
      <c r="F56" s="123"/>
      <c r="G56" s="123"/>
      <c r="H56" s="123"/>
      <c r="I56" s="123"/>
      <c r="J56" s="123"/>
      <c r="N56" s="14"/>
      <c r="O56" s="89"/>
      <c r="P56" s="89"/>
      <c r="Q56" s="89"/>
      <c r="S56" s="89"/>
      <c r="U56" s="89"/>
      <c r="W56" s="89"/>
      <c r="X56" s="89"/>
    </row>
    <row r="57" spans="1:24">
      <c r="A57" s="123"/>
      <c r="B57" s="53"/>
      <c r="C57" s="123"/>
      <c r="D57" s="123"/>
      <c r="E57" s="123"/>
      <c r="F57" s="123"/>
      <c r="G57" s="123"/>
      <c r="H57" s="123"/>
      <c r="I57" s="123"/>
      <c r="J57" s="123"/>
      <c r="N57" s="14"/>
      <c r="O57" s="89"/>
      <c r="P57" s="89"/>
      <c r="Q57" s="89"/>
      <c r="S57" s="89"/>
      <c r="U57" s="89"/>
      <c r="W57" s="89"/>
      <c r="X57" s="89"/>
    </row>
    <row r="58" spans="1:24">
      <c r="A58" s="123"/>
      <c r="B58" s="53"/>
      <c r="C58" s="123"/>
      <c r="D58" s="123"/>
      <c r="E58" s="123"/>
      <c r="F58" s="123"/>
      <c r="G58" s="123"/>
      <c r="H58" s="123"/>
      <c r="I58" s="123"/>
      <c r="J58" s="123"/>
      <c r="N58" s="14"/>
      <c r="O58" s="89"/>
      <c r="P58" s="89"/>
      <c r="Q58" s="89"/>
      <c r="S58" s="89"/>
      <c r="U58" s="89"/>
      <c r="W58" s="89"/>
      <c r="X58" s="89"/>
    </row>
    <row r="59" spans="1:24">
      <c r="A59" s="14"/>
      <c r="B59" s="53"/>
      <c r="C59" s="123"/>
      <c r="D59" s="123"/>
      <c r="E59" s="123"/>
      <c r="F59" s="123"/>
      <c r="G59" s="123"/>
      <c r="H59" s="123"/>
      <c r="I59" s="123"/>
      <c r="J59" s="123"/>
      <c r="N59" s="14"/>
      <c r="R59" s="89"/>
      <c r="U59" s="89"/>
    </row>
    <row r="60" spans="1:24">
      <c r="A60" s="14"/>
      <c r="B60" s="53"/>
      <c r="C60" s="123"/>
      <c r="D60" s="123"/>
      <c r="E60" s="123"/>
      <c r="F60" s="123"/>
      <c r="G60" s="123"/>
      <c r="H60" s="123"/>
      <c r="I60" s="123"/>
      <c r="J60" s="123"/>
      <c r="N60" s="14"/>
      <c r="S60" s="89"/>
      <c r="U60" s="89"/>
    </row>
    <row r="61" spans="1:24">
      <c r="A61" s="14"/>
      <c r="B61" s="53"/>
      <c r="C61" s="14"/>
      <c r="D61" s="14"/>
      <c r="E61" s="14"/>
      <c r="F61" s="14"/>
      <c r="G61" s="14"/>
      <c r="H61" s="14"/>
      <c r="I61" s="14"/>
      <c r="J61" s="14"/>
      <c r="N61" s="14"/>
      <c r="S61" s="89"/>
      <c r="V61" s="89"/>
      <c r="W61" s="89"/>
      <c r="X61" s="89"/>
    </row>
    <row r="62" spans="1:24">
      <c r="A62" s="14"/>
      <c r="B62" s="53"/>
      <c r="C62" s="14"/>
      <c r="D62" s="14"/>
      <c r="E62" s="14"/>
      <c r="F62" s="14"/>
      <c r="G62" s="14"/>
      <c r="H62" s="14"/>
      <c r="I62" s="14"/>
      <c r="J62" s="14"/>
      <c r="N62" s="14"/>
      <c r="V62" s="89"/>
    </row>
    <row r="63" spans="1:24">
      <c r="A63" s="14"/>
      <c r="B63" s="53"/>
      <c r="C63" s="14"/>
      <c r="D63" s="14"/>
      <c r="E63" s="14"/>
      <c r="F63" s="14"/>
      <c r="G63" s="14"/>
      <c r="H63" s="14"/>
      <c r="I63" s="14"/>
      <c r="J63" s="14"/>
      <c r="N63" s="14"/>
      <c r="V63" s="89"/>
    </row>
    <row r="64" spans="1:24">
      <c r="A64" s="14"/>
      <c r="B64" s="53"/>
      <c r="C64" s="14"/>
      <c r="D64" s="14"/>
      <c r="E64" s="14"/>
      <c r="F64" s="14"/>
      <c r="G64" s="14"/>
      <c r="H64" s="14"/>
      <c r="I64" s="14"/>
      <c r="J64" s="14"/>
      <c r="N64" s="14"/>
      <c r="V64" s="89"/>
    </row>
    <row r="65" spans="1:22">
      <c r="A65" s="14"/>
      <c r="B65" s="53"/>
      <c r="C65" s="14"/>
      <c r="D65" s="14"/>
      <c r="E65" s="14"/>
      <c r="F65" s="14"/>
      <c r="G65" s="14"/>
      <c r="H65" s="14"/>
      <c r="I65" s="14"/>
      <c r="J65" s="14"/>
      <c r="N65" s="14"/>
      <c r="V65" s="89"/>
    </row>
    <row r="66" spans="1:22">
      <c r="A66" s="14"/>
      <c r="B66" s="53"/>
      <c r="C66" s="14"/>
      <c r="D66" s="14"/>
      <c r="E66" s="14"/>
      <c r="F66" s="14"/>
      <c r="G66" s="14"/>
      <c r="H66" s="14"/>
      <c r="I66" s="14"/>
      <c r="J66" s="14"/>
      <c r="N66" s="14"/>
      <c r="U66" s="89"/>
    </row>
    <row r="67" spans="1:22">
      <c r="A67" s="14"/>
      <c r="B67" s="53"/>
      <c r="C67" s="14"/>
      <c r="D67" s="14"/>
      <c r="E67" s="14"/>
      <c r="F67" s="14"/>
      <c r="G67" s="14"/>
      <c r="H67" s="14"/>
      <c r="I67" s="14"/>
      <c r="J67" s="14"/>
      <c r="N67" s="14"/>
      <c r="U67" s="89"/>
    </row>
    <row r="68" spans="1:22">
      <c r="A68" s="14"/>
      <c r="B68" s="53"/>
      <c r="C68" s="14"/>
      <c r="D68" s="14"/>
      <c r="E68" s="14"/>
      <c r="F68" s="14"/>
      <c r="G68" s="14"/>
      <c r="H68" s="14"/>
      <c r="I68" s="14"/>
      <c r="J68" s="14"/>
      <c r="N68" s="14"/>
      <c r="U68" s="89"/>
    </row>
    <row r="69" spans="1:22">
      <c r="A69" s="14"/>
      <c r="B69" s="53"/>
      <c r="C69" s="14"/>
      <c r="D69" s="14"/>
      <c r="E69" s="14"/>
      <c r="F69" s="14"/>
      <c r="G69" s="14"/>
      <c r="H69" s="14"/>
      <c r="I69" s="14"/>
      <c r="J69" s="14"/>
      <c r="N69" s="14"/>
    </row>
    <row r="70" spans="1:22">
      <c r="A70" s="14"/>
      <c r="B70" s="53"/>
      <c r="C70" s="14"/>
      <c r="D70" s="14"/>
      <c r="E70" s="14"/>
      <c r="F70" s="14"/>
      <c r="G70" s="14"/>
      <c r="H70" s="14"/>
      <c r="I70" s="14"/>
      <c r="J70" s="14"/>
      <c r="N70" s="14"/>
    </row>
    <row r="71" spans="1:22">
      <c r="A71" s="14"/>
      <c r="B71" s="53"/>
      <c r="C71" s="14"/>
      <c r="D71" s="14"/>
      <c r="E71" s="14"/>
      <c r="F71" s="14"/>
      <c r="G71" s="14"/>
      <c r="H71" s="14"/>
      <c r="I71" s="14"/>
      <c r="J71" s="14"/>
      <c r="N71" s="14"/>
    </row>
    <row r="72" spans="1:22">
      <c r="A72" s="14"/>
      <c r="B72" s="53"/>
      <c r="C72" s="14"/>
      <c r="D72" s="14"/>
      <c r="E72" s="14"/>
      <c r="F72" s="14"/>
      <c r="G72" s="14"/>
      <c r="H72" s="14"/>
      <c r="I72" s="14"/>
      <c r="J72" s="14"/>
      <c r="N72" s="14"/>
    </row>
    <row r="73" spans="1:22">
      <c r="A73" s="14"/>
      <c r="B73" s="53"/>
      <c r="C73" s="14"/>
      <c r="D73" s="14"/>
      <c r="E73" s="14"/>
      <c r="F73" s="14"/>
      <c r="G73" s="14"/>
      <c r="H73" s="14"/>
      <c r="I73" s="14"/>
      <c r="J73" s="14"/>
      <c r="N73" s="14"/>
    </row>
    <row r="74" spans="1:22">
      <c r="A74" s="14"/>
      <c r="B74" s="53"/>
      <c r="C74" s="14"/>
      <c r="D74" s="14"/>
      <c r="E74" s="14"/>
      <c r="F74" s="14"/>
      <c r="G74" s="14"/>
      <c r="H74" s="14"/>
      <c r="I74" s="14"/>
      <c r="J74" s="14"/>
      <c r="N74" s="14"/>
    </row>
    <row r="75" spans="1:22">
      <c r="A75" s="14"/>
      <c r="B75" s="53"/>
      <c r="C75" s="14"/>
      <c r="D75" s="14"/>
      <c r="E75" s="14"/>
      <c r="F75" s="14"/>
      <c r="G75" s="14"/>
      <c r="H75" s="14"/>
      <c r="I75" s="14"/>
      <c r="J75" s="14"/>
      <c r="N75" s="14"/>
    </row>
    <row r="77" spans="1:22">
      <c r="A77" s="14"/>
      <c r="B77" s="53"/>
      <c r="C77" s="14"/>
      <c r="D77" s="14"/>
      <c r="E77" s="14"/>
      <c r="F77" s="14"/>
      <c r="G77" s="14"/>
      <c r="H77" s="123"/>
      <c r="I77" s="14"/>
      <c r="J77" s="14"/>
      <c r="K77" s="14"/>
      <c r="L77" s="14"/>
      <c r="N77" s="14"/>
    </row>
    <row r="78" spans="1:22">
      <c r="A78" s="14"/>
      <c r="B78" s="53"/>
      <c r="C78" s="14"/>
      <c r="D78" s="14"/>
      <c r="E78" s="14"/>
      <c r="F78" s="14"/>
      <c r="G78" s="14"/>
      <c r="H78" s="123"/>
      <c r="I78" s="14"/>
      <c r="J78" s="14"/>
      <c r="K78" s="14"/>
      <c r="L78" s="14"/>
      <c r="N78" s="14"/>
    </row>
    <row r="79" spans="1:22">
      <c r="A79" s="14"/>
      <c r="B79" s="53"/>
      <c r="C79" s="14"/>
      <c r="D79" s="14"/>
      <c r="E79" s="14"/>
      <c r="F79" s="14"/>
      <c r="G79" s="14"/>
      <c r="H79" s="123"/>
      <c r="I79" s="14"/>
      <c r="J79" s="14"/>
      <c r="K79" s="14"/>
      <c r="L79" s="14"/>
      <c r="N79" s="14"/>
    </row>
    <row r="80" spans="1:22">
      <c r="A80" s="14"/>
      <c r="B80" s="53"/>
      <c r="C80" s="14"/>
      <c r="D80" s="14"/>
      <c r="E80" s="14"/>
      <c r="F80" s="14"/>
      <c r="G80" s="14"/>
      <c r="H80" s="123"/>
      <c r="I80" s="14"/>
      <c r="J80" s="14"/>
      <c r="K80" s="14"/>
      <c r="L80" s="14"/>
    </row>
    <row r="81" spans="1:14">
      <c r="A81" s="14"/>
      <c r="B81" s="53"/>
      <c r="C81" s="14"/>
      <c r="D81" s="14"/>
      <c r="E81" s="14"/>
      <c r="F81" s="14"/>
      <c r="G81" s="14"/>
      <c r="H81" s="123"/>
      <c r="I81" s="14"/>
      <c r="J81" s="14"/>
      <c r="K81" s="14"/>
      <c r="L81" s="14"/>
      <c r="N81" s="14"/>
    </row>
    <row r="82" spans="1:14">
      <c r="A82" s="14"/>
      <c r="B82" s="53"/>
      <c r="C82" s="14"/>
      <c r="D82" s="14"/>
      <c r="E82" s="14"/>
      <c r="F82" s="14"/>
      <c r="G82" s="14"/>
      <c r="H82" s="123"/>
      <c r="I82" s="14"/>
      <c r="J82" s="14"/>
      <c r="K82" s="14"/>
      <c r="L82" s="14"/>
      <c r="N82" s="14"/>
    </row>
    <row r="83" spans="1:14">
      <c r="A83" s="14"/>
      <c r="B83" s="53"/>
      <c r="C83" s="14"/>
      <c r="D83" s="14"/>
      <c r="E83" s="14"/>
      <c r="F83" s="14"/>
      <c r="G83" s="14"/>
      <c r="H83" s="123"/>
      <c r="I83" s="14"/>
      <c r="J83" s="14"/>
      <c r="K83" s="14"/>
      <c r="L83" s="14"/>
      <c r="N83" s="14"/>
    </row>
    <row r="84" spans="1:14">
      <c r="A84" s="14"/>
      <c r="B84" s="53"/>
      <c r="C84" s="14"/>
      <c r="D84" s="14"/>
      <c r="E84" s="14"/>
      <c r="F84" s="14"/>
      <c r="G84" s="14"/>
      <c r="H84" s="123"/>
      <c r="I84" s="14"/>
      <c r="J84" s="14"/>
      <c r="K84" s="14"/>
      <c r="L84" s="14"/>
      <c r="N84" s="14"/>
    </row>
    <row r="85" spans="1:14">
      <c r="A85" s="14"/>
      <c r="B85" s="53"/>
      <c r="C85" s="14"/>
      <c r="D85" s="14"/>
      <c r="E85" s="14"/>
      <c r="F85" s="14"/>
      <c r="G85" s="14"/>
      <c r="H85" s="123"/>
      <c r="I85" s="14"/>
      <c r="J85" s="14"/>
      <c r="K85" s="14"/>
      <c r="L85" s="14"/>
      <c r="N85" s="14"/>
    </row>
    <row r="86" spans="1:14">
      <c r="F86" s="14"/>
    </row>
    <row r="87" spans="1:14">
      <c r="A87" s="14"/>
      <c r="B87" s="14"/>
      <c r="C87" s="14"/>
      <c r="D87" s="14"/>
      <c r="E87" s="14"/>
      <c r="F87" s="14"/>
      <c r="G87" s="14"/>
      <c r="H87" s="123"/>
      <c r="I87" s="14"/>
      <c r="J87" s="14"/>
      <c r="K87" s="14"/>
      <c r="L87" s="14"/>
      <c r="N87" s="14"/>
    </row>
    <row r="88" spans="1:14">
      <c r="F88" s="14"/>
    </row>
    <row r="89" spans="1: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M89" s="14"/>
    </row>
    <row r="90" spans="1: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M90" s="14"/>
    </row>
    <row r="91" spans="1: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M91" s="14"/>
    </row>
    <row r="92" spans="1: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M92" s="14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4"/>
    </row>
    <row r="94" spans="1: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M94" s="14"/>
    </row>
    <row r="95" spans="1: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M95" s="14"/>
    </row>
    <row r="96" spans="1: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M96" s="14"/>
    </row>
    <row r="97" spans="1:1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M97" s="14"/>
    </row>
    <row r="98" spans="1:1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M98" s="14"/>
    </row>
    <row r="99" spans="1:1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M99" s="14"/>
    </row>
    <row r="100" spans="1:1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M100" s="14"/>
    </row>
    <row r="101" spans="1:1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M101" s="14"/>
    </row>
    <row r="102" spans="1:13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3">
      <c r="F103" s="14"/>
    </row>
    <row r="104" spans="1:13">
      <c r="F104" s="14"/>
    </row>
    <row r="105" spans="1:13">
      <c r="F105" s="14"/>
    </row>
    <row r="106" spans="1:13">
      <c r="F106" s="14"/>
    </row>
    <row r="107" spans="1:13">
      <c r="F107" s="14"/>
    </row>
  </sheetData>
  <mergeCells count="12">
    <mergeCell ref="AB8:AC8"/>
    <mergeCell ref="D6:K6"/>
    <mergeCell ref="N6:Q6"/>
    <mergeCell ref="A1:K1"/>
    <mergeCell ref="M1:V1"/>
    <mergeCell ref="A3:K3"/>
    <mergeCell ref="M3:V3"/>
    <mergeCell ref="R5:R9"/>
    <mergeCell ref="S5:S9"/>
    <mergeCell ref="T5:V8"/>
    <mergeCell ref="A4:K4"/>
    <mergeCell ref="W5:W8"/>
  </mergeCells>
  <phoneticPr fontId="0" type="noConversion"/>
  <printOptions horizontalCentered="1"/>
  <pageMargins left="0.75" right="0.75" top="0.87" bottom="0.88" header="0.67" footer="0.5"/>
  <pageSetup scale="71" orientation="landscape" r:id="rId1"/>
  <headerFooter scaleWithDoc="0" alignWithMargins="0">
    <oddFooter>&amp;L&amp;"Arial,Italic"MSDE - LFRO   04/2018&amp;9
&amp;C&amp;P&amp;R&amp;"Arial,Italic"Selected Financial Data - Part 3</oddFooter>
  </headerFooter>
  <colBreaks count="2" manualBreakCount="2">
    <brk id="11" max="41" man="1"/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88"/>
  <sheetViews>
    <sheetView zoomScaleNormal="100" workbookViewId="0">
      <selection activeCell="A44" sqref="A44:XFD84"/>
    </sheetView>
  </sheetViews>
  <sheetFormatPr defaultRowHeight="12.75"/>
  <cols>
    <col min="1" max="14" width="15.7109375" style="101" customWidth="1"/>
    <col min="15" max="15" width="17.42578125" style="101" customWidth="1"/>
    <col min="16" max="17" width="12.85546875" style="101" bestFit="1" customWidth="1"/>
    <col min="18" max="20" width="9.140625" style="101"/>
    <col min="21" max="21" width="15" style="101" bestFit="1" customWidth="1"/>
    <col min="22" max="16384" width="9.140625" style="101"/>
  </cols>
  <sheetData>
    <row r="1" spans="1:16" s="177" customForma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74"/>
      <c r="P1" s="174"/>
    </row>
    <row r="2" spans="1:16" s="177" customFormat="1">
      <c r="A2" s="175"/>
      <c r="C2" s="176"/>
      <c r="D2" s="176"/>
      <c r="E2" s="176"/>
      <c r="F2" s="176"/>
      <c r="G2" s="176"/>
      <c r="H2" s="176"/>
      <c r="J2" s="175"/>
      <c r="K2" s="176"/>
      <c r="L2" s="176"/>
      <c r="M2" s="176"/>
      <c r="N2" s="176"/>
      <c r="O2" s="176"/>
      <c r="P2" s="176"/>
    </row>
    <row r="3" spans="1:16" s="178" customFormat="1">
      <c r="A3" s="306" t="s">
        <v>201</v>
      </c>
      <c r="B3" s="306"/>
      <c r="C3" s="306"/>
      <c r="D3" s="306"/>
      <c r="E3" s="306"/>
      <c r="F3" s="306"/>
      <c r="G3" s="306"/>
      <c r="H3" s="306"/>
      <c r="I3" s="306" t="s">
        <v>201</v>
      </c>
      <c r="J3" s="306"/>
      <c r="K3" s="306"/>
      <c r="L3" s="306"/>
      <c r="M3" s="306"/>
      <c r="N3" s="306"/>
      <c r="O3" s="174"/>
      <c r="P3" s="174"/>
    </row>
    <row r="4" spans="1:16">
      <c r="A4" s="308"/>
      <c r="B4" s="308"/>
      <c r="C4" s="308"/>
      <c r="D4" s="308"/>
      <c r="E4" s="308"/>
      <c r="F4" s="308"/>
      <c r="G4" s="308"/>
      <c r="H4" s="308"/>
    </row>
    <row r="5" spans="1:16" ht="13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6" ht="15" customHeight="1" thickTop="1">
      <c r="E6" s="307" t="s">
        <v>84</v>
      </c>
      <c r="F6" s="307"/>
      <c r="G6" s="307"/>
    </row>
    <row r="7" spans="1:16">
      <c r="A7" s="3" t="s">
        <v>86</v>
      </c>
      <c r="C7" s="99"/>
      <c r="D7" s="171" t="s">
        <v>2</v>
      </c>
      <c r="E7" s="99"/>
      <c r="F7" s="172" t="s">
        <v>6</v>
      </c>
      <c r="G7" s="171" t="s">
        <v>8</v>
      </c>
      <c r="H7" s="99"/>
      <c r="I7" s="171" t="s">
        <v>12</v>
      </c>
      <c r="J7" s="99"/>
      <c r="K7" s="171" t="s">
        <v>12</v>
      </c>
      <c r="L7" s="99"/>
      <c r="M7" s="99" t="s">
        <v>21</v>
      </c>
      <c r="N7" s="171"/>
    </row>
    <row r="8" spans="1:16">
      <c r="A8" t="s">
        <v>11</v>
      </c>
      <c r="B8" s="100" t="s">
        <v>53</v>
      </c>
      <c r="C8" s="171" t="s">
        <v>0</v>
      </c>
      <c r="D8" s="171" t="s">
        <v>0</v>
      </c>
      <c r="E8" s="171" t="s">
        <v>5</v>
      </c>
      <c r="F8" s="171" t="s">
        <v>3</v>
      </c>
      <c r="G8" s="171" t="s">
        <v>3</v>
      </c>
      <c r="H8" s="171" t="s">
        <v>10</v>
      </c>
      <c r="I8" s="171" t="s">
        <v>14</v>
      </c>
      <c r="J8" s="171" t="s">
        <v>16</v>
      </c>
      <c r="K8" s="171" t="s">
        <v>17</v>
      </c>
      <c r="L8" s="171" t="s">
        <v>85</v>
      </c>
      <c r="M8" s="99" t="s">
        <v>22</v>
      </c>
      <c r="N8" s="99" t="s">
        <v>23</v>
      </c>
    </row>
    <row r="9" spans="1:16">
      <c r="A9" s="8" t="s">
        <v>87</v>
      </c>
      <c r="B9" s="103" t="s">
        <v>88</v>
      </c>
      <c r="C9" s="170" t="s">
        <v>1</v>
      </c>
      <c r="D9" s="170" t="s">
        <v>1</v>
      </c>
      <c r="E9" s="170" t="s">
        <v>4</v>
      </c>
      <c r="F9" s="170" t="s">
        <v>7</v>
      </c>
      <c r="G9" s="170" t="s">
        <v>9</v>
      </c>
      <c r="H9" s="170" t="s">
        <v>11</v>
      </c>
      <c r="I9" s="170" t="s">
        <v>15</v>
      </c>
      <c r="J9" s="170" t="s">
        <v>15</v>
      </c>
      <c r="K9" s="170" t="s">
        <v>18</v>
      </c>
      <c r="L9" s="170" t="s">
        <v>20</v>
      </c>
      <c r="M9" s="134" t="s">
        <v>20</v>
      </c>
      <c r="N9" s="134" t="s">
        <v>24</v>
      </c>
    </row>
    <row r="10" spans="1:16" s="105" customFormat="1">
      <c r="A10" s="104" t="s">
        <v>52</v>
      </c>
      <c r="B10" s="251">
        <v>533056611.32999998</v>
      </c>
      <c r="C10" s="252">
        <v>14482732.490000002</v>
      </c>
      <c r="D10" s="252">
        <v>15696383.060000002</v>
      </c>
      <c r="E10" s="252">
        <v>153792205.59000003</v>
      </c>
      <c r="F10" s="252">
        <v>20670743.549999997</v>
      </c>
      <c r="G10" s="252">
        <v>35793282.969999999</v>
      </c>
      <c r="H10" s="252">
        <v>165202848.18999997</v>
      </c>
      <c r="I10" s="252">
        <v>6511706.1000000006</v>
      </c>
      <c r="J10" s="252">
        <v>2080503.5299999996</v>
      </c>
      <c r="K10" s="252">
        <v>3828513.7100000004</v>
      </c>
      <c r="L10" s="252">
        <v>133517.89000000001</v>
      </c>
      <c r="M10" s="252">
        <v>1064.74</v>
      </c>
      <c r="N10" s="252">
        <v>114863109.51000001</v>
      </c>
    </row>
    <row r="11" spans="1:16">
      <c r="A11" s="3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6">
      <c r="A12" s="3" t="s">
        <v>28</v>
      </c>
      <c r="B12" s="215">
        <v>7623724.0199999996</v>
      </c>
      <c r="C12" s="217">
        <v>9529.6799999999985</v>
      </c>
      <c r="D12" s="217">
        <v>270898.92</v>
      </c>
      <c r="E12" s="218">
        <v>1982363.1199999999</v>
      </c>
      <c r="F12" s="217">
        <v>195591.15</v>
      </c>
      <c r="G12" s="219">
        <v>150541.16</v>
      </c>
      <c r="H12" s="219">
        <v>2993197.87</v>
      </c>
      <c r="I12" s="217"/>
      <c r="J12" s="218">
        <v>287340.60000000003</v>
      </c>
      <c r="K12" s="217">
        <v>21135</v>
      </c>
      <c r="L12" s="217"/>
      <c r="M12" s="216"/>
      <c r="N12" s="217">
        <v>1713126.5199999991</v>
      </c>
    </row>
    <row r="13" spans="1:16">
      <c r="A13" s="3" t="s">
        <v>29</v>
      </c>
      <c r="B13" s="215">
        <v>36603941.730000004</v>
      </c>
      <c r="C13" s="217">
        <v>923788.18000000017</v>
      </c>
      <c r="D13" s="217">
        <v>653462.10999999987</v>
      </c>
      <c r="E13" s="218">
        <v>9399112.0600000005</v>
      </c>
      <c r="F13" s="217">
        <v>1050513.96</v>
      </c>
      <c r="G13" s="219">
        <v>548772.91</v>
      </c>
      <c r="H13" s="219">
        <v>13719572.979999999</v>
      </c>
      <c r="I13" s="217">
        <v>255700.37</v>
      </c>
      <c r="J13" s="218">
        <v>0</v>
      </c>
      <c r="K13" s="217">
        <v>180764.27</v>
      </c>
      <c r="L13" s="217">
        <v>0</v>
      </c>
      <c r="M13" s="216">
        <v>0</v>
      </c>
      <c r="N13" s="217">
        <v>9872254.8899999987</v>
      </c>
    </row>
    <row r="14" spans="1:16">
      <c r="A14" s="3" t="s">
        <v>51</v>
      </c>
      <c r="B14" s="215">
        <v>98124320.290000036</v>
      </c>
      <c r="C14" s="217">
        <v>4064693.0800000005</v>
      </c>
      <c r="D14" s="217">
        <v>5846742.160000002</v>
      </c>
      <c r="E14" s="218">
        <v>32996301.640000008</v>
      </c>
      <c r="F14" s="217">
        <v>5872765.0300000003</v>
      </c>
      <c r="G14" s="219">
        <v>16203269.380000001</v>
      </c>
      <c r="H14" s="219">
        <v>12423388.110000001</v>
      </c>
      <c r="I14" s="217">
        <v>2038999.87</v>
      </c>
      <c r="J14" s="218">
        <v>0</v>
      </c>
      <c r="K14" s="217">
        <v>70585</v>
      </c>
      <c r="L14" s="217">
        <v>0</v>
      </c>
      <c r="M14" s="216">
        <v>0</v>
      </c>
      <c r="N14" s="217">
        <v>18607576.020000011</v>
      </c>
    </row>
    <row r="15" spans="1:16">
      <c r="A15" s="3" t="s">
        <v>30</v>
      </c>
      <c r="B15" s="215">
        <v>70478518.439999998</v>
      </c>
      <c r="C15" s="217">
        <v>4539942.5300000012</v>
      </c>
      <c r="D15" s="217">
        <v>248115.02999999997</v>
      </c>
      <c r="E15" s="218">
        <v>17460285.990000006</v>
      </c>
      <c r="F15" s="217">
        <v>2977514.4499999997</v>
      </c>
      <c r="G15" s="219">
        <v>1898623.6200000003</v>
      </c>
      <c r="H15" s="219">
        <v>24934409.999999996</v>
      </c>
      <c r="I15" s="217">
        <v>1948980.49</v>
      </c>
      <c r="J15" s="218">
        <v>630901.92000000004</v>
      </c>
      <c r="K15" s="217">
        <v>402375.79000000004</v>
      </c>
      <c r="L15" s="217">
        <v>64703.21</v>
      </c>
      <c r="M15" s="216">
        <v>0</v>
      </c>
      <c r="N15" s="217">
        <v>15372665.409999996</v>
      </c>
    </row>
    <row r="16" spans="1:16">
      <c r="A16" s="3" t="s">
        <v>31</v>
      </c>
      <c r="B16" s="215">
        <v>7550016.0600000015</v>
      </c>
      <c r="C16" s="217">
        <v>172421.7</v>
      </c>
      <c r="D16" s="217">
        <v>69598.11</v>
      </c>
      <c r="E16" s="218">
        <v>1584663.78</v>
      </c>
      <c r="F16" s="217">
        <v>211394.51999999996</v>
      </c>
      <c r="G16" s="219">
        <v>310368.14999999997</v>
      </c>
      <c r="H16" s="219">
        <v>3340354.1600000006</v>
      </c>
      <c r="I16" s="217">
        <v>0</v>
      </c>
      <c r="J16" s="218">
        <v>123827.83</v>
      </c>
      <c r="K16" s="217">
        <v>30931.78</v>
      </c>
      <c r="L16" s="217">
        <v>0</v>
      </c>
      <c r="M16" s="216">
        <v>0</v>
      </c>
      <c r="N16" s="217">
        <v>1706456.0300000003</v>
      </c>
    </row>
    <row r="17" spans="1:14">
      <c r="A17" s="3"/>
      <c r="B17" s="215"/>
      <c r="C17" s="217"/>
      <c r="D17" s="217"/>
      <c r="E17" s="218"/>
      <c r="F17" s="217"/>
      <c r="G17" s="219"/>
      <c r="H17" s="219"/>
      <c r="I17" s="217"/>
      <c r="J17" s="218"/>
      <c r="K17" s="217"/>
      <c r="L17" s="217"/>
      <c r="M17" s="216"/>
      <c r="N17" s="217"/>
    </row>
    <row r="18" spans="1:14">
      <c r="A18" s="3" t="s">
        <v>32</v>
      </c>
      <c r="B18" s="215">
        <v>4784583.6099999994</v>
      </c>
      <c r="C18" s="217">
        <v>82033.429999999993</v>
      </c>
      <c r="D18" s="217">
        <v>100340.58</v>
      </c>
      <c r="E18" s="218">
        <v>1244752.6600000001</v>
      </c>
      <c r="F18" s="217">
        <v>132145.69</v>
      </c>
      <c r="G18" s="219">
        <v>501532.72000000009</v>
      </c>
      <c r="H18" s="219">
        <v>1548986.1400000001</v>
      </c>
      <c r="I18" s="217">
        <v>0</v>
      </c>
      <c r="J18" s="218">
        <v>15709.8</v>
      </c>
      <c r="K18" s="217">
        <v>107703.15</v>
      </c>
      <c r="L18" s="217">
        <v>0</v>
      </c>
      <c r="M18" s="216">
        <v>0</v>
      </c>
      <c r="N18" s="217">
        <v>1051379.44</v>
      </c>
    </row>
    <row r="19" spans="1:14">
      <c r="A19" s="3" t="s">
        <v>33</v>
      </c>
      <c r="B19" s="215">
        <v>10795191.74</v>
      </c>
      <c r="C19" s="217">
        <v>162065.22999999992</v>
      </c>
      <c r="D19" s="217">
        <v>142691.49</v>
      </c>
      <c r="E19" s="218">
        <v>2235467.0700000008</v>
      </c>
      <c r="F19" s="217">
        <v>358021.24</v>
      </c>
      <c r="G19" s="219">
        <v>88688.65</v>
      </c>
      <c r="H19" s="219">
        <v>4871254.3</v>
      </c>
      <c r="I19" s="217">
        <v>1894.44</v>
      </c>
      <c r="J19" s="218">
        <v>4991.33</v>
      </c>
      <c r="K19" s="217">
        <v>29614.800000000003</v>
      </c>
      <c r="L19" s="217">
        <v>99</v>
      </c>
      <c r="M19" s="216">
        <v>0</v>
      </c>
      <c r="N19" s="217">
        <v>2900404.189999999</v>
      </c>
    </row>
    <row r="20" spans="1:14">
      <c r="A20" s="3" t="s">
        <v>34</v>
      </c>
      <c r="B20" s="215">
        <v>8740519.120000001</v>
      </c>
      <c r="C20" s="217">
        <v>209119.18000000005</v>
      </c>
      <c r="D20" s="217">
        <v>14251.36</v>
      </c>
      <c r="E20" s="218">
        <v>2067968.33</v>
      </c>
      <c r="F20" s="217">
        <v>398220.61999999994</v>
      </c>
      <c r="G20" s="219">
        <v>169512.89000000004</v>
      </c>
      <c r="H20" s="219">
        <v>4023219.0500000007</v>
      </c>
      <c r="I20" s="217">
        <v>1929.42</v>
      </c>
      <c r="J20" s="218">
        <v>115.5</v>
      </c>
      <c r="K20" s="217">
        <v>118095.43</v>
      </c>
      <c r="L20" s="217">
        <v>0</v>
      </c>
      <c r="M20" s="216">
        <v>0</v>
      </c>
      <c r="N20" s="217">
        <v>1738087.3399999999</v>
      </c>
    </row>
    <row r="21" spans="1:14">
      <c r="A21" s="3" t="s">
        <v>35</v>
      </c>
      <c r="B21" s="215">
        <v>10952685.700000003</v>
      </c>
      <c r="C21" s="217">
        <v>179605.03</v>
      </c>
      <c r="D21" s="217">
        <v>464319.10000000003</v>
      </c>
      <c r="E21" s="218">
        <v>3078482.2700000005</v>
      </c>
      <c r="F21" s="217">
        <v>758517.49</v>
      </c>
      <c r="G21" s="219">
        <v>485457.41999999993</v>
      </c>
      <c r="H21" s="219">
        <v>3582424.5800000015</v>
      </c>
      <c r="I21" s="217">
        <v>0</v>
      </c>
      <c r="J21" s="218">
        <v>0</v>
      </c>
      <c r="K21" s="217">
        <v>134752.45000000001</v>
      </c>
      <c r="L21" s="217">
        <v>0</v>
      </c>
      <c r="M21" s="216">
        <v>0</v>
      </c>
      <c r="N21" s="217">
        <v>2269127.3600000003</v>
      </c>
    </row>
    <row r="22" spans="1:14">
      <c r="A22" s="3" t="s">
        <v>36</v>
      </c>
      <c r="B22" s="215">
        <v>5772405.7599999988</v>
      </c>
      <c r="C22" s="217"/>
      <c r="D22" s="217">
        <v>135047.88</v>
      </c>
      <c r="E22" s="218">
        <v>1815762.4799999997</v>
      </c>
      <c r="F22" s="217">
        <v>439389.67000000004</v>
      </c>
      <c r="G22" s="219">
        <v>448565.44999999995</v>
      </c>
      <c r="H22" s="219">
        <v>1739821.2199999995</v>
      </c>
      <c r="I22" s="217">
        <v>123418.93</v>
      </c>
      <c r="J22" s="218">
        <v>0</v>
      </c>
      <c r="K22" s="217">
        <v>77371.569999999992</v>
      </c>
      <c r="L22" s="217">
        <v>8552.76</v>
      </c>
      <c r="M22" s="216">
        <v>0</v>
      </c>
      <c r="N22" s="217">
        <v>984475.79999999981</v>
      </c>
    </row>
    <row r="23" spans="1:14">
      <c r="A23" s="3"/>
      <c r="B23" s="215"/>
      <c r="C23" s="217"/>
      <c r="D23" s="217"/>
      <c r="E23" s="218"/>
      <c r="F23" s="217"/>
      <c r="G23" s="219"/>
      <c r="H23" s="219"/>
      <c r="I23" s="217"/>
      <c r="J23" s="218"/>
      <c r="K23" s="217"/>
      <c r="L23" s="217"/>
      <c r="M23" s="216"/>
      <c r="N23" s="217"/>
    </row>
    <row r="24" spans="1:14">
      <c r="A24" s="3" t="s">
        <v>37</v>
      </c>
      <c r="B24" s="215">
        <v>16573888.26</v>
      </c>
      <c r="C24" s="217">
        <v>75803.210000000006</v>
      </c>
      <c r="D24" s="217">
        <v>297318.21999999997</v>
      </c>
      <c r="E24" s="218">
        <v>3914078.1700000004</v>
      </c>
      <c r="F24" s="217">
        <v>703081.21000000008</v>
      </c>
      <c r="G24" s="219">
        <v>560897.05999999994</v>
      </c>
      <c r="H24" s="219">
        <v>7177618.5599999996</v>
      </c>
      <c r="I24" s="217">
        <v>281432</v>
      </c>
      <c r="J24" s="218">
        <v>0</v>
      </c>
      <c r="K24" s="217">
        <v>52684.62000000001</v>
      </c>
      <c r="L24" s="217">
        <v>0</v>
      </c>
      <c r="M24" s="216">
        <v>0</v>
      </c>
      <c r="N24" s="217">
        <v>3510975.2100000009</v>
      </c>
    </row>
    <row r="25" spans="1:14">
      <c r="A25" s="3" t="s">
        <v>38</v>
      </c>
      <c r="B25" s="215">
        <v>2727283.6600000006</v>
      </c>
      <c r="C25" s="217">
        <v>91668.450000000012</v>
      </c>
      <c r="D25" s="217">
        <v>53072.700000000004</v>
      </c>
      <c r="E25" s="218">
        <v>834323.32000000007</v>
      </c>
      <c r="F25" s="217">
        <v>31923.57</v>
      </c>
      <c r="G25" s="219">
        <v>50152.26</v>
      </c>
      <c r="H25" s="219">
        <v>1024396.6399999999</v>
      </c>
      <c r="I25" s="217">
        <v>0</v>
      </c>
      <c r="J25" s="218">
        <v>90198.91</v>
      </c>
      <c r="K25" s="217">
        <v>1800</v>
      </c>
      <c r="L25" s="217">
        <v>14766.74</v>
      </c>
      <c r="M25" s="216">
        <v>0</v>
      </c>
      <c r="N25" s="217">
        <v>534981.07000000018</v>
      </c>
    </row>
    <row r="26" spans="1:14">
      <c r="A26" s="3" t="s">
        <v>39</v>
      </c>
      <c r="B26" s="215">
        <v>20497586.219999999</v>
      </c>
      <c r="C26" s="217">
        <v>587610.29</v>
      </c>
      <c r="D26" s="217">
        <v>524430.78</v>
      </c>
      <c r="E26" s="218">
        <v>4269122.96</v>
      </c>
      <c r="F26" s="217">
        <v>507656.84000000008</v>
      </c>
      <c r="G26" s="219">
        <v>444171.36</v>
      </c>
      <c r="H26" s="219">
        <v>8852942.839999998</v>
      </c>
      <c r="I26" s="217">
        <v>0</v>
      </c>
      <c r="J26" s="218">
        <v>0</v>
      </c>
      <c r="K26" s="217">
        <v>103387.40000000001</v>
      </c>
      <c r="L26" s="217">
        <v>272.25</v>
      </c>
      <c r="M26" s="216">
        <v>0</v>
      </c>
      <c r="N26" s="217">
        <v>5207991.4999999991</v>
      </c>
    </row>
    <row r="27" spans="1:14">
      <c r="A27" s="3" t="s">
        <v>40</v>
      </c>
      <c r="B27" s="215">
        <v>16384664.030000001</v>
      </c>
      <c r="C27" s="217">
        <v>217835.69000000003</v>
      </c>
      <c r="D27" s="217">
        <v>556351.18000000005</v>
      </c>
      <c r="E27" s="218">
        <v>4015373.4400000004</v>
      </c>
      <c r="F27" s="217">
        <v>533650.31999999983</v>
      </c>
      <c r="G27" s="219">
        <v>568590.62000000011</v>
      </c>
      <c r="H27" s="219">
        <v>7602032.2300000004</v>
      </c>
      <c r="I27" s="217">
        <v>27169.01</v>
      </c>
      <c r="J27" s="218">
        <v>0</v>
      </c>
      <c r="K27" s="217">
        <v>0</v>
      </c>
      <c r="L27" s="217">
        <v>0</v>
      </c>
      <c r="M27" s="216">
        <v>0</v>
      </c>
      <c r="N27" s="217">
        <v>2863661.54</v>
      </c>
    </row>
    <row r="28" spans="1:14">
      <c r="A28" s="3" t="s">
        <v>41</v>
      </c>
      <c r="B28" s="215">
        <v>1632318.7099999997</v>
      </c>
      <c r="C28" s="217">
        <v>4557.45</v>
      </c>
      <c r="D28" s="217">
        <v>65329.600000000006</v>
      </c>
      <c r="E28" s="218">
        <v>450050.83999999985</v>
      </c>
      <c r="F28" s="217">
        <v>102565.23000000001</v>
      </c>
      <c r="G28" s="219">
        <v>67994.150000000009</v>
      </c>
      <c r="H28" s="219">
        <v>728460.74</v>
      </c>
      <c r="I28" s="217">
        <v>0</v>
      </c>
      <c r="J28" s="218">
        <v>0</v>
      </c>
      <c r="K28" s="217">
        <v>18291.550000000003</v>
      </c>
      <c r="L28" s="217">
        <v>0</v>
      </c>
      <c r="M28" s="216">
        <v>0</v>
      </c>
      <c r="N28" s="217">
        <v>195069.14999999997</v>
      </c>
    </row>
    <row r="29" spans="1:14">
      <c r="A29" s="3"/>
      <c r="B29" s="215"/>
      <c r="C29" s="217"/>
      <c r="D29" s="217"/>
      <c r="E29" s="218"/>
      <c r="F29" s="217"/>
      <c r="G29" s="219"/>
      <c r="H29" s="219"/>
      <c r="I29" s="217"/>
      <c r="J29" s="218"/>
      <c r="K29" s="217"/>
      <c r="L29" s="217"/>
      <c r="M29" s="216"/>
      <c r="N29" s="217"/>
    </row>
    <row r="30" spans="1:14">
      <c r="A30" s="106" t="s">
        <v>118</v>
      </c>
      <c r="B30" s="215">
        <v>76231657</v>
      </c>
      <c r="C30" s="217">
        <v>192103.44</v>
      </c>
      <c r="D30" s="217">
        <v>1433781.2</v>
      </c>
      <c r="E30" s="218">
        <v>24240179.77</v>
      </c>
      <c r="F30" s="217">
        <v>1265444.1099999996</v>
      </c>
      <c r="G30" s="219">
        <v>1244644.3900000001</v>
      </c>
      <c r="H30" s="219">
        <v>27388799.240000006</v>
      </c>
      <c r="I30" s="217">
        <v>451680.15</v>
      </c>
      <c r="J30" s="218">
        <v>0</v>
      </c>
      <c r="K30" s="217">
        <v>352020.82000000007</v>
      </c>
      <c r="L30" s="217">
        <v>0</v>
      </c>
      <c r="M30" s="216">
        <v>0</v>
      </c>
      <c r="N30" s="217">
        <v>19663003.879999999</v>
      </c>
    </row>
    <row r="31" spans="1:14">
      <c r="A31" s="3" t="s">
        <v>43</v>
      </c>
      <c r="B31" s="215">
        <v>80392639.86999999</v>
      </c>
      <c r="C31" s="217">
        <v>1968191.4000000004</v>
      </c>
      <c r="D31" s="217">
        <v>2881200.94</v>
      </c>
      <c r="E31" s="218">
        <v>24998251.450000007</v>
      </c>
      <c r="F31" s="217">
        <v>2879588.4299999997</v>
      </c>
      <c r="G31" s="219">
        <v>9130451.8300000019</v>
      </c>
      <c r="H31" s="219">
        <v>22874186.61999999</v>
      </c>
      <c r="I31" s="217">
        <v>389803.37000000005</v>
      </c>
      <c r="J31" s="218">
        <v>768094.95</v>
      </c>
      <c r="K31" s="217">
        <v>703418.9800000001</v>
      </c>
      <c r="L31" s="217">
        <v>11128.8</v>
      </c>
      <c r="M31" s="216">
        <v>0</v>
      </c>
      <c r="N31" s="217">
        <v>13788323.099999994</v>
      </c>
    </row>
    <row r="32" spans="1:14">
      <c r="A32" s="3" t="s">
        <v>44</v>
      </c>
      <c r="B32" s="215">
        <v>3930394.17</v>
      </c>
      <c r="C32" s="217">
        <v>70539.58</v>
      </c>
      <c r="D32" s="217">
        <v>51292.250000000007</v>
      </c>
      <c r="E32" s="218">
        <v>1250830.0000000002</v>
      </c>
      <c r="F32" s="217">
        <v>175678.43</v>
      </c>
      <c r="G32" s="219">
        <v>294823.08999999997</v>
      </c>
      <c r="H32" s="219">
        <v>1356853.2999999996</v>
      </c>
      <c r="I32" s="217">
        <v>0</v>
      </c>
      <c r="J32" s="218">
        <v>2735.42</v>
      </c>
      <c r="K32" s="217">
        <v>92126.83</v>
      </c>
      <c r="L32" s="217">
        <v>3257</v>
      </c>
      <c r="M32" s="216">
        <v>0</v>
      </c>
      <c r="N32" s="217">
        <v>632258.27000000025</v>
      </c>
    </row>
    <row r="33" spans="1:14">
      <c r="A33" s="3" t="s">
        <v>45</v>
      </c>
      <c r="B33" s="215">
        <v>11429889.030000001</v>
      </c>
      <c r="C33" s="217">
        <v>224653.83</v>
      </c>
      <c r="D33" s="217">
        <v>436162.65</v>
      </c>
      <c r="E33" s="218">
        <v>3409689.2599999993</v>
      </c>
      <c r="F33" s="217">
        <v>551410.22000000009</v>
      </c>
      <c r="G33" s="219">
        <v>575631.0199999999</v>
      </c>
      <c r="H33" s="219">
        <v>3452694.9200000013</v>
      </c>
      <c r="I33" s="217">
        <v>38567.68</v>
      </c>
      <c r="J33" s="218">
        <v>69043.260000000009</v>
      </c>
      <c r="K33" s="217">
        <v>427481.8899999999</v>
      </c>
      <c r="L33" s="217">
        <v>20798.849999999999</v>
      </c>
      <c r="M33" s="216">
        <v>1064.74</v>
      </c>
      <c r="N33" s="217">
        <v>2222690.7100000014</v>
      </c>
    </row>
    <row r="34" spans="1:14">
      <c r="A34" s="3" t="s">
        <v>46</v>
      </c>
      <c r="B34" s="215">
        <v>4438239.6400000006</v>
      </c>
      <c r="C34" s="217">
        <v>13552.65</v>
      </c>
      <c r="D34" s="217">
        <v>71418.890000000014</v>
      </c>
      <c r="E34" s="218">
        <v>1517838.8299999998</v>
      </c>
      <c r="F34" s="217">
        <v>155419.4</v>
      </c>
      <c r="G34" s="219">
        <v>176987.08</v>
      </c>
      <c r="H34" s="219">
        <v>763173.52999999991</v>
      </c>
      <c r="I34" s="217">
        <v>654144.32000000007</v>
      </c>
      <c r="J34" s="218">
        <v>3887.5</v>
      </c>
      <c r="K34" s="217">
        <v>74563.72</v>
      </c>
      <c r="L34" s="217">
        <v>2436</v>
      </c>
      <c r="M34" s="216">
        <v>0</v>
      </c>
      <c r="N34" s="217">
        <v>1004817.72</v>
      </c>
    </row>
    <row r="35" spans="1:14">
      <c r="A35" s="3"/>
      <c r="B35" s="215"/>
      <c r="C35" s="217"/>
      <c r="D35" s="217"/>
      <c r="E35" s="218"/>
      <c r="F35" s="217"/>
      <c r="G35" s="219"/>
      <c r="H35" s="219"/>
      <c r="I35" s="217"/>
      <c r="J35" s="218"/>
      <c r="K35" s="217"/>
      <c r="L35" s="217"/>
      <c r="M35" s="216"/>
      <c r="N35" s="217"/>
    </row>
    <row r="36" spans="1:14">
      <c r="A36" s="3" t="s">
        <v>47</v>
      </c>
      <c r="B36" s="215">
        <v>3762880.07</v>
      </c>
      <c r="C36" s="217">
        <v>43920.18</v>
      </c>
      <c r="D36" s="217">
        <v>122809.20999999999</v>
      </c>
      <c r="E36" s="218">
        <v>735143.16</v>
      </c>
      <c r="F36" s="217">
        <v>94626.61</v>
      </c>
      <c r="G36" s="219">
        <v>457245.23</v>
      </c>
      <c r="H36" s="219">
        <v>1529219.6299999994</v>
      </c>
      <c r="I36" s="217">
        <v>0</v>
      </c>
      <c r="J36" s="218">
        <v>0</v>
      </c>
      <c r="K36" s="217">
        <v>23528.3</v>
      </c>
      <c r="L36" s="217">
        <v>0</v>
      </c>
      <c r="M36" s="216">
        <v>0</v>
      </c>
      <c r="N36" s="217">
        <v>756387.75000000035</v>
      </c>
    </row>
    <row r="37" spans="1:14">
      <c r="A37" s="3" t="s">
        <v>48</v>
      </c>
      <c r="B37" s="215">
        <v>14923599.84</v>
      </c>
      <c r="C37" s="217">
        <v>243463.74999999997</v>
      </c>
      <c r="D37" s="217">
        <v>1060886.33</v>
      </c>
      <c r="E37" s="218">
        <v>4465136.5900000008</v>
      </c>
      <c r="F37" s="217">
        <v>286677.33</v>
      </c>
      <c r="G37" s="219">
        <v>167899.84000000003</v>
      </c>
      <c r="H37" s="219">
        <v>4200066.1399999997</v>
      </c>
      <c r="I37" s="217">
        <v>0</v>
      </c>
      <c r="J37" s="218">
        <v>882.41</v>
      </c>
      <c r="K37" s="217">
        <v>275808.08</v>
      </c>
      <c r="L37" s="217">
        <v>0</v>
      </c>
      <c r="M37" s="216">
        <v>0</v>
      </c>
      <c r="N37" s="217">
        <v>4222779.37</v>
      </c>
    </row>
    <row r="38" spans="1:14">
      <c r="A38" s="3" t="s">
        <v>49</v>
      </c>
      <c r="B38" s="215">
        <v>12244162.670000006</v>
      </c>
      <c r="C38" s="217">
        <v>374279.80999999994</v>
      </c>
      <c r="D38" s="217">
        <v>126315.97</v>
      </c>
      <c r="E38" s="218">
        <v>3854103.4000000008</v>
      </c>
      <c r="F38" s="217">
        <v>606612.87</v>
      </c>
      <c r="G38" s="219">
        <v>788654.73</v>
      </c>
      <c r="H38" s="219">
        <v>3018577.1099999994</v>
      </c>
      <c r="I38" s="217">
        <v>297986.05</v>
      </c>
      <c r="J38" s="218">
        <v>8459.64</v>
      </c>
      <c r="K38" s="217">
        <v>195053.38999999998</v>
      </c>
      <c r="L38" s="217">
        <v>2051.8999999999996</v>
      </c>
      <c r="M38" s="216">
        <v>0</v>
      </c>
      <c r="N38" s="217">
        <v>2972067.8000000017</v>
      </c>
    </row>
    <row r="39" spans="1:14">
      <c r="A39" s="8" t="s">
        <v>50</v>
      </c>
      <c r="B39" s="223">
        <v>6461501.6899999995</v>
      </c>
      <c r="C39" s="220">
        <v>31354.720000000005</v>
      </c>
      <c r="D39" s="220">
        <v>70546.399999999994</v>
      </c>
      <c r="E39" s="222">
        <v>1972925.0000000002</v>
      </c>
      <c r="F39" s="220">
        <v>382335.16000000009</v>
      </c>
      <c r="G39" s="221">
        <v>459807.9599999999</v>
      </c>
      <c r="H39" s="221">
        <v>2057198.2799999996</v>
      </c>
      <c r="I39" s="220">
        <v>0</v>
      </c>
      <c r="J39" s="222">
        <v>74314.459999999992</v>
      </c>
      <c r="K39" s="220">
        <v>335018.89</v>
      </c>
      <c r="L39" s="220">
        <v>5451.38</v>
      </c>
      <c r="M39" s="249">
        <v>0</v>
      </c>
      <c r="N39" s="220">
        <v>1072549.4400000004</v>
      </c>
    </row>
    <row r="40" spans="1:14">
      <c r="B40" s="224" t="s">
        <v>182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>
      <c r="B41" s="224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>
      <c r="B42" s="224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</row>
    <row r="43" spans="1:14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</row>
    <row r="44" spans="1:14" s="247" customFormat="1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</row>
    <row r="45" spans="1:14">
      <c r="A45" s="22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</row>
    <row r="46" spans="1:14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</row>
    <row r="47" spans="1:14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</row>
    <row r="48" spans="1:14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2:14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</row>
    <row r="50" spans="2:14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2:14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2:14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</row>
    <row r="53" spans="2:14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</row>
    <row r="54" spans="2:14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</row>
    <row r="55" spans="2:14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</row>
    <row r="56" spans="2:14" ht="13.5" customHeight="1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</row>
    <row r="57" spans="2:14" ht="13.5" customHeight="1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</row>
    <row r="58" spans="2:14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</row>
    <row r="59" spans="2:14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</row>
    <row r="60" spans="2:14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</row>
    <row r="61" spans="2:14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</row>
    <row r="62" spans="2:14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</row>
    <row r="63" spans="2:14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</row>
    <row r="64" spans="2:14"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</row>
    <row r="65" spans="2:14"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</row>
    <row r="66" spans="2:14"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</row>
    <row r="67" spans="2:14"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</row>
    <row r="68" spans="2:14"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</row>
    <row r="69" spans="2:14"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</row>
    <row r="70" spans="2:14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</row>
    <row r="71" spans="2:14"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</row>
    <row r="72" spans="2:14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</row>
    <row r="73" spans="2:14"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</row>
    <row r="74" spans="2:14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</row>
    <row r="75" spans="2:14"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</row>
    <row r="76" spans="2:14"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</row>
    <row r="77" spans="2:14"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</row>
    <row r="78" spans="2:14"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</row>
    <row r="79" spans="2:14"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</row>
    <row r="80" spans="2:14"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</row>
    <row r="81" spans="2:14"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</row>
    <row r="82" spans="2:14"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</row>
    <row r="84" spans="2:14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</row>
    <row r="85" spans="2:14"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</row>
    <row r="86" spans="2:14"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</row>
    <row r="87" spans="2:14"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</row>
    <row r="88" spans="2:14"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</row>
  </sheetData>
  <mergeCells count="6">
    <mergeCell ref="A1:H1"/>
    <mergeCell ref="A3:H3"/>
    <mergeCell ref="I3:N3"/>
    <mergeCell ref="I1:N1"/>
    <mergeCell ref="E6:G6"/>
    <mergeCell ref="A4:H4"/>
  </mergeCells>
  <phoneticPr fontId="0" type="noConversion"/>
  <printOptions horizontalCentered="1"/>
  <pageMargins left="0.75" right="0.75" top="0.87" bottom="0.88" header="0.67" footer="0.5"/>
  <pageSetup scale="52" orientation="landscape" r:id="rId1"/>
  <headerFooter scaleWithDoc="0" alignWithMargins="0">
    <oddFooter>&amp;L&amp;"Arial,Italic"MSDE - LFRO   04/2018&amp;9
&amp;C&amp;P&amp;R&amp;"Arial,Italic"Selected Financial Data - Part 3</oddFooter>
  </headerFooter>
  <rowBreaks count="1" manualBreakCount="1">
    <brk id="41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AQ70"/>
  <sheetViews>
    <sheetView zoomScaleNormal="100" workbookViewId="0">
      <selection activeCell="A3" sqref="A3:L3"/>
    </sheetView>
  </sheetViews>
  <sheetFormatPr defaultRowHeight="12.75"/>
  <cols>
    <col min="1" max="1" width="14.140625" style="3" customWidth="1"/>
    <col min="2" max="4" width="11.7109375" customWidth="1"/>
    <col min="5" max="5" width="8.7109375" customWidth="1"/>
    <col min="6" max="7" width="11.7109375" customWidth="1"/>
    <col min="8" max="8" width="6.5703125" customWidth="1"/>
    <col min="9" max="9" width="4.7109375" customWidth="1"/>
    <col min="10" max="12" width="11.7109375" customWidth="1"/>
    <col min="13" max="13" width="5.5703125" customWidth="1"/>
    <col min="14" max="14" width="12.85546875" bestFit="1" customWidth="1"/>
    <col min="15" max="15" width="17.140625" customWidth="1"/>
    <col min="16" max="17" width="15.5703125" customWidth="1"/>
    <col min="18" max="18" width="8.42578125" customWidth="1"/>
    <col min="19" max="19" width="12.85546875" bestFit="1" customWidth="1"/>
    <col min="20" max="20" width="14.28515625" bestFit="1" customWidth="1"/>
    <col min="21" max="21" width="10.7109375" bestFit="1" customWidth="1"/>
    <col min="22" max="22" width="12.85546875" bestFit="1" customWidth="1"/>
    <col min="23" max="23" width="8.42578125" customWidth="1"/>
    <col min="24" max="24" width="14.85546875" bestFit="1" customWidth="1"/>
    <col min="25" max="26" width="12.85546875" bestFit="1" customWidth="1"/>
    <col min="27" max="27" width="13" bestFit="1" customWidth="1"/>
    <col min="29" max="29" width="12.28515625" bestFit="1" customWidth="1"/>
    <col min="30" max="30" width="12.5703125" customWidth="1"/>
    <col min="31" max="31" width="9.7109375" bestFit="1" customWidth="1"/>
    <col min="32" max="32" width="12.28515625" bestFit="1" customWidth="1"/>
    <col min="34" max="34" width="10.85546875" bestFit="1" customWidth="1"/>
    <col min="35" max="35" width="12.42578125" bestFit="1" customWidth="1"/>
    <col min="36" max="36" width="10.28515625" bestFit="1" customWidth="1"/>
    <col min="37" max="37" width="9.28515625" bestFit="1" customWidth="1"/>
    <col min="38" max="38" width="11.28515625" customWidth="1"/>
    <col min="40" max="40" width="16" bestFit="1" customWidth="1"/>
    <col min="41" max="41" width="14.28515625" bestFit="1" customWidth="1"/>
    <col min="42" max="42" width="12.28515625" bestFit="1" customWidth="1"/>
    <col min="43" max="43" width="13.42578125" bestFit="1" customWidth="1"/>
  </cols>
  <sheetData>
    <row r="1" spans="1:43">
      <c r="A1" s="276" t="s">
        <v>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43">
      <c r="X2" s="45"/>
    </row>
    <row r="3" spans="1:43">
      <c r="A3" s="275" t="s">
        <v>164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AC3" s="155" t="s">
        <v>158</v>
      </c>
      <c r="AI3" s="155" t="s">
        <v>160</v>
      </c>
      <c r="AN3" s="155" t="s">
        <v>161</v>
      </c>
    </row>
    <row r="4" spans="1:43">
      <c r="A4" s="276" t="s">
        <v>172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N4" s="274" t="s">
        <v>167</v>
      </c>
      <c r="O4" s="273"/>
      <c r="P4" s="273"/>
      <c r="Q4" s="273"/>
      <c r="S4" s="274" t="s">
        <v>166</v>
      </c>
      <c r="T4" s="273"/>
      <c r="U4" s="273"/>
      <c r="V4" s="273"/>
      <c r="X4" s="274" t="s">
        <v>159</v>
      </c>
      <c r="Y4" s="273"/>
      <c r="Z4" s="273"/>
      <c r="AA4" s="273"/>
      <c r="AC4" s="273" t="s">
        <v>135</v>
      </c>
      <c r="AD4" s="273"/>
      <c r="AE4" s="273"/>
      <c r="AF4" s="273"/>
    </row>
    <row r="5" spans="1:4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287" t="s">
        <v>124</v>
      </c>
      <c r="O5" s="287"/>
      <c r="P5" s="287"/>
      <c r="Q5" s="287"/>
      <c r="S5" s="287" t="s">
        <v>124</v>
      </c>
      <c r="T5" s="287"/>
      <c r="U5" s="287"/>
      <c r="V5" s="287"/>
      <c r="X5" s="287" t="s">
        <v>124</v>
      </c>
      <c r="Y5" s="287"/>
      <c r="Z5" s="287"/>
      <c r="AA5" s="287"/>
      <c r="AC5" s="287" t="s">
        <v>136</v>
      </c>
      <c r="AD5" s="287"/>
      <c r="AE5" s="287"/>
      <c r="AF5" s="287"/>
      <c r="AN5" s="297" t="s">
        <v>163</v>
      </c>
      <c r="AO5" s="287"/>
      <c r="AP5" s="287"/>
      <c r="AQ5" s="287"/>
    </row>
    <row r="6" spans="1:43" ht="15" customHeight="1" thickTop="1">
      <c r="A6" s="3" t="s">
        <v>86</v>
      </c>
      <c r="N6" s="107" t="s">
        <v>53</v>
      </c>
      <c r="O6" s="107"/>
      <c r="P6" s="107" t="s">
        <v>125</v>
      </c>
      <c r="Q6" s="107" t="s">
        <v>8</v>
      </c>
      <c r="S6" s="107" t="s">
        <v>53</v>
      </c>
      <c r="T6" s="107"/>
      <c r="U6" s="107" t="s">
        <v>125</v>
      </c>
      <c r="V6" s="107" t="s">
        <v>8</v>
      </c>
      <c r="X6" s="107" t="s">
        <v>53</v>
      </c>
      <c r="Y6" s="107"/>
      <c r="Z6" s="107" t="s">
        <v>125</v>
      </c>
      <c r="AA6" s="107" t="s">
        <v>8</v>
      </c>
      <c r="AC6" s="115" t="s">
        <v>53</v>
      </c>
      <c r="AD6" s="115"/>
      <c r="AE6" s="115"/>
      <c r="AF6" s="115"/>
      <c r="AI6" s="309" t="s">
        <v>162</v>
      </c>
      <c r="AJ6" s="278"/>
      <c r="AK6" s="278"/>
      <c r="AL6" s="278"/>
      <c r="AN6" s="107" t="s">
        <v>53</v>
      </c>
      <c r="AO6" s="107"/>
      <c r="AP6" s="107" t="s">
        <v>125</v>
      </c>
      <c r="AQ6" s="107" t="s">
        <v>8</v>
      </c>
    </row>
    <row r="7" spans="1:43" ht="13.5" customHeight="1" thickBot="1">
      <c r="A7" t="s">
        <v>11</v>
      </c>
      <c r="B7" s="278" t="s">
        <v>92</v>
      </c>
      <c r="C7" s="278"/>
      <c r="D7" s="278"/>
      <c r="E7" s="6"/>
      <c r="F7" s="278" t="s">
        <v>93</v>
      </c>
      <c r="G7" s="278"/>
      <c r="H7" s="278"/>
      <c r="I7" s="6"/>
      <c r="J7" s="278" t="s">
        <v>94</v>
      </c>
      <c r="K7" s="278"/>
      <c r="L7" s="278"/>
      <c r="N7" s="107" t="s">
        <v>126</v>
      </c>
      <c r="O7" s="107"/>
      <c r="P7" s="107" t="s">
        <v>127</v>
      </c>
      <c r="Q7" s="107" t="s">
        <v>128</v>
      </c>
      <c r="S7" s="107" t="s">
        <v>126</v>
      </c>
      <c r="T7" s="107"/>
      <c r="U7" s="107" t="s">
        <v>127</v>
      </c>
      <c r="V7" s="107" t="s">
        <v>128</v>
      </c>
      <c r="X7" s="107" t="s">
        <v>126</v>
      </c>
      <c r="Y7" s="107"/>
      <c r="Z7" s="107" t="s">
        <v>127</v>
      </c>
      <c r="AA7" s="107" t="s">
        <v>128</v>
      </c>
      <c r="AC7" s="107" t="s">
        <v>128</v>
      </c>
      <c r="AD7" s="107" t="s">
        <v>132</v>
      </c>
      <c r="AE7" s="107" t="s">
        <v>125</v>
      </c>
      <c r="AF7" s="107"/>
      <c r="AI7" s="310" t="s">
        <v>136</v>
      </c>
      <c r="AJ7" s="310"/>
      <c r="AK7" s="310"/>
      <c r="AL7" s="310"/>
      <c r="AN7" s="107" t="s">
        <v>126</v>
      </c>
      <c r="AO7" s="107"/>
      <c r="AP7" s="107" t="s">
        <v>127</v>
      </c>
      <c r="AQ7" s="107" t="s">
        <v>128</v>
      </c>
    </row>
    <row r="8" spans="1:43" ht="13.5" thickBot="1">
      <c r="A8" s="4" t="s">
        <v>87</v>
      </c>
      <c r="B8" s="156" t="s">
        <v>156</v>
      </c>
      <c r="C8" s="156" t="s">
        <v>157</v>
      </c>
      <c r="D8" s="156" t="s">
        <v>165</v>
      </c>
      <c r="E8" s="60"/>
      <c r="F8" s="156" t="s">
        <v>156</v>
      </c>
      <c r="G8" s="156" t="s">
        <v>157</v>
      </c>
      <c r="H8" s="156">
        <v>201</v>
      </c>
      <c r="I8" s="108"/>
      <c r="J8" s="156" t="s">
        <v>152</v>
      </c>
      <c r="K8" s="156" t="s">
        <v>156</v>
      </c>
      <c r="L8" s="156" t="s">
        <v>157</v>
      </c>
      <c r="M8" s="61"/>
      <c r="N8" s="116" t="s">
        <v>129</v>
      </c>
      <c r="O8" s="117" t="s">
        <v>93</v>
      </c>
      <c r="P8" s="118" t="s">
        <v>130</v>
      </c>
      <c r="Q8" s="116" t="s">
        <v>131</v>
      </c>
      <c r="R8" s="61"/>
      <c r="S8" s="116" t="s">
        <v>129</v>
      </c>
      <c r="T8" s="117" t="s">
        <v>93</v>
      </c>
      <c r="U8" s="118" t="s">
        <v>130</v>
      </c>
      <c r="V8" s="116" t="s">
        <v>131</v>
      </c>
      <c r="W8" s="61"/>
      <c r="X8" s="116" t="s">
        <v>129</v>
      </c>
      <c r="Y8" s="117" t="s">
        <v>93</v>
      </c>
      <c r="Z8" s="118" t="s">
        <v>130</v>
      </c>
      <c r="AA8" s="116" t="s">
        <v>131</v>
      </c>
      <c r="AC8" s="116" t="s">
        <v>131</v>
      </c>
      <c r="AD8" s="116" t="s">
        <v>133</v>
      </c>
      <c r="AE8" s="116" t="s">
        <v>134</v>
      </c>
      <c r="AF8" s="116" t="s">
        <v>8</v>
      </c>
      <c r="AI8" s="124" t="s">
        <v>139</v>
      </c>
      <c r="AJ8" s="124" t="s">
        <v>140</v>
      </c>
      <c r="AK8" s="125" t="s">
        <v>141</v>
      </c>
      <c r="AL8" s="124" t="s">
        <v>142</v>
      </c>
      <c r="AN8" s="116" t="s">
        <v>129</v>
      </c>
      <c r="AO8" s="117" t="s">
        <v>93</v>
      </c>
      <c r="AP8" s="118" t="s">
        <v>130</v>
      </c>
      <c r="AQ8" s="116" t="s">
        <v>131</v>
      </c>
    </row>
    <row r="9" spans="1:43" s="54" customFormat="1">
      <c r="A9" s="74" t="s">
        <v>52</v>
      </c>
      <c r="B9" s="158">
        <v>251.12477649102169</v>
      </c>
      <c r="C9" s="200">
        <f>O9/'Tbl11'!C9</f>
        <v>248.50932073074665</v>
      </c>
      <c r="E9" s="157"/>
      <c r="F9" s="158">
        <v>41.914852201437519</v>
      </c>
      <c r="G9" s="199">
        <f>P9/'Tbl11'!C9</f>
        <v>45.189062724990684</v>
      </c>
      <c r="I9" s="157"/>
      <c r="J9" s="158">
        <v>12.449700688890735</v>
      </c>
      <c r="K9" s="158">
        <v>12.982728407663743</v>
      </c>
      <c r="L9" s="199">
        <f>Q9/'Tbl11'!C9</f>
        <v>11.783381858724196</v>
      </c>
      <c r="O9" s="149">
        <f>SUM(O11:O38)</f>
        <v>219761716.21000001</v>
      </c>
      <c r="P9" s="149">
        <f>SUM(P11:P38)</f>
        <v>39961583.529999994</v>
      </c>
      <c r="Q9" s="149">
        <f>SUM(Q11:Q38)</f>
        <v>10420278.049999999</v>
      </c>
      <c r="R9" s="186"/>
      <c r="S9"/>
      <c r="T9"/>
      <c r="U9"/>
      <c r="V9"/>
      <c r="W9" s="186"/>
      <c r="X9" s="149">
        <f>SUM(X11:X38)</f>
        <v>201373992.93000001</v>
      </c>
      <c r="Y9" s="149">
        <f>SUM(Y11:Y38)</f>
        <v>39431511.750000007</v>
      </c>
      <c r="Z9" s="149">
        <f>SUM(Z11:Z38)</f>
        <v>10372794.879999999</v>
      </c>
      <c r="AA9" s="149">
        <f>X9-Y9-Z9</f>
        <v>151569686.30000001</v>
      </c>
      <c r="AB9" s="186"/>
      <c r="AC9" s="136">
        <f>SUM(AC11:AC38)</f>
        <v>18387723.279999997</v>
      </c>
      <c r="AD9" s="198">
        <f>SUM(AD11:AD38)</f>
        <v>530071.78</v>
      </c>
      <c r="AE9" s="198">
        <f>SUM(AE11:AE38)</f>
        <v>47483.170000000006</v>
      </c>
      <c r="AF9" s="198">
        <f>SUM(AF11:AF38)</f>
        <v>17810168.329999994</v>
      </c>
      <c r="AG9" s="186"/>
      <c r="AH9" s="186"/>
      <c r="AI9" s="194">
        <f>SUM(AI11:AI38)</f>
        <v>122206.84000000001</v>
      </c>
      <c r="AJ9" s="195">
        <f>SUM(AJ11:AJ38)</f>
        <v>0</v>
      </c>
      <c r="AK9" s="196">
        <f>SUM(AK11:AK38)</f>
        <v>0</v>
      </c>
      <c r="AL9" s="195">
        <f>SUM(AL11:AL38)</f>
        <v>122206.84000000001</v>
      </c>
      <c r="AM9" s="186"/>
      <c r="AN9" s="149">
        <f>SUM(AO9:AQ9)</f>
        <v>201496199.76999998</v>
      </c>
      <c r="AO9" s="191">
        <f>SUM(AO11:AO38)</f>
        <v>39431511.750000007</v>
      </c>
      <c r="AP9" s="191">
        <f>SUM(AP11:AP38)</f>
        <v>10372794.879999999</v>
      </c>
      <c r="AQ9" s="191">
        <f>SUM(AQ11:AQ38)</f>
        <v>151691893.13999996</v>
      </c>
    </row>
    <row r="10" spans="1:43">
      <c r="C10" s="155"/>
      <c r="E10" s="159"/>
      <c r="F10" s="160"/>
      <c r="G10" s="155"/>
      <c r="I10" s="159"/>
      <c r="J10" s="155"/>
      <c r="K10" s="155"/>
      <c r="L10" s="155"/>
      <c r="X10" s="110"/>
      <c r="Y10" s="110"/>
      <c r="Z10" s="110"/>
      <c r="AA10" s="110"/>
      <c r="AC10" s="109"/>
      <c r="AD10" s="109"/>
      <c r="AE10" s="109"/>
      <c r="AF10" s="109"/>
      <c r="AI10" s="126"/>
      <c r="AJ10" s="126"/>
      <c r="AK10" s="127"/>
      <c r="AL10" s="126"/>
      <c r="AN10" s="110"/>
      <c r="AO10" s="110"/>
      <c r="AP10" s="110"/>
      <c r="AQ10" s="110"/>
    </row>
    <row r="11" spans="1:43">
      <c r="A11" s="3" t="s">
        <v>28</v>
      </c>
      <c r="B11" s="130">
        <v>267.89824997974512</v>
      </c>
      <c r="C11" s="161">
        <f>O11/'Tbl11'!C11</f>
        <v>354.60419266910554</v>
      </c>
      <c r="E11" s="162"/>
      <c r="F11" s="164">
        <v>5.3993761501869235</v>
      </c>
      <c r="G11" s="163">
        <f>P11/'Tbl11'!C11</f>
        <v>60.652334839681515</v>
      </c>
      <c r="I11" s="162"/>
      <c r="J11" s="163">
        <v>12.530692672882228</v>
      </c>
      <c r="K11" s="163">
        <v>12.715549948494775</v>
      </c>
      <c r="L11" s="163">
        <f>Q11/'Tbl11'!C11</f>
        <v>13.126330009803217</v>
      </c>
      <c r="O11" s="45">
        <f t="shared" ref="O11:Q15" si="0">X11+AC11</f>
        <v>2966122.2300000004</v>
      </c>
      <c r="P11" s="45">
        <f t="shared" si="0"/>
        <v>507332.52</v>
      </c>
      <c r="Q11" s="45">
        <f t="shared" si="0"/>
        <v>109796.5</v>
      </c>
      <c r="X11" s="110">
        <f>Y11+Z11+AA11</f>
        <v>2864658.8900000006</v>
      </c>
      <c r="Y11" s="89">
        <f t="shared" ref="Y11:AA15" si="1">AO11-AJ11</f>
        <v>507332.52</v>
      </c>
      <c r="Z11" s="89">
        <f t="shared" si="1"/>
        <v>109796.5</v>
      </c>
      <c r="AA11" s="110">
        <f t="shared" si="1"/>
        <v>2247529.8700000006</v>
      </c>
      <c r="AC11" s="110">
        <f>AD11+AE11+AF11</f>
        <v>101463.34000000001</v>
      </c>
      <c r="AD11" s="149">
        <v>0</v>
      </c>
      <c r="AE11" s="149">
        <v>0</v>
      </c>
      <c r="AF11" s="149">
        <v>101463.34000000001</v>
      </c>
      <c r="AI11" s="110">
        <f>AJ11+AK11+AL11</f>
        <v>12595.82</v>
      </c>
      <c r="AJ11" s="149">
        <v>0</v>
      </c>
      <c r="AK11" s="149">
        <v>0</v>
      </c>
      <c r="AL11" s="149">
        <v>12595.82</v>
      </c>
      <c r="AM11" s="129"/>
      <c r="AN11" s="110">
        <f>SUM(AO11:AQ11)</f>
        <v>2877254.7100000004</v>
      </c>
      <c r="AO11" s="150">
        <v>507332.52</v>
      </c>
      <c r="AP11" s="187">
        <v>109796.5</v>
      </c>
      <c r="AQ11" s="149">
        <v>2260125.6900000004</v>
      </c>
    </row>
    <row r="12" spans="1:43">
      <c r="A12" s="3" t="s">
        <v>29</v>
      </c>
      <c r="B12" s="130">
        <v>396.20368323535126</v>
      </c>
      <c r="C12" s="161">
        <f>O12/'Tbl11'!C12</f>
        <v>407.2741959087852</v>
      </c>
      <c r="E12" s="162"/>
      <c r="F12" s="164">
        <v>145.85312963384746</v>
      </c>
      <c r="G12" s="163">
        <f>P12/'Tbl11'!C12</f>
        <v>165.01147222916887</v>
      </c>
      <c r="I12" s="162"/>
      <c r="J12" s="163">
        <v>11.047639169273641</v>
      </c>
      <c r="K12" s="163">
        <v>18.563999657209948</v>
      </c>
      <c r="L12" s="163">
        <f>Q12/'Tbl11'!C12</f>
        <v>12.23852831165863</v>
      </c>
      <c r="O12" s="45">
        <f t="shared" si="0"/>
        <v>33391207.780000001</v>
      </c>
      <c r="P12" s="45">
        <f t="shared" si="0"/>
        <v>13528802.98</v>
      </c>
      <c r="Q12" s="45">
        <f t="shared" si="0"/>
        <v>1003400.77</v>
      </c>
      <c r="X12" s="110">
        <f>Y12+Z12+AA12</f>
        <v>31661761.68</v>
      </c>
      <c r="Y12" s="89">
        <f t="shared" si="1"/>
        <v>13513802.98</v>
      </c>
      <c r="Z12" s="89">
        <f t="shared" si="1"/>
        <v>1003400.77</v>
      </c>
      <c r="AA12" s="110">
        <f t="shared" si="1"/>
        <v>17144557.93</v>
      </c>
      <c r="AC12" s="110">
        <f>AD12+AE12+AF12</f>
        <v>1729446.1</v>
      </c>
      <c r="AD12" s="149">
        <v>15000</v>
      </c>
      <c r="AE12" s="149">
        <v>0</v>
      </c>
      <c r="AF12" s="149">
        <v>1714446.1</v>
      </c>
      <c r="AI12" s="110">
        <f>AJ12+AK12+AL12</f>
        <v>0</v>
      </c>
      <c r="AJ12" s="149">
        <v>0</v>
      </c>
      <c r="AK12" s="149">
        <v>0</v>
      </c>
      <c r="AL12" s="149">
        <v>0</v>
      </c>
      <c r="AM12" s="129"/>
      <c r="AN12" s="110">
        <f>SUM(AO12:AQ12)</f>
        <v>31661761.68</v>
      </c>
      <c r="AO12" s="150">
        <v>13513802.98</v>
      </c>
      <c r="AP12" s="187">
        <v>1003400.77</v>
      </c>
      <c r="AQ12" s="149">
        <v>17144557.93</v>
      </c>
    </row>
    <row r="13" spans="1:43">
      <c r="A13" s="3" t="s">
        <v>51</v>
      </c>
      <c r="B13" s="130">
        <v>323.17105934669712</v>
      </c>
      <c r="C13" s="161">
        <f>O13/'Tbl11'!C13</f>
        <v>356.34575010286517</v>
      </c>
      <c r="E13" s="162"/>
      <c r="F13" s="164">
        <v>28.648936928050372</v>
      </c>
      <c r="G13" s="163">
        <f>P13/'Tbl11'!C13</f>
        <v>31.336721558546344</v>
      </c>
      <c r="I13" s="162"/>
      <c r="J13" s="163">
        <v>3.0513943775594039</v>
      </c>
      <c r="K13" s="163">
        <v>1.0629247525084098</v>
      </c>
      <c r="L13" s="163">
        <f>Q13/'Tbl11'!C13</f>
        <v>0.27293923618894556</v>
      </c>
      <c r="O13" s="45">
        <f t="shared" si="0"/>
        <v>28261519.25</v>
      </c>
      <c r="P13" s="45">
        <f t="shared" si="0"/>
        <v>2485292.33</v>
      </c>
      <c r="Q13" s="45">
        <f t="shared" si="0"/>
        <v>21646.61</v>
      </c>
      <c r="X13" s="110">
        <f>Y13+Z13+AA13</f>
        <v>22681104.23</v>
      </c>
      <c r="Y13" s="89">
        <f t="shared" si="1"/>
        <v>2430402.4900000002</v>
      </c>
      <c r="Z13" s="89">
        <f t="shared" si="1"/>
        <v>14958.06</v>
      </c>
      <c r="AA13" s="110">
        <f t="shared" si="1"/>
        <v>20235743.68</v>
      </c>
      <c r="AC13" s="110">
        <f>AD13+AE13+AF13</f>
        <v>5580415.0199999986</v>
      </c>
      <c r="AD13" s="149">
        <v>54889.84</v>
      </c>
      <c r="AE13" s="149">
        <v>6688.55</v>
      </c>
      <c r="AF13" s="149">
        <v>5518836.629999999</v>
      </c>
      <c r="AI13" s="110">
        <f>AJ13+AK13+AL13</f>
        <v>0</v>
      </c>
      <c r="AJ13" s="149">
        <v>0</v>
      </c>
      <c r="AK13" s="149">
        <v>0</v>
      </c>
      <c r="AL13" s="149">
        <v>0</v>
      </c>
      <c r="AM13" s="129"/>
      <c r="AN13" s="110">
        <f>SUM(AO13:AQ13)</f>
        <v>22681104.23</v>
      </c>
      <c r="AO13" s="150">
        <v>2430402.4900000002</v>
      </c>
      <c r="AP13" s="187">
        <v>14958.06</v>
      </c>
      <c r="AQ13" s="149">
        <v>20235743.68</v>
      </c>
    </row>
    <row r="14" spans="1:43">
      <c r="A14" s="3" t="s">
        <v>30</v>
      </c>
      <c r="B14" s="130">
        <v>256.02664838219044</v>
      </c>
      <c r="C14" s="161">
        <f>O14/'Tbl11'!C14</f>
        <v>256.435626215024</v>
      </c>
      <c r="E14" s="162"/>
      <c r="F14" s="164">
        <v>36.640443586790227</v>
      </c>
      <c r="G14" s="163">
        <f>P14/'Tbl11'!C14</f>
        <v>24.820168224649958</v>
      </c>
      <c r="I14" s="162"/>
      <c r="J14" s="163">
        <v>18.417372223891938</v>
      </c>
      <c r="K14" s="163">
        <v>17.201317164009353</v>
      </c>
      <c r="L14" s="163">
        <f>Q14/'Tbl11'!C14</f>
        <v>16.536040895316059</v>
      </c>
      <c r="O14" s="45">
        <f t="shared" si="0"/>
        <v>28729853.129999995</v>
      </c>
      <c r="P14" s="45">
        <f t="shared" si="0"/>
        <v>2780736.04</v>
      </c>
      <c r="Q14" s="45">
        <f t="shared" si="0"/>
        <v>1852621</v>
      </c>
      <c r="X14" s="110">
        <f>Y14+Z14+AA14</f>
        <v>26908764.839999996</v>
      </c>
      <c r="Y14" s="89">
        <f t="shared" si="1"/>
        <v>2744523.25</v>
      </c>
      <c r="Z14" s="89">
        <f t="shared" si="1"/>
        <v>1852621</v>
      </c>
      <c r="AA14" s="110">
        <f t="shared" si="1"/>
        <v>22311620.589999996</v>
      </c>
      <c r="AC14" s="110">
        <f>AD14+AE14+AF14</f>
        <v>1821088.2900000003</v>
      </c>
      <c r="AD14" s="150">
        <v>36212.79</v>
      </c>
      <c r="AE14" s="149">
        <v>0</v>
      </c>
      <c r="AF14" s="149">
        <v>1784875.5000000002</v>
      </c>
      <c r="AI14" s="110">
        <f>AJ14+AK14+AL14</f>
        <v>0</v>
      </c>
      <c r="AJ14" s="149">
        <v>0</v>
      </c>
      <c r="AK14" s="149">
        <v>0</v>
      </c>
      <c r="AL14" s="193">
        <v>0</v>
      </c>
      <c r="AM14" s="129"/>
      <c r="AN14" s="110">
        <f>SUM(AO14:AQ14)</f>
        <v>26908764.839999996</v>
      </c>
      <c r="AO14" s="150">
        <v>2744523.25</v>
      </c>
      <c r="AP14" s="187">
        <v>1852621</v>
      </c>
      <c r="AQ14" s="149">
        <v>22311620.589999996</v>
      </c>
    </row>
    <row r="15" spans="1:43">
      <c r="A15" s="3" t="s">
        <v>31</v>
      </c>
      <c r="B15" s="130">
        <v>176.58751104367025</v>
      </c>
      <c r="C15" s="161">
        <f>O15/'Tbl11'!C15</f>
        <v>171.14427923017087</v>
      </c>
      <c r="E15" s="162"/>
      <c r="F15" s="164">
        <v>17.228425256021659</v>
      </c>
      <c r="G15" s="163">
        <f>P15/'Tbl11'!C15</f>
        <v>14.700053110942839</v>
      </c>
      <c r="I15" s="162"/>
      <c r="J15" s="163">
        <v>0.25563399224134326</v>
      </c>
      <c r="K15" s="163">
        <v>13.093596065164604</v>
      </c>
      <c r="L15" s="163">
        <f>Q15/'Tbl11'!C15</f>
        <v>15.119295996711084</v>
      </c>
      <c r="O15" s="45">
        <f t="shared" si="0"/>
        <v>2679113.7200000007</v>
      </c>
      <c r="P15" s="45">
        <f t="shared" si="0"/>
        <v>230116.45</v>
      </c>
      <c r="Q15" s="45">
        <f t="shared" si="0"/>
        <v>236679.33</v>
      </c>
      <c r="X15" s="110">
        <f>Y15+Z15+AA15</f>
        <v>2319007.1400000006</v>
      </c>
      <c r="Y15" s="89">
        <f t="shared" si="1"/>
        <v>217603.35</v>
      </c>
      <c r="Z15" s="89">
        <f t="shared" si="1"/>
        <v>229901.58</v>
      </c>
      <c r="AA15" s="110">
        <f t="shared" si="1"/>
        <v>1871502.2100000004</v>
      </c>
      <c r="AC15" s="110">
        <f>AD15+AE15+AF15</f>
        <v>360106.58</v>
      </c>
      <c r="AD15" s="187">
        <v>12513.1</v>
      </c>
      <c r="AE15" s="149">
        <v>6777.75</v>
      </c>
      <c r="AF15" s="149">
        <v>340815.73000000004</v>
      </c>
      <c r="AI15" s="110">
        <f>AJ15+AK15+AL15</f>
        <v>14879.570000000002</v>
      </c>
      <c r="AJ15" s="149">
        <v>0</v>
      </c>
      <c r="AK15" s="149">
        <v>0</v>
      </c>
      <c r="AL15" s="149">
        <v>14879.570000000002</v>
      </c>
      <c r="AM15" s="129"/>
      <c r="AN15" s="110">
        <f>SUM(AO15:AQ15)</f>
        <v>2333886.7100000004</v>
      </c>
      <c r="AO15" s="150">
        <v>217603.35</v>
      </c>
      <c r="AP15" s="187">
        <v>229901.58</v>
      </c>
      <c r="AQ15" s="149">
        <v>1886381.7800000005</v>
      </c>
    </row>
    <row r="16" spans="1:43">
      <c r="B16" s="130"/>
      <c r="C16" s="161"/>
      <c r="E16" s="160"/>
      <c r="F16" s="164"/>
      <c r="G16" s="165"/>
      <c r="I16" s="160"/>
      <c r="J16" s="155"/>
      <c r="K16" s="155"/>
      <c r="L16" s="165"/>
      <c r="X16" s="110"/>
      <c r="Y16" s="110"/>
      <c r="Z16" s="110"/>
      <c r="AA16" s="110"/>
      <c r="AC16" s="110"/>
      <c r="AD16" s="197"/>
      <c r="AE16" s="185"/>
      <c r="AF16" s="185"/>
      <c r="AI16" s="110"/>
      <c r="AJ16" s="185"/>
      <c r="AK16" s="185"/>
      <c r="AL16" s="185"/>
      <c r="AM16" s="129"/>
      <c r="AN16" s="110"/>
      <c r="AO16" s="185"/>
      <c r="AP16" s="185"/>
      <c r="AQ16" s="185"/>
    </row>
    <row r="17" spans="1:43">
      <c r="A17" s="3" t="s">
        <v>32</v>
      </c>
      <c r="B17" s="130">
        <v>171.54319179264039</v>
      </c>
      <c r="C17" s="161">
        <f>O17/'Tbl11'!C17</f>
        <v>187.87453752323307</v>
      </c>
      <c r="E17" s="162"/>
      <c r="F17" s="164">
        <v>5.0138002175625491</v>
      </c>
      <c r="G17" s="163">
        <f>P17/'Tbl11'!C17</f>
        <v>7.4376677157710072</v>
      </c>
      <c r="I17" s="162"/>
      <c r="J17" s="163">
        <v>7.2223524432112125</v>
      </c>
      <c r="K17" s="163">
        <v>8.010142916088375</v>
      </c>
      <c r="L17" s="163">
        <f>Q17/'Tbl11'!C17</f>
        <v>7.1854870144980998</v>
      </c>
      <c r="O17" s="45">
        <f t="shared" ref="O17:Q21" si="2">X17+AC17</f>
        <v>1083996.8600000001</v>
      </c>
      <c r="P17" s="45">
        <f t="shared" si="2"/>
        <v>42913.79</v>
      </c>
      <c r="Q17" s="45">
        <f t="shared" si="2"/>
        <v>41458.76</v>
      </c>
      <c r="X17" s="110">
        <f>Y17+Z17+AA17</f>
        <v>893270.89</v>
      </c>
      <c r="Y17" s="89">
        <f t="shared" ref="Y17:AA21" si="3">AO17-AJ17</f>
        <v>42596.83</v>
      </c>
      <c r="Z17" s="89">
        <f t="shared" si="3"/>
        <v>41458.76</v>
      </c>
      <c r="AA17" s="110">
        <f t="shared" si="3"/>
        <v>809215.3</v>
      </c>
      <c r="AC17" s="110">
        <f>AD17+AE17+AF17</f>
        <v>190725.97</v>
      </c>
      <c r="AD17" s="149">
        <v>316.95999999999998</v>
      </c>
      <c r="AE17" s="149">
        <v>0</v>
      </c>
      <c r="AF17" s="150">
        <v>190409.01</v>
      </c>
      <c r="AI17" s="110">
        <f>AJ17+AK17+AL17</f>
        <v>0</v>
      </c>
      <c r="AJ17" s="149">
        <v>0</v>
      </c>
      <c r="AK17" s="149">
        <v>0</v>
      </c>
      <c r="AL17" s="149">
        <v>0</v>
      </c>
      <c r="AM17" s="129"/>
      <c r="AN17" s="110">
        <f>SUM(AO17:AQ17)</f>
        <v>893270.89</v>
      </c>
      <c r="AO17" s="187">
        <v>42596.83</v>
      </c>
      <c r="AP17" s="187">
        <v>41458.76</v>
      </c>
      <c r="AQ17" s="149">
        <v>809215.3</v>
      </c>
    </row>
    <row r="18" spans="1:43">
      <c r="A18" s="3" t="s">
        <v>33</v>
      </c>
      <c r="B18" s="130">
        <v>357.47341787613237</v>
      </c>
      <c r="C18" s="161">
        <f>O18/'Tbl11'!C18</f>
        <v>358.41999000400239</v>
      </c>
      <c r="E18" s="162"/>
      <c r="F18" s="164">
        <v>76.680269803366784</v>
      </c>
      <c r="G18" s="163">
        <f>P18/'Tbl11'!C18</f>
        <v>89.578626486207696</v>
      </c>
      <c r="I18" s="162"/>
      <c r="J18" s="163">
        <v>0.17539739062121421</v>
      </c>
      <c r="K18" s="163">
        <v>19.16382269720037</v>
      </c>
      <c r="L18" s="163">
        <f>Q18/'Tbl11'!C18</f>
        <v>20.493488065535512</v>
      </c>
      <c r="O18" s="45">
        <f t="shared" si="2"/>
        <v>8999943.8699999992</v>
      </c>
      <c r="P18" s="45">
        <f t="shared" si="2"/>
        <v>2249323.7899999996</v>
      </c>
      <c r="Q18" s="45">
        <f t="shared" si="2"/>
        <v>514592.51</v>
      </c>
      <c r="X18" s="110">
        <f>Y18+Z18+AA18</f>
        <v>8342595.4399999995</v>
      </c>
      <c r="Y18" s="89">
        <f t="shared" si="3"/>
        <v>2246777.4699999997</v>
      </c>
      <c r="Z18" s="89">
        <f t="shared" si="3"/>
        <v>513450.21</v>
      </c>
      <c r="AA18" s="110">
        <f t="shared" si="3"/>
        <v>5582367.7599999998</v>
      </c>
      <c r="AC18" s="110">
        <f>AD18+AE18+AF18</f>
        <v>657348.42999999993</v>
      </c>
      <c r="AD18" s="149">
        <v>2546.3200000000002</v>
      </c>
      <c r="AE18" s="150">
        <v>1142.3</v>
      </c>
      <c r="AF18" s="149">
        <v>653659.80999999994</v>
      </c>
      <c r="AI18" s="110">
        <f>AJ18+AK18+AL18</f>
        <v>0</v>
      </c>
      <c r="AJ18" s="149">
        <v>0</v>
      </c>
      <c r="AK18" s="149">
        <v>0</v>
      </c>
      <c r="AL18" s="149">
        <v>0</v>
      </c>
      <c r="AM18" s="129"/>
      <c r="AN18" s="110">
        <f>SUM(AO18:AQ18)</f>
        <v>8342595.4399999995</v>
      </c>
      <c r="AO18" s="150">
        <v>2246777.4699999997</v>
      </c>
      <c r="AP18" s="187">
        <v>513450.21</v>
      </c>
      <c r="AQ18" s="149">
        <v>5582367.7599999998</v>
      </c>
    </row>
    <row r="19" spans="1:43">
      <c r="A19" s="3" t="s">
        <v>34</v>
      </c>
      <c r="B19" s="130">
        <v>197.71200578503706</v>
      </c>
      <c r="C19" s="161">
        <f>O19/'Tbl11'!C19</f>
        <v>265.8736791439062</v>
      </c>
      <c r="E19" s="162"/>
      <c r="F19" s="164">
        <v>11.676908462165544</v>
      </c>
      <c r="G19" s="163">
        <f>P19/'Tbl11'!C19</f>
        <v>12.330512463953852</v>
      </c>
      <c r="I19" s="162"/>
      <c r="J19" s="163">
        <v>10.909859046147906</v>
      </c>
      <c r="K19" s="163">
        <v>10.966464030696692</v>
      </c>
      <c r="L19" s="163">
        <f>Q19/'Tbl11'!C19</f>
        <v>9.796282942501799</v>
      </c>
      <c r="O19" s="45">
        <f t="shared" si="2"/>
        <v>3993727.1799999997</v>
      </c>
      <c r="P19" s="45">
        <f t="shared" si="2"/>
        <v>185218.42</v>
      </c>
      <c r="Q19" s="45">
        <f t="shared" si="2"/>
        <v>147151.39000000001</v>
      </c>
      <c r="X19" s="110">
        <f>Y19+Z19+AA19</f>
        <v>3643215.3899999997</v>
      </c>
      <c r="Y19" s="89">
        <f t="shared" si="3"/>
        <v>185218.42</v>
      </c>
      <c r="Z19" s="89">
        <f t="shared" si="3"/>
        <v>147151.39000000001</v>
      </c>
      <c r="AA19" s="110">
        <f t="shared" si="3"/>
        <v>3310845.5799999996</v>
      </c>
      <c r="AC19" s="110">
        <f>AD19+AE19+AF19</f>
        <v>350511.79</v>
      </c>
      <c r="AD19" s="149">
        <v>0</v>
      </c>
      <c r="AE19" s="149">
        <v>0</v>
      </c>
      <c r="AF19" s="149">
        <v>350511.79</v>
      </c>
      <c r="AI19" s="110">
        <f>AJ19+AK19+AL19</f>
        <v>0</v>
      </c>
      <c r="AJ19" s="149">
        <v>0</v>
      </c>
      <c r="AK19" s="149">
        <v>0</v>
      </c>
      <c r="AL19" s="149">
        <v>0</v>
      </c>
      <c r="AM19" s="129"/>
      <c r="AN19" s="110">
        <f>SUM(AO19:AQ19)</f>
        <v>3643215.3899999997</v>
      </c>
      <c r="AO19" s="150">
        <v>185218.42</v>
      </c>
      <c r="AP19" s="187">
        <v>147151.39000000001</v>
      </c>
      <c r="AQ19" s="149">
        <v>3310845.5799999996</v>
      </c>
    </row>
    <row r="20" spans="1:43">
      <c r="A20" s="3" t="s">
        <v>35</v>
      </c>
      <c r="B20" s="130">
        <v>199.57108039308437</v>
      </c>
      <c r="C20" s="161">
        <f>O20/'Tbl11'!C20</f>
        <v>207.67642432349859</v>
      </c>
      <c r="E20" s="162"/>
      <c r="F20" s="164">
        <v>10.146081501695125</v>
      </c>
      <c r="G20" s="163">
        <f>P20/'Tbl11'!C20</f>
        <v>8.1402578389482443</v>
      </c>
      <c r="I20" s="162"/>
      <c r="J20" s="163">
        <v>8.3217649456300649</v>
      </c>
      <c r="K20" s="163">
        <v>8.5324171388836216</v>
      </c>
      <c r="L20" s="163">
        <f>Q20/'Tbl11'!C20</f>
        <v>8.3906813197863617</v>
      </c>
      <c r="O20" s="45">
        <f t="shared" si="2"/>
        <v>5562494.4900000021</v>
      </c>
      <c r="P20" s="45">
        <f t="shared" si="2"/>
        <v>218032.16</v>
      </c>
      <c r="Q20" s="45">
        <f t="shared" si="2"/>
        <v>224739.61</v>
      </c>
      <c r="X20" s="110">
        <f>Y20+Z20+AA20</f>
        <v>5417862.8400000017</v>
      </c>
      <c r="Y20" s="89">
        <f t="shared" si="3"/>
        <v>217673.1</v>
      </c>
      <c r="Z20" s="89">
        <f t="shared" si="3"/>
        <v>224739.61</v>
      </c>
      <c r="AA20" s="110">
        <f t="shared" si="3"/>
        <v>4975450.1300000018</v>
      </c>
      <c r="AC20" s="110">
        <f>AD20+AE20+AF20</f>
        <v>144631.65</v>
      </c>
      <c r="AD20" s="149">
        <v>359.06</v>
      </c>
      <c r="AE20" s="149">
        <v>0</v>
      </c>
      <c r="AF20" s="149">
        <v>144272.59</v>
      </c>
      <c r="AI20" s="110">
        <f>AJ20+AK20+AL20</f>
        <v>56747.920000000013</v>
      </c>
      <c r="AJ20" s="149">
        <v>0</v>
      </c>
      <c r="AK20" s="149">
        <v>0</v>
      </c>
      <c r="AL20" s="149">
        <v>56747.920000000013</v>
      </c>
      <c r="AM20" s="129"/>
      <c r="AN20" s="110">
        <f>SUM(AO20:AQ20)</f>
        <v>5474610.7600000016</v>
      </c>
      <c r="AO20" s="150">
        <v>217673.1</v>
      </c>
      <c r="AP20" s="187">
        <v>224739.61</v>
      </c>
      <c r="AQ20" s="149">
        <v>5032198.0500000017</v>
      </c>
    </row>
    <row r="21" spans="1:43">
      <c r="A21" s="3" t="s">
        <v>36</v>
      </c>
      <c r="B21" s="130">
        <v>301.46589478367252</v>
      </c>
      <c r="C21" s="161">
        <f>O21/'Tbl11'!C21</f>
        <v>314.37156873188547</v>
      </c>
      <c r="E21" s="162"/>
      <c r="F21" s="164">
        <v>64.838180402624843</v>
      </c>
      <c r="G21" s="163">
        <f>P21/'Tbl11'!C21</f>
        <v>72.337234182158923</v>
      </c>
      <c r="I21" s="162"/>
      <c r="J21" s="163">
        <v>1.7693407981047524</v>
      </c>
      <c r="K21" s="163">
        <v>0</v>
      </c>
      <c r="L21" s="163">
        <f>Q21/'Tbl11'!C21</f>
        <v>0</v>
      </c>
      <c r="O21" s="45">
        <f t="shared" si="2"/>
        <v>1488106.86</v>
      </c>
      <c r="P21" s="45">
        <f t="shared" si="2"/>
        <v>342414.98</v>
      </c>
      <c r="Q21" s="45">
        <f t="shared" si="2"/>
        <v>0</v>
      </c>
      <c r="X21" s="110">
        <f>Y21+Z21+AA21</f>
        <v>1287328.6100000001</v>
      </c>
      <c r="Y21" s="89">
        <f t="shared" si="3"/>
        <v>342414.98</v>
      </c>
      <c r="Z21" s="89">
        <f t="shared" si="3"/>
        <v>0</v>
      </c>
      <c r="AA21" s="110">
        <f t="shared" si="3"/>
        <v>944913.63000000012</v>
      </c>
      <c r="AC21" s="110">
        <f>AD21+AE21+AF21</f>
        <v>200778.25000000003</v>
      </c>
      <c r="AD21" s="149">
        <v>0</v>
      </c>
      <c r="AE21" s="149">
        <v>0</v>
      </c>
      <c r="AF21" s="149">
        <v>200778.25000000003</v>
      </c>
      <c r="AI21" s="110">
        <f>AJ21+AK21+AL21</f>
        <v>1010.85</v>
      </c>
      <c r="AJ21" s="149">
        <v>0</v>
      </c>
      <c r="AK21" s="149">
        <v>0</v>
      </c>
      <c r="AL21" s="149">
        <v>1010.85</v>
      </c>
      <c r="AM21" s="129"/>
      <c r="AN21" s="110">
        <f>SUM(AO21:AQ21)</f>
        <v>1288339.46</v>
      </c>
      <c r="AO21" s="149">
        <v>342414.98</v>
      </c>
      <c r="AP21" s="187">
        <v>0</v>
      </c>
      <c r="AQ21" s="149">
        <v>945924.4800000001</v>
      </c>
    </row>
    <row r="22" spans="1:43">
      <c r="B22" s="130"/>
      <c r="C22" s="161"/>
      <c r="E22" s="162"/>
      <c r="F22" s="164"/>
      <c r="G22" s="165"/>
      <c r="I22" s="162"/>
      <c r="J22" s="155"/>
      <c r="K22" s="155"/>
      <c r="L22" s="165"/>
      <c r="X22" s="110"/>
      <c r="Y22" s="110"/>
      <c r="Z22" s="110"/>
      <c r="AA22" s="110"/>
      <c r="AC22" s="110"/>
      <c r="AD22" s="185"/>
      <c r="AE22" s="197"/>
      <c r="AF22" s="185"/>
      <c r="AI22" s="110"/>
      <c r="AJ22" s="185"/>
      <c r="AK22" s="185"/>
      <c r="AL22" s="185"/>
      <c r="AM22" s="129"/>
      <c r="AN22" s="110"/>
      <c r="AO22" s="185"/>
      <c r="AP22" s="185"/>
      <c r="AQ22" s="185"/>
    </row>
    <row r="23" spans="1:43">
      <c r="A23" s="3" t="s">
        <v>37</v>
      </c>
      <c r="B23" s="130">
        <v>229.27990219119974</v>
      </c>
      <c r="C23" s="161">
        <f>O23/'Tbl11'!C23</f>
        <v>185.3736505782943</v>
      </c>
      <c r="E23" s="162"/>
      <c r="F23" s="164">
        <v>26.461489949463296</v>
      </c>
      <c r="G23" s="163">
        <f>P23/'Tbl11'!C23</f>
        <v>27.135898757714582</v>
      </c>
      <c r="I23" s="162"/>
      <c r="J23" s="163">
        <v>22.647341926674098</v>
      </c>
      <c r="K23" s="163">
        <v>20.189482791954912</v>
      </c>
      <c r="L23" s="163">
        <f>Q23/'Tbl11'!C23</f>
        <v>22.272145895946064</v>
      </c>
      <c r="O23" s="45">
        <f t="shared" ref="O23:Q27" si="4">X23+AC23</f>
        <v>7815950.6999999974</v>
      </c>
      <c r="P23" s="45">
        <f t="shared" si="4"/>
        <v>1144136.9699999997</v>
      </c>
      <c r="Q23" s="45">
        <f t="shared" si="4"/>
        <v>939065.47</v>
      </c>
      <c r="X23" s="110">
        <f>Y23+Z23+AA23</f>
        <v>7054392.8099999977</v>
      </c>
      <c r="Y23" s="89">
        <f t="shared" ref="Y23:AA27" si="5">AO23-AJ23</f>
        <v>963692.4099999998</v>
      </c>
      <c r="Z23" s="89">
        <f t="shared" si="5"/>
        <v>937055.34</v>
      </c>
      <c r="AA23" s="110">
        <f t="shared" si="5"/>
        <v>5153645.0599999977</v>
      </c>
      <c r="AC23" s="110">
        <f>AD23+AE23+AF23</f>
        <v>761557.8899999999</v>
      </c>
      <c r="AD23" s="149">
        <v>180444.56</v>
      </c>
      <c r="AE23" s="187">
        <v>2010.13</v>
      </c>
      <c r="AF23" s="149">
        <v>579103.19999999995</v>
      </c>
      <c r="AI23" s="110">
        <f>AJ23+AK23+AL23</f>
        <v>0</v>
      </c>
      <c r="AJ23" s="149">
        <v>0</v>
      </c>
      <c r="AK23" s="149">
        <v>0</v>
      </c>
      <c r="AL23" s="149">
        <v>0</v>
      </c>
      <c r="AM23" s="129"/>
      <c r="AN23" s="110">
        <f>SUM(AO23:AQ23)</f>
        <v>7054392.8099999977</v>
      </c>
      <c r="AO23" s="150">
        <v>963692.4099999998</v>
      </c>
      <c r="AP23" s="187">
        <v>937055.34</v>
      </c>
      <c r="AQ23" s="149">
        <v>5153645.0599999977</v>
      </c>
    </row>
    <row r="24" spans="1:43">
      <c r="A24" s="3" t="s">
        <v>38</v>
      </c>
      <c r="B24" s="130">
        <v>174.74877035076108</v>
      </c>
      <c r="C24" s="161">
        <f>O24/'Tbl11'!C24</f>
        <v>261.60266107054895</v>
      </c>
      <c r="E24" s="162"/>
      <c r="F24" s="164">
        <v>23.410655195234945</v>
      </c>
      <c r="G24" s="163">
        <f>P24/'Tbl11'!C24</f>
        <v>101.93423687316924</v>
      </c>
      <c r="I24" s="162"/>
      <c r="J24" s="163">
        <v>9.4488771686991377</v>
      </c>
      <c r="K24" s="163">
        <v>5.7607941760423564</v>
      </c>
      <c r="L24" s="163">
        <f>Q24/'Tbl11'!C24</f>
        <v>6.0827467611011521</v>
      </c>
      <c r="O24" s="45">
        <f t="shared" si="4"/>
        <v>897545.65</v>
      </c>
      <c r="P24" s="45">
        <f t="shared" si="4"/>
        <v>349731.27</v>
      </c>
      <c r="Q24" s="45">
        <f t="shared" si="4"/>
        <v>20869.599999999999</v>
      </c>
      <c r="X24" s="110">
        <f>Y24+Z24+AA24</f>
        <v>854131.88</v>
      </c>
      <c r="Y24" s="89">
        <f t="shared" si="5"/>
        <v>339238.02</v>
      </c>
      <c r="Z24" s="89">
        <f t="shared" si="5"/>
        <v>20869.599999999999</v>
      </c>
      <c r="AA24" s="110">
        <f t="shared" si="5"/>
        <v>494024.26</v>
      </c>
      <c r="AC24" s="110">
        <f>AD24+AE24+AF24</f>
        <v>43413.770000000004</v>
      </c>
      <c r="AD24" s="187">
        <v>10493.25</v>
      </c>
      <c r="AE24" s="149">
        <v>0</v>
      </c>
      <c r="AF24" s="149">
        <v>32920.520000000004</v>
      </c>
      <c r="AI24" s="110">
        <f>AJ24+AK24+AL24</f>
        <v>0</v>
      </c>
      <c r="AJ24" s="149">
        <v>0</v>
      </c>
      <c r="AK24" s="149">
        <v>0</v>
      </c>
      <c r="AL24" s="149">
        <v>0</v>
      </c>
      <c r="AM24" s="129"/>
      <c r="AN24" s="110">
        <f>SUM(AO24:AQ24)</f>
        <v>854131.88</v>
      </c>
      <c r="AO24" s="150">
        <v>339238.02</v>
      </c>
      <c r="AP24" s="187">
        <v>20869.599999999999</v>
      </c>
      <c r="AQ24" s="149">
        <v>494024.26</v>
      </c>
    </row>
    <row r="25" spans="1:43">
      <c r="A25" s="3" t="s">
        <v>39</v>
      </c>
      <c r="B25" s="130">
        <v>239.07703438018385</v>
      </c>
      <c r="C25" s="161">
        <f>O25/'Tbl11'!C25</f>
        <v>222.60046111004033</v>
      </c>
      <c r="E25" s="162"/>
      <c r="F25" s="164">
        <v>36.482538865184431</v>
      </c>
      <c r="G25" s="163">
        <f>P25/'Tbl11'!C25</f>
        <v>25.944493098725285</v>
      </c>
      <c r="I25" s="162"/>
      <c r="J25" s="163">
        <v>36.443068110047754</v>
      </c>
      <c r="K25" s="163">
        <v>36.60813100246115</v>
      </c>
      <c r="L25" s="163">
        <f>Q25/'Tbl11'!C25</f>
        <v>19.677597610405918</v>
      </c>
      <c r="O25" s="45">
        <f t="shared" si="4"/>
        <v>8268734.1400000015</v>
      </c>
      <c r="P25" s="45">
        <f t="shared" si="4"/>
        <v>963736.16999999993</v>
      </c>
      <c r="Q25" s="45">
        <f t="shared" si="4"/>
        <v>730945.58</v>
      </c>
      <c r="X25" s="110">
        <f>Y25+Z25+AA25</f>
        <v>7746777.6100000013</v>
      </c>
      <c r="Y25" s="89">
        <f t="shared" si="5"/>
        <v>952430.54999999993</v>
      </c>
      <c r="Z25" s="89">
        <f t="shared" si="5"/>
        <v>719272.51</v>
      </c>
      <c r="AA25" s="110">
        <f t="shared" si="5"/>
        <v>6075074.5500000007</v>
      </c>
      <c r="AC25" s="110">
        <f>AD25+AE25+AF25</f>
        <v>521956.52999999991</v>
      </c>
      <c r="AD25" s="187">
        <v>11305.62</v>
      </c>
      <c r="AE25" s="187">
        <v>11673.07</v>
      </c>
      <c r="AF25" s="149">
        <v>498977.83999999991</v>
      </c>
      <c r="AI25" s="110">
        <f>AJ25+AK25+AL25</f>
        <v>0</v>
      </c>
      <c r="AJ25" s="149">
        <v>0</v>
      </c>
      <c r="AK25" s="149">
        <v>0</v>
      </c>
      <c r="AL25" s="149">
        <v>0</v>
      </c>
      <c r="AM25" s="129"/>
      <c r="AN25" s="110">
        <f>SUM(AO25:AQ25)</f>
        <v>7746777.6100000013</v>
      </c>
      <c r="AO25" s="150">
        <v>952430.54999999993</v>
      </c>
      <c r="AP25" s="187">
        <v>719272.51</v>
      </c>
      <c r="AQ25" s="149">
        <v>6075074.5500000007</v>
      </c>
    </row>
    <row r="26" spans="1:43">
      <c r="A26" s="3" t="s">
        <v>40</v>
      </c>
      <c r="B26" s="130">
        <v>292.79106037711267</v>
      </c>
      <c r="C26" s="161">
        <f>O26/'Tbl11'!C26</f>
        <v>226.91534028828855</v>
      </c>
      <c r="E26" s="162"/>
      <c r="F26" s="164">
        <v>60.02777036537114</v>
      </c>
      <c r="G26" s="163">
        <f>P26/'Tbl11'!C26</f>
        <v>41.919900938945709</v>
      </c>
      <c r="I26" s="162"/>
      <c r="J26" s="163">
        <v>15.377936372218077</v>
      </c>
      <c r="K26" s="163">
        <v>12.723024784465652</v>
      </c>
      <c r="L26" s="163">
        <f>Q26/'Tbl11'!C26</f>
        <v>18.307628965210796</v>
      </c>
      <c r="O26" s="45">
        <f t="shared" si="4"/>
        <v>12808767.9</v>
      </c>
      <c r="P26" s="45">
        <f t="shared" si="4"/>
        <v>2366267</v>
      </c>
      <c r="Q26" s="45">
        <f t="shared" si="4"/>
        <v>1033417</v>
      </c>
      <c r="X26" s="110">
        <f>Y26+Z26+AA26</f>
        <v>12196165.140000001</v>
      </c>
      <c r="Y26" s="89">
        <f t="shared" si="5"/>
        <v>2349728</v>
      </c>
      <c r="Z26" s="89">
        <f t="shared" si="5"/>
        <v>1032606</v>
      </c>
      <c r="AA26" s="110">
        <f t="shared" si="5"/>
        <v>8813831.1400000006</v>
      </c>
      <c r="AC26" s="110">
        <f>AD26+AE26+AF26</f>
        <v>612602.76</v>
      </c>
      <c r="AD26" s="187">
        <v>16539</v>
      </c>
      <c r="AE26" s="187">
        <v>811</v>
      </c>
      <c r="AF26" s="149">
        <v>595252.76</v>
      </c>
      <c r="AI26" s="110">
        <f>AJ26+AK26+AL26</f>
        <v>0</v>
      </c>
      <c r="AJ26" s="149">
        <v>0</v>
      </c>
      <c r="AK26" s="149">
        <v>0</v>
      </c>
      <c r="AL26" s="149">
        <v>0</v>
      </c>
      <c r="AM26" s="129"/>
      <c r="AN26" s="110">
        <f>SUM(AO26:AQ26)</f>
        <v>12196165.140000001</v>
      </c>
      <c r="AO26" s="150">
        <v>2349728</v>
      </c>
      <c r="AP26" s="187">
        <v>1032606</v>
      </c>
      <c r="AQ26" s="149">
        <v>8813831.1400000006</v>
      </c>
    </row>
    <row r="27" spans="1:43">
      <c r="A27" s="3" t="s">
        <v>41</v>
      </c>
      <c r="B27" s="130">
        <v>231.33983197112232</v>
      </c>
      <c r="C27" s="161">
        <f>O27/'Tbl11'!C27</f>
        <v>221.58311256523453</v>
      </c>
      <c r="E27" s="162"/>
      <c r="F27" s="164">
        <v>33.347346419431503</v>
      </c>
      <c r="G27" s="163">
        <f>P27/'Tbl11'!C27</f>
        <v>40.128324625029748</v>
      </c>
      <c r="I27" s="162"/>
      <c r="J27" s="163">
        <v>16.804505145090602</v>
      </c>
      <c r="K27" s="163">
        <v>11.824823127826999</v>
      </c>
      <c r="L27" s="163">
        <f>Q27/'Tbl11'!C27</f>
        <v>0</v>
      </c>
      <c r="O27" s="45">
        <f t="shared" si="4"/>
        <v>438083.51999999996</v>
      </c>
      <c r="P27" s="45">
        <f t="shared" si="4"/>
        <v>79336.180000000008</v>
      </c>
      <c r="Q27" s="45">
        <f t="shared" si="4"/>
        <v>0</v>
      </c>
      <c r="X27" s="110">
        <f>Y27+Z27+AA27</f>
        <v>390844.29</v>
      </c>
      <c r="Y27" s="89">
        <f t="shared" si="5"/>
        <v>74415.12000000001</v>
      </c>
      <c r="Z27" s="89">
        <f t="shared" si="5"/>
        <v>0</v>
      </c>
      <c r="AA27" s="110">
        <f t="shared" si="5"/>
        <v>316429.17</v>
      </c>
      <c r="AC27" s="110">
        <f>AD27+AE27+AF27</f>
        <v>47239.23</v>
      </c>
      <c r="AD27" s="149">
        <v>4921.0600000000004</v>
      </c>
      <c r="AE27" s="149">
        <v>0</v>
      </c>
      <c r="AF27" s="149">
        <v>42318.170000000006</v>
      </c>
      <c r="AI27" s="110">
        <f>AJ27+AK27+AL27</f>
        <v>0</v>
      </c>
      <c r="AJ27" s="149">
        <v>0</v>
      </c>
      <c r="AK27" s="149">
        <v>0</v>
      </c>
      <c r="AL27" s="149">
        <v>0</v>
      </c>
      <c r="AM27" s="129"/>
      <c r="AN27" s="110">
        <f>SUM(AO27:AQ27)</f>
        <v>390844.29</v>
      </c>
      <c r="AO27" s="150">
        <v>74415.12000000001</v>
      </c>
      <c r="AP27" s="187">
        <v>0</v>
      </c>
      <c r="AQ27" s="149">
        <v>316429.17</v>
      </c>
    </row>
    <row r="28" spans="1:43">
      <c r="B28" s="130"/>
      <c r="C28" s="161"/>
      <c r="E28" s="162"/>
      <c r="F28" s="164"/>
      <c r="G28" s="165"/>
      <c r="I28" s="162"/>
      <c r="J28" s="155"/>
      <c r="K28" s="155"/>
      <c r="L28" s="165"/>
      <c r="X28" s="110"/>
      <c r="Y28" s="110"/>
      <c r="Z28" s="110"/>
      <c r="AA28" s="110"/>
      <c r="AC28" s="110"/>
      <c r="AD28" s="197"/>
      <c r="AE28" s="185"/>
      <c r="AF28" s="185"/>
      <c r="AI28" s="110"/>
      <c r="AJ28" s="185"/>
      <c r="AK28" s="185"/>
      <c r="AL28" s="185"/>
      <c r="AM28" s="129"/>
      <c r="AN28" s="110"/>
      <c r="AO28" s="185"/>
      <c r="AP28" s="185"/>
      <c r="AQ28" s="185"/>
    </row>
    <row r="29" spans="1:43">
      <c r="A29" s="3" t="s">
        <v>42</v>
      </c>
      <c r="B29" s="130">
        <v>195.58664306438499</v>
      </c>
      <c r="C29" s="161">
        <f>O29/'Tbl11'!C29</f>
        <v>173.94281405538291</v>
      </c>
      <c r="E29" s="162"/>
      <c r="F29" s="164">
        <v>27.662373634355177</v>
      </c>
      <c r="G29" s="163">
        <f>P29/'Tbl11'!C29</f>
        <v>32.192690092550833</v>
      </c>
      <c r="I29" s="162"/>
      <c r="J29" s="163">
        <v>18.134001687169011</v>
      </c>
      <c r="K29" s="163">
        <v>17.539917400688005</v>
      </c>
      <c r="L29" s="163">
        <f>Q29/'Tbl11'!C29</f>
        <v>15.144527515815923</v>
      </c>
      <c r="O29" s="45">
        <f t="shared" ref="O29:Q33" si="6">X29+AC29</f>
        <v>27796998.02</v>
      </c>
      <c r="P29" s="45">
        <f t="shared" si="6"/>
        <v>5144565.169999999</v>
      </c>
      <c r="Q29" s="45">
        <f t="shared" si="6"/>
        <v>2420177.02</v>
      </c>
      <c r="X29" s="110">
        <f>Y29+Z29+AA29</f>
        <v>25561872.530000001</v>
      </c>
      <c r="Y29" s="89">
        <f t="shared" ref="Y29:AA33" si="7">AO29-AJ29</f>
        <v>4992496.3599999994</v>
      </c>
      <c r="Z29" s="89">
        <f t="shared" si="7"/>
        <v>2403588.91</v>
      </c>
      <c r="AA29" s="110">
        <f t="shared" si="7"/>
        <v>18165787.260000002</v>
      </c>
      <c r="AC29" s="110">
        <f>AD29+AE29+AF29</f>
        <v>2235125.4899999998</v>
      </c>
      <c r="AD29" s="187">
        <v>152068.81</v>
      </c>
      <c r="AE29" s="149">
        <v>16588.11</v>
      </c>
      <c r="AF29" s="149">
        <v>2066468.5699999998</v>
      </c>
      <c r="AI29" s="110">
        <f>AJ29+AK29+AL29</f>
        <v>0</v>
      </c>
      <c r="AJ29" s="149">
        <v>0</v>
      </c>
      <c r="AK29" s="149">
        <v>0</v>
      </c>
      <c r="AL29" s="149">
        <v>0</v>
      </c>
      <c r="AM29" s="129"/>
      <c r="AN29" s="110">
        <f>SUM(AO29:AQ29)</f>
        <v>25561872.530000001</v>
      </c>
      <c r="AO29" s="150">
        <v>4992496.3599999994</v>
      </c>
      <c r="AP29" s="187">
        <v>2403588.91</v>
      </c>
      <c r="AQ29" s="136">
        <v>18165787.260000002</v>
      </c>
    </row>
    <row r="30" spans="1:43">
      <c r="A30" s="3" t="s">
        <v>43</v>
      </c>
      <c r="B30" s="130">
        <v>153.55701724370576</v>
      </c>
      <c r="C30" s="161">
        <f>O30/'Tbl11'!C30</f>
        <v>183.02372575587702</v>
      </c>
      <c r="E30" s="162"/>
      <c r="F30" s="164">
        <v>18.962069028754019</v>
      </c>
      <c r="G30" s="163">
        <f>P30/'Tbl11'!C30</f>
        <v>41.304888169309642</v>
      </c>
      <c r="I30" s="162"/>
      <c r="J30" s="163">
        <v>3.3778839941703103</v>
      </c>
      <c r="K30" s="163">
        <v>1.9279767532038763</v>
      </c>
      <c r="L30" s="163">
        <f>Q30/'Tbl11'!C30</f>
        <v>4.4178665640933525</v>
      </c>
      <c r="O30" s="45">
        <f t="shared" si="6"/>
        <v>24122762.650000002</v>
      </c>
      <c r="P30" s="45">
        <f t="shared" si="6"/>
        <v>5444037.4299999997</v>
      </c>
      <c r="Q30" s="45">
        <f t="shared" si="6"/>
        <v>582280.5</v>
      </c>
      <c r="X30" s="110">
        <f>Y30+Z30+AA30</f>
        <v>22491311.700000003</v>
      </c>
      <c r="Y30" s="89">
        <f t="shared" si="7"/>
        <v>5444037.4299999997</v>
      </c>
      <c r="Z30" s="89">
        <f t="shared" si="7"/>
        <v>582280.5</v>
      </c>
      <c r="AA30" s="110">
        <f t="shared" si="7"/>
        <v>16464993.770000003</v>
      </c>
      <c r="AC30" s="110">
        <f>AD30+AE30+AF30</f>
        <v>1631450.95</v>
      </c>
      <c r="AD30" s="149">
        <v>0</v>
      </c>
      <c r="AE30" s="149">
        <v>0</v>
      </c>
      <c r="AF30" s="149">
        <v>1631450.95</v>
      </c>
      <c r="AI30" s="110">
        <f>AJ30+AK30+AL30</f>
        <v>0</v>
      </c>
      <c r="AJ30" s="149">
        <v>0</v>
      </c>
      <c r="AK30" s="149">
        <v>0</v>
      </c>
      <c r="AL30" s="149">
        <v>0</v>
      </c>
      <c r="AM30" s="129"/>
      <c r="AN30" s="110">
        <f>SUM(AO30:AQ30)</f>
        <v>22491311.700000003</v>
      </c>
      <c r="AO30" s="150">
        <v>5444037.4299999997</v>
      </c>
      <c r="AP30" s="187">
        <v>582280.5</v>
      </c>
      <c r="AQ30" s="136">
        <v>16464993.770000003</v>
      </c>
    </row>
    <row r="31" spans="1:43">
      <c r="A31" s="3" t="s">
        <v>44</v>
      </c>
      <c r="B31" s="130">
        <v>195.80033946138826</v>
      </c>
      <c r="C31" s="161">
        <f>O31/'Tbl11'!C31</f>
        <v>215.39725795218737</v>
      </c>
      <c r="E31" s="162"/>
      <c r="F31" s="164">
        <v>3.9016596830123036</v>
      </c>
      <c r="G31" s="163">
        <f>P31/'Tbl11'!C31</f>
        <v>5.6714212787932192</v>
      </c>
      <c r="I31" s="162"/>
      <c r="J31" s="163">
        <v>11.266833812666968</v>
      </c>
      <c r="K31" s="163">
        <v>11.773802205411831</v>
      </c>
      <c r="L31" s="163">
        <f>Q31/'Tbl11'!C31</f>
        <v>0</v>
      </c>
      <c r="O31" s="45">
        <f t="shared" si="6"/>
        <v>1653264.03</v>
      </c>
      <c r="P31" s="45">
        <f t="shared" si="6"/>
        <v>43530.53</v>
      </c>
      <c r="Q31" s="45">
        <f t="shared" si="6"/>
        <v>0</v>
      </c>
      <c r="X31" s="110">
        <f>Y31+Z31+AA31</f>
        <v>1404537.97</v>
      </c>
      <c r="Y31" s="89">
        <f t="shared" si="7"/>
        <v>42298.080000000002</v>
      </c>
      <c r="Z31" s="89">
        <f t="shared" si="7"/>
        <v>0</v>
      </c>
      <c r="AA31" s="110">
        <f t="shared" si="7"/>
        <v>1362239.89</v>
      </c>
      <c r="AC31" s="110">
        <f>AD31+AE31+AF31</f>
        <v>248726.06000000003</v>
      </c>
      <c r="AD31" s="149">
        <v>1232.45</v>
      </c>
      <c r="AE31" s="149">
        <v>0</v>
      </c>
      <c r="AF31" s="149">
        <v>247493.61000000002</v>
      </c>
      <c r="AI31" s="110">
        <f>AJ31+AK31+AL31</f>
        <v>0</v>
      </c>
      <c r="AJ31" s="149">
        <v>0</v>
      </c>
      <c r="AK31" s="149">
        <v>0</v>
      </c>
      <c r="AL31" s="149">
        <v>0</v>
      </c>
      <c r="AM31" s="129"/>
      <c r="AN31" s="110">
        <f>SUM(AO31:AQ31)</f>
        <v>1404537.97</v>
      </c>
      <c r="AO31" s="150">
        <v>42298.080000000002</v>
      </c>
      <c r="AP31" s="187">
        <v>0</v>
      </c>
      <c r="AQ31" s="136">
        <v>1362239.89</v>
      </c>
    </row>
    <row r="32" spans="1:43">
      <c r="A32" s="3" t="s">
        <v>45</v>
      </c>
      <c r="B32" s="130">
        <v>208.41977930862413</v>
      </c>
      <c r="C32" s="161">
        <f>O32/'Tbl11'!C32</f>
        <v>249.43914992325134</v>
      </c>
      <c r="E32" s="162"/>
      <c r="F32" s="164">
        <v>13.163721678759936</v>
      </c>
      <c r="G32" s="163">
        <f>P32/'Tbl11'!C32</f>
        <v>10.901059325261967</v>
      </c>
      <c r="I32" s="162"/>
      <c r="J32" s="163">
        <v>14.386929136611004</v>
      </c>
      <c r="K32" s="163">
        <v>13.977327068565938</v>
      </c>
      <c r="L32" s="163">
        <f>Q32/'Tbl11'!C32</f>
        <v>12.142035663886913</v>
      </c>
      <c r="O32" s="45">
        <f t="shared" si="6"/>
        <v>4479992.4499999993</v>
      </c>
      <c r="P32" s="45">
        <f t="shared" si="6"/>
        <v>195785.88</v>
      </c>
      <c r="Q32" s="45">
        <f t="shared" si="6"/>
        <v>218074.14</v>
      </c>
      <c r="X32" s="110">
        <f>Y32+Z32+AA32</f>
        <v>4280145.0199999996</v>
      </c>
      <c r="Y32" s="89">
        <f t="shared" si="7"/>
        <v>195785.88</v>
      </c>
      <c r="Z32" s="89">
        <f t="shared" si="7"/>
        <v>218074.14</v>
      </c>
      <c r="AA32" s="110">
        <f t="shared" si="7"/>
        <v>3866285</v>
      </c>
      <c r="AC32" s="110">
        <f>AD32+AE32+AF32</f>
        <v>199847.43000000002</v>
      </c>
      <c r="AD32" s="149">
        <v>0</v>
      </c>
      <c r="AE32" s="149">
        <v>0</v>
      </c>
      <c r="AF32" s="149">
        <v>199847.43000000002</v>
      </c>
      <c r="AI32" s="110">
        <f>AJ32+AK32+AL32</f>
        <v>14812.57</v>
      </c>
      <c r="AJ32" s="149">
        <v>0</v>
      </c>
      <c r="AK32" s="149">
        <v>0</v>
      </c>
      <c r="AL32" s="149">
        <v>14812.57</v>
      </c>
      <c r="AM32" s="129"/>
      <c r="AN32" s="110">
        <f>SUM(AO32:AQ32)</f>
        <v>4294957.59</v>
      </c>
      <c r="AO32" s="150">
        <v>195785.88</v>
      </c>
      <c r="AP32" s="187">
        <v>218074.14</v>
      </c>
      <c r="AQ32" s="136">
        <v>3881097.57</v>
      </c>
    </row>
    <row r="33" spans="1:43">
      <c r="A33" s="3" t="s">
        <v>46</v>
      </c>
      <c r="B33" s="130">
        <v>235.1646789097525</v>
      </c>
      <c r="C33" s="161">
        <f>O33/'Tbl11'!C33</f>
        <v>179.90549461920531</v>
      </c>
      <c r="E33" s="162"/>
      <c r="F33" s="164">
        <v>21.53274205574812</v>
      </c>
      <c r="G33" s="163">
        <f>P33/'Tbl11'!C33</f>
        <v>27.321609409492275</v>
      </c>
      <c r="I33" s="162"/>
      <c r="J33" s="163">
        <v>17.374092801372186</v>
      </c>
      <c r="K33" s="163">
        <v>16.930636157721011</v>
      </c>
      <c r="L33" s="163">
        <f>Q33/'Tbl11'!C33</f>
        <v>4.11806360375276</v>
      </c>
      <c r="O33" s="45">
        <f t="shared" si="6"/>
        <v>521582.01</v>
      </c>
      <c r="P33" s="45">
        <f t="shared" si="6"/>
        <v>79210.81</v>
      </c>
      <c r="Q33" s="45">
        <f t="shared" si="6"/>
        <v>11939.09</v>
      </c>
      <c r="X33" s="110">
        <f>Y33+Z33+AA33</f>
        <v>482793.87</v>
      </c>
      <c r="Y33" s="89">
        <f t="shared" si="7"/>
        <v>79210.81</v>
      </c>
      <c r="Z33" s="89">
        <f t="shared" si="7"/>
        <v>11939.09</v>
      </c>
      <c r="AA33" s="110">
        <f t="shared" si="7"/>
        <v>391643.97</v>
      </c>
      <c r="AC33" s="110">
        <f>AD33+AE33+AF33</f>
        <v>38788.14</v>
      </c>
      <c r="AD33" s="149">
        <v>0</v>
      </c>
      <c r="AE33" s="149">
        <v>0</v>
      </c>
      <c r="AF33" s="149">
        <v>38788.14</v>
      </c>
      <c r="AI33" s="110">
        <f>AJ33+AK33+AL33</f>
        <v>13167.09</v>
      </c>
      <c r="AJ33" s="149">
        <v>0</v>
      </c>
      <c r="AK33" s="149">
        <v>0</v>
      </c>
      <c r="AL33" s="149">
        <v>13167.09</v>
      </c>
      <c r="AM33" s="129"/>
      <c r="AN33" s="110">
        <f>SUM(AO33:AQ33)</f>
        <v>495960.95999999996</v>
      </c>
      <c r="AO33" s="150">
        <v>79210.81</v>
      </c>
      <c r="AP33" s="187">
        <v>11939.09</v>
      </c>
      <c r="AQ33" s="136">
        <v>404811.06</v>
      </c>
    </row>
    <row r="34" spans="1:43">
      <c r="B34" s="130"/>
      <c r="C34" s="161"/>
      <c r="E34" s="160"/>
      <c r="F34" s="164"/>
      <c r="G34" s="165"/>
      <c r="I34" s="160"/>
      <c r="J34" s="155"/>
      <c r="K34" s="155"/>
      <c r="L34" s="165"/>
      <c r="X34" s="110"/>
      <c r="Y34" s="110"/>
      <c r="Z34" s="110"/>
      <c r="AA34" s="110"/>
      <c r="AC34" s="110"/>
      <c r="AD34" s="197"/>
      <c r="AE34" s="185"/>
      <c r="AF34" s="185"/>
      <c r="AI34" s="110"/>
      <c r="AJ34" s="185"/>
      <c r="AK34" s="185"/>
      <c r="AL34" s="185"/>
      <c r="AM34" s="129"/>
      <c r="AN34" s="110"/>
      <c r="AO34" s="185"/>
      <c r="AP34" s="189"/>
      <c r="AQ34" s="185"/>
    </row>
    <row r="35" spans="1:43">
      <c r="A35" s="3" t="s">
        <v>47</v>
      </c>
      <c r="B35" s="130">
        <v>194.20705005905333</v>
      </c>
      <c r="C35" s="161">
        <f>O35/'Tbl11'!C35</f>
        <v>183.351150294056</v>
      </c>
      <c r="E35" s="162"/>
      <c r="F35" s="164">
        <v>1.4443740347051874</v>
      </c>
      <c r="G35" s="163">
        <f>P35/'Tbl11'!C35</f>
        <v>7.9953745489854242</v>
      </c>
      <c r="I35" s="162"/>
      <c r="J35" s="163">
        <v>31.398793663874013</v>
      </c>
      <c r="K35" s="163">
        <v>9.4997887707822279</v>
      </c>
      <c r="L35" s="163">
        <f>Q35/'Tbl11'!C35</f>
        <v>8.9561751757163819</v>
      </c>
      <c r="O35" s="45">
        <f t="shared" ref="O35:Q38" si="8">X35+AC35</f>
        <v>830846.57000000007</v>
      </c>
      <c r="P35" s="45">
        <f t="shared" si="8"/>
        <v>36230.639999999999</v>
      </c>
      <c r="Q35" s="45">
        <f t="shared" si="8"/>
        <v>40584.46</v>
      </c>
      <c r="X35" s="110">
        <f>Y35+Z35+AA35</f>
        <v>759759.00000000012</v>
      </c>
      <c r="Y35" s="89">
        <f t="shared" ref="Y35:AA38" si="9">AO35-AJ35</f>
        <v>28146.31</v>
      </c>
      <c r="Z35" s="89">
        <f t="shared" si="9"/>
        <v>40584.46</v>
      </c>
      <c r="AA35" s="110">
        <f t="shared" si="9"/>
        <v>691028.2300000001</v>
      </c>
      <c r="AC35" s="110">
        <f>AD35+AE35+AF35</f>
        <v>71087.570000000007</v>
      </c>
      <c r="AD35" s="187">
        <v>8084.3300000000008</v>
      </c>
      <c r="AE35" s="149">
        <v>0</v>
      </c>
      <c r="AF35" s="149">
        <v>63003.240000000005</v>
      </c>
      <c r="AI35" s="110">
        <f>AJ35+AK35+AL35</f>
        <v>0</v>
      </c>
      <c r="AJ35" s="149">
        <v>0</v>
      </c>
      <c r="AK35" s="149">
        <v>0</v>
      </c>
      <c r="AL35" s="150">
        <v>0</v>
      </c>
      <c r="AM35" s="129"/>
      <c r="AN35" s="110">
        <f>SUM(AO35:AQ35)</f>
        <v>759759.00000000012</v>
      </c>
      <c r="AO35" s="150">
        <v>28146.31</v>
      </c>
      <c r="AP35" s="149">
        <v>40584.46</v>
      </c>
      <c r="AQ35" s="149">
        <v>691028.2300000001</v>
      </c>
    </row>
    <row r="36" spans="1:43">
      <c r="A36" s="3" t="s">
        <v>48</v>
      </c>
      <c r="B36" s="130">
        <v>377.49061182501907</v>
      </c>
      <c r="C36" s="161">
        <f>O36/'Tbl11'!C36</f>
        <v>322.98779691524572</v>
      </c>
      <c r="E36" s="162"/>
      <c r="F36" s="164">
        <v>60.762008812326293</v>
      </c>
      <c r="G36" s="163">
        <f>P36/'Tbl11'!C36</f>
        <v>33.141914849672318</v>
      </c>
      <c r="I36" s="162"/>
      <c r="J36" s="163">
        <v>0.2493668360749729</v>
      </c>
      <c r="K36" s="163">
        <v>0.23431217669326654</v>
      </c>
      <c r="L36" s="163">
        <f>Q36/'Tbl11'!C36</f>
        <v>0.39705063642388505</v>
      </c>
      <c r="O36" s="45">
        <f t="shared" si="8"/>
        <v>7265200.4500000011</v>
      </c>
      <c r="P36" s="45">
        <f t="shared" si="8"/>
        <v>745485.3</v>
      </c>
      <c r="Q36" s="45">
        <f t="shared" si="8"/>
        <v>8931.15</v>
      </c>
      <c r="X36" s="110">
        <f>Y36+Z36+AA36</f>
        <v>6766027.6100000013</v>
      </c>
      <c r="Y36" s="89">
        <f t="shared" si="9"/>
        <v>745485.3</v>
      </c>
      <c r="Z36" s="89">
        <f t="shared" si="9"/>
        <v>7917.99</v>
      </c>
      <c r="AA36" s="110">
        <f t="shared" si="9"/>
        <v>6012624.3200000012</v>
      </c>
      <c r="AC36" s="110">
        <f>AD36+AE36+AF36</f>
        <v>499172.83999999997</v>
      </c>
      <c r="AD36" s="149">
        <v>0</v>
      </c>
      <c r="AE36" s="187">
        <v>1013.16</v>
      </c>
      <c r="AF36" s="149">
        <v>498159.68</v>
      </c>
      <c r="AI36" s="110">
        <f>AJ36+AK36+AL36</f>
        <v>0</v>
      </c>
      <c r="AJ36" s="149">
        <v>0</v>
      </c>
      <c r="AK36" s="149">
        <v>0</v>
      </c>
      <c r="AL36" s="149">
        <v>0</v>
      </c>
      <c r="AM36" s="129"/>
      <c r="AN36" s="110">
        <f>SUM(AO36:AQ36)</f>
        <v>6766027.6100000013</v>
      </c>
      <c r="AO36" s="150">
        <v>745485.3</v>
      </c>
      <c r="AP36" s="187">
        <v>7917.99</v>
      </c>
      <c r="AQ36" s="149">
        <v>6012624.3200000012</v>
      </c>
    </row>
    <row r="37" spans="1:43">
      <c r="A37" s="3" t="s">
        <v>49</v>
      </c>
      <c r="B37" s="130">
        <v>226.3678312927232</v>
      </c>
      <c r="C37" s="161">
        <f>O37/'Tbl11'!C37</f>
        <v>230.88295317508781</v>
      </c>
      <c r="E37" s="162"/>
      <c r="F37" s="164">
        <v>44.267278628126348</v>
      </c>
      <c r="G37" s="163">
        <f>P37/'Tbl11'!C37</f>
        <v>40.956025761442604</v>
      </c>
      <c r="I37" s="162"/>
      <c r="J37" s="163">
        <v>16.57467080442731</v>
      </c>
      <c r="K37" s="163">
        <v>15.88666321985022</v>
      </c>
      <c r="L37" s="163">
        <f>Q37/'Tbl11'!C37</f>
        <v>14.197108673574224</v>
      </c>
      <c r="O37" s="45">
        <f t="shared" si="8"/>
        <v>3390765.46</v>
      </c>
      <c r="P37" s="45">
        <f t="shared" si="8"/>
        <v>601483.46</v>
      </c>
      <c r="Q37" s="45">
        <f t="shared" si="8"/>
        <v>208499.87</v>
      </c>
      <c r="X37" s="110">
        <f>Y37+Z37+AA37</f>
        <v>3247967.5</v>
      </c>
      <c r="Y37" s="89">
        <f t="shared" si="9"/>
        <v>595202.84</v>
      </c>
      <c r="Z37" s="89">
        <f t="shared" si="9"/>
        <v>208499.87</v>
      </c>
      <c r="AA37" s="110">
        <f t="shared" si="9"/>
        <v>2444264.79</v>
      </c>
      <c r="AC37" s="110">
        <f>AD37+AE37+AF37</f>
        <v>142797.96000000002</v>
      </c>
      <c r="AD37" s="187">
        <v>6280.62</v>
      </c>
      <c r="AE37" s="149">
        <v>0</v>
      </c>
      <c r="AF37" s="149">
        <v>136517.34000000003</v>
      </c>
      <c r="AI37" s="110">
        <f>AJ37+AK37+AL37</f>
        <v>0</v>
      </c>
      <c r="AJ37" s="149">
        <v>0</v>
      </c>
      <c r="AK37" s="149">
        <v>0</v>
      </c>
      <c r="AL37" s="149">
        <v>0</v>
      </c>
      <c r="AM37" s="129"/>
      <c r="AN37" s="110">
        <f>SUM(AO37:AQ37)</f>
        <v>3247967.5</v>
      </c>
      <c r="AO37" s="150">
        <v>595202.84</v>
      </c>
      <c r="AP37" s="187">
        <v>208499.87</v>
      </c>
      <c r="AQ37" s="149">
        <v>2444264.79</v>
      </c>
    </row>
    <row r="38" spans="1:43" ht="13.5" thickBot="1">
      <c r="A38" s="8" t="s">
        <v>50</v>
      </c>
      <c r="B38" s="131">
        <v>496.52995670971137</v>
      </c>
      <c r="C38" s="166">
        <f>O38/'Tbl11'!C38</f>
        <v>354.37778895573791</v>
      </c>
      <c r="E38" s="167"/>
      <c r="F38" s="169">
        <v>102.94120632774006</v>
      </c>
      <c r="G38" s="168">
        <f>P38/'Tbl11'!C38</f>
        <v>30.286905617754666</v>
      </c>
      <c r="I38" s="167"/>
      <c r="J38" s="168">
        <v>10.816589256378121</v>
      </c>
      <c r="K38" s="168">
        <v>11.412351191752682</v>
      </c>
      <c r="L38" s="168">
        <f>Q38/'Tbl11'!C38</f>
        <v>8.1751087407146716</v>
      </c>
      <c r="O38" s="45">
        <f t="shared" si="8"/>
        <v>2315137.2899999996</v>
      </c>
      <c r="P38" s="45">
        <f t="shared" si="8"/>
        <v>197863.26</v>
      </c>
      <c r="Q38" s="45">
        <f t="shared" si="8"/>
        <v>53407.689999999995</v>
      </c>
      <c r="X38" s="111">
        <f>Y38+Z38+AA38</f>
        <v>2117696.0499999998</v>
      </c>
      <c r="Y38" s="90">
        <f t="shared" si="9"/>
        <v>180999.25</v>
      </c>
      <c r="Z38" s="90">
        <f t="shared" si="9"/>
        <v>52628.59</v>
      </c>
      <c r="AA38" s="110">
        <f t="shared" si="9"/>
        <v>1884068.2099999997</v>
      </c>
      <c r="AC38" s="111">
        <f>AD38+AE38+AF38</f>
        <v>197441.23999999996</v>
      </c>
      <c r="AD38" s="188">
        <v>16864.009999999998</v>
      </c>
      <c r="AE38" s="188">
        <v>779.1</v>
      </c>
      <c r="AF38" s="188">
        <v>179798.12999999998</v>
      </c>
      <c r="AI38" s="111">
        <f>AJ38+AK38+AL38</f>
        <v>8993.0199999999986</v>
      </c>
      <c r="AJ38" s="192">
        <v>0</v>
      </c>
      <c r="AK38" s="192">
        <v>0</v>
      </c>
      <c r="AL38" s="192">
        <v>8993.0199999999986</v>
      </c>
      <c r="AM38" s="129"/>
      <c r="AN38" s="111">
        <f>SUM(AO38:AQ38)</f>
        <v>2126689.0699999998</v>
      </c>
      <c r="AO38" s="188">
        <v>180999.25</v>
      </c>
      <c r="AP38" s="190">
        <v>52628.59</v>
      </c>
      <c r="AQ38" s="188">
        <v>1893061.2299999997</v>
      </c>
    </row>
    <row r="39" spans="1:43">
      <c r="A39" s="3" t="s">
        <v>144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43">
      <c r="A40" s="126" t="s">
        <v>147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1:43">
      <c r="H41" s="37"/>
      <c r="I41" s="37"/>
      <c r="L41" s="37"/>
    </row>
    <row r="42" spans="1:43">
      <c r="H42" s="37"/>
      <c r="I42" s="37"/>
      <c r="L42" s="37"/>
      <c r="N42" s="226">
        <v>2191329.89</v>
      </c>
      <c r="O42" s="226">
        <v>104991.5</v>
      </c>
      <c r="P42" s="226">
        <v>108718.87</v>
      </c>
      <c r="Q42" s="226">
        <v>1977619.52</v>
      </c>
      <c r="S42" s="226">
        <v>2401386.5099999998</v>
      </c>
      <c r="T42" s="226">
        <v>89086.07</v>
      </c>
      <c r="U42" s="226">
        <v>109636.19</v>
      </c>
      <c r="V42" s="226">
        <v>2202664.25</v>
      </c>
      <c r="AB42" s="45"/>
      <c r="AH42" s="31"/>
      <c r="AI42" s="10"/>
      <c r="AJ42" s="10"/>
      <c r="AK42" s="10"/>
      <c r="AL42" s="10"/>
      <c r="AN42" s="21"/>
    </row>
    <row r="43" spans="1:43">
      <c r="H43" s="37"/>
      <c r="I43" s="37"/>
      <c r="L43" s="37"/>
      <c r="N43" s="226">
        <v>32905943.599999994</v>
      </c>
      <c r="O43" s="226">
        <v>9877187.3300000001</v>
      </c>
      <c r="P43" s="226">
        <v>1098076.94</v>
      </c>
      <c r="Q43" s="226">
        <v>21930679.329999994</v>
      </c>
      <c r="S43" s="226">
        <v>32229332.41</v>
      </c>
      <c r="T43" s="226">
        <v>11315674.33</v>
      </c>
      <c r="U43" s="226">
        <v>1075417.6200000001</v>
      </c>
      <c r="V43" s="226">
        <v>19838240.460000001</v>
      </c>
      <c r="AB43" s="45"/>
      <c r="AH43" s="31"/>
      <c r="AI43" s="10"/>
      <c r="AJ43" s="10"/>
      <c r="AK43" s="10"/>
      <c r="AL43" s="10"/>
    </row>
    <row r="44" spans="1:43">
      <c r="H44" s="37"/>
      <c r="I44" s="37"/>
      <c r="N44" s="226">
        <v>31923586.829999983</v>
      </c>
      <c r="O44" s="226">
        <v>6427049.6099999994</v>
      </c>
      <c r="P44" s="226">
        <v>3070534</v>
      </c>
      <c r="Q44" s="226">
        <v>22426003.219999984</v>
      </c>
      <c r="S44" s="226">
        <v>37479013.319999993</v>
      </c>
      <c r="T44" s="226">
        <v>11072479.609999999</v>
      </c>
      <c r="U44" s="226">
        <v>2700211.57</v>
      </c>
      <c r="V44" s="226">
        <v>23706322.139999993</v>
      </c>
      <c r="AB44" s="45"/>
      <c r="AH44" s="31"/>
      <c r="AI44" s="10"/>
      <c r="AJ44" s="10"/>
      <c r="AK44" s="10"/>
      <c r="AL44" s="10"/>
    </row>
    <row r="45" spans="1:43">
      <c r="H45" s="37"/>
      <c r="I45" s="37"/>
      <c r="N45" s="226">
        <v>2744074.6500000004</v>
      </c>
      <c r="O45" s="226">
        <v>295892.78000000003</v>
      </c>
      <c r="P45" s="226">
        <v>200402.75</v>
      </c>
      <c r="Q45" s="226">
        <v>2247779.12</v>
      </c>
      <c r="S45" s="226">
        <v>2694364.5200000005</v>
      </c>
      <c r="T45" s="226">
        <v>231870.81</v>
      </c>
      <c r="U45" s="226">
        <v>219375.06</v>
      </c>
      <c r="V45" s="226">
        <v>2243118.6500000004</v>
      </c>
      <c r="AB45" s="45"/>
      <c r="AH45" s="31"/>
      <c r="AI45" s="10"/>
      <c r="AJ45" s="10"/>
      <c r="AK45" s="10"/>
      <c r="AL45" s="10"/>
    </row>
    <row r="46" spans="1:43">
      <c r="H46" s="37"/>
      <c r="I46" s="37"/>
      <c r="N46" s="226">
        <v>1175774.6599999999</v>
      </c>
      <c r="O46" s="226">
        <v>129171.49</v>
      </c>
      <c r="P46" s="226">
        <v>45207.59</v>
      </c>
      <c r="Q46" s="226">
        <v>1001395.58</v>
      </c>
      <c r="S46" s="226">
        <v>1187432.7</v>
      </c>
      <c r="T46" s="226">
        <v>32126.7</v>
      </c>
      <c r="U46" s="226">
        <v>44442.16</v>
      </c>
      <c r="V46" s="226">
        <v>1110863.8399999999</v>
      </c>
      <c r="AB46" s="45"/>
      <c r="AH46" s="31"/>
      <c r="AI46" s="10"/>
      <c r="AJ46" s="10"/>
      <c r="AK46" s="10"/>
      <c r="AL46" s="10"/>
    </row>
    <row r="47" spans="1:43">
      <c r="N47" s="226">
        <v>8608714.2000000011</v>
      </c>
      <c r="O47" s="226">
        <v>1479377.69</v>
      </c>
      <c r="P47" s="226">
        <v>520663.44</v>
      </c>
      <c r="Q47" s="226">
        <v>6608673.0700000012</v>
      </c>
      <c r="S47" s="226">
        <v>8167070.8600000022</v>
      </c>
      <c r="T47" s="226">
        <v>1568061.32</v>
      </c>
      <c r="U47" s="226">
        <v>516530.68000000005</v>
      </c>
      <c r="V47" s="226">
        <v>6082478.8600000022</v>
      </c>
      <c r="AH47" s="31"/>
      <c r="AI47" s="10"/>
      <c r="AJ47" s="10"/>
      <c r="AK47" s="10"/>
      <c r="AL47" s="10"/>
    </row>
    <row r="48" spans="1:43">
      <c r="N48" s="226">
        <v>4900832.2400000012</v>
      </c>
      <c r="O48" s="226">
        <v>112785.88</v>
      </c>
      <c r="P48" s="226">
        <v>159478.85999999999</v>
      </c>
      <c r="Q48" s="226">
        <v>4628567.5000000009</v>
      </c>
      <c r="S48" s="226">
        <v>4069366.01</v>
      </c>
      <c r="T48" s="226">
        <v>157561.49</v>
      </c>
      <c r="U48" s="226">
        <v>155394.76</v>
      </c>
      <c r="V48" s="226">
        <v>3756409.76</v>
      </c>
      <c r="AB48" s="45"/>
      <c r="AH48" s="31"/>
      <c r="AI48" s="10"/>
      <c r="AJ48" s="10"/>
      <c r="AK48" s="10"/>
      <c r="AL48" s="10"/>
    </row>
    <row r="49" spans="14:38">
      <c r="N49" s="226">
        <v>8821489.5</v>
      </c>
      <c r="O49" s="226">
        <v>630185.22</v>
      </c>
      <c r="P49" s="226">
        <v>216712.05</v>
      </c>
      <c r="Q49" s="226">
        <v>7974592.2299999995</v>
      </c>
      <c r="S49" s="226">
        <v>10945898.83</v>
      </c>
      <c r="T49" s="226">
        <v>795681.61</v>
      </c>
      <c r="U49" s="226">
        <v>483933.61</v>
      </c>
      <c r="V49" s="226">
        <v>9666283.6099999994</v>
      </c>
      <c r="AB49" s="45"/>
      <c r="AH49" s="31"/>
      <c r="AI49" s="10"/>
      <c r="AJ49" s="10"/>
      <c r="AK49" s="10"/>
      <c r="AL49" s="10"/>
    </row>
    <row r="50" spans="14:38">
      <c r="N50" s="226">
        <v>2958877.1299999994</v>
      </c>
      <c r="O50" s="226">
        <v>360483.87</v>
      </c>
      <c r="P50" s="226">
        <v>3926.47</v>
      </c>
      <c r="Q50" s="226">
        <v>2594466.7899999996</v>
      </c>
      <c r="S50" s="226">
        <v>1525762.0300000003</v>
      </c>
      <c r="T50" s="226">
        <v>374994.86</v>
      </c>
      <c r="U50" s="226">
        <v>5609.77</v>
      </c>
      <c r="V50" s="226">
        <v>1145157.4000000001</v>
      </c>
      <c r="AB50" s="45"/>
      <c r="AH50" s="31"/>
      <c r="AI50" s="10"/>
      <c r="AJ50" s="10"/>
      <c r="AK50" s="10"/>
      <c r="AL50" s="10"/>
    </row>
    <row r="51" spans="14:38">
      <c r="N51" s="226">
        <v>11425548.080000002</v>
      </c>
      <c r="O51" s="226">
        <v>3008763.9099999997</v>
      </c>
      <c r="P51" s="226">
        <v>918683.15</v>
      </c>
      <c r="Q51" s="226">
        <v>7498101.0200000014</v>
      </c>
      <c r="S51" s="226">
        <v>9328120.2199999988</v>
      </c>
      <c r="T51" s="226">
        <v>1806747.9899999998</v>
      </c>
      <c r="U51" s="226">
        <v>904349.07</v>
      </c>
      <c r="V51" s="226">
        <v>6617023.1600000001</v>
      </c>
      <c r="AB51" s="45"/>
      <c r="AH51" s="31"/>
      <c r="AI51" s="10"/>
      <c r="AJ51" s="10"/>
      <c r="AK51" s="10"/>
      <c r="AL51" s="10"/>
    </row>
    <row r="52" spans="14:38">
      <c r="N52" s="226">
        <v>1189556.81</v>
      </c>
      <c r="O52" s="226">
        <v>298224.34999999998</v>
      </c>
      <c r="P52" s="226">
        <v>22627.78</v>
      </c>
      <c r="Q52" s="226">
        <v>868704.67999999993</v>
      </c>
      <c r="S52" s="226">
        <v>1182162.04</v>
      </c>
      <c r="T52" s="226">
        <v>573284.22</v>
      </c>
      <c r="U52" s="226">
        <v>40930.910000000003</v>
      </c>
      <c r="V52" s="226">
        <v>567946.91</v>
      </c>
      <c r="AB52" s="45"/>
      <c r="AH52" s="31"/>
      <c r="AI52" s="10"/>
      <c r="AJ52" s="10"/>
      <c r="AK52" s="10"/>
      <c r="AL52" s="10"/>
    </row>
    <row r="53" spans="14:38">
      <c r="N53" s="226">
        <v>8649099.6399999987</v>
      </c>
      <c r="O53" s="226">
        <v>746289.07000000007</v>
      </c>
      <c r="P53" s="226">
        <v>741521.77</v>
      </c>
      <c r="Q53" s="226">
        <v>7161288.7999999989</v>
      </c>
      <c r="S53" s="226">
        <v>8025387.1700000009</v>
      </c>
      <c r="T53" s="226">
        <v>958845.12999999989</v>
      </c>
      <c r="U53" s="226">
        <v>731759.46</v>
      </c>
      <c r="V53" s="226">
        <v>6334782.580000001</v>
      </c>
      <c r="AH53" s="31"/>
      <c r="AI53" s="10"/>
      <c r="AJ53" s="10"/>
      <c r="AK53" s="10"/>
      <c r="AL53" s="10"/>
    </row>
    <row r="54" spans="14:38">
      <c r="N54" s="226">
        <v>16318030.15</v>
      </c>
      <c r="O54" s="226">
        <v>2705724</v>
      </c>
      <c r="P54" s="226">
        <v>647473</v>
      </c>
      <c r="Q54" s="226">
        <v>12964833.15</v>
      </c>
      <c r="S54" s="226">
        <v>15603149.309999999</v>
      </c>
      <c r="T54" s="226">
        <v>3767512</v>
      </c>
      <c r="U54" s="226">
        <v>836101</v>
      </c>
      <c r="V54" s="226">
        <v>10999536.309999999</v>
      </c>
      <c r="AB54" s="45"/>
      <c r="AH54" s="31"/>
      <c r="AI54" s="10"/>
      <c r="AJ54" s="10"/>
      <c r="AK54" s="10"/>
      <c r="AL54" s="10"/>
    </row>
    <row r="55" spans="14:38">
      <c r="N55" s="226">
        <v>542608.64000000001</v>
      </c>
      <c r="O55" s="226">
        <v>178786.65</v>
      </c>
      <c r="P55" s="226"/>
      <c r="Q55" s="226">
        <v>363821.99</v>
      </c>
      <c r="S55" s="226">
        <v>770305.86</v>
      </c>
      <c r="T55" s="226">
        <v>393599.43</v>
      </c>
      <c r="U55" s="226">
        <v>24326.77</v>
      </c>
      <c r="V55" s="226">
        <v>352379.66</v>
      </c>
      <c r="AB55" s="45"/>
      <c r="AH55" s="31"/>
      <c r="AI55" s="10"/>
      <c r="AJ55" s="10"/>
      <c r="AK55" s="10"/>
      <c r="AL55" s="10"/>
    </row>
    <row r="56" spans="14:38">
      <c r="N56" s="226">
        <v>25042937.68</v>
      </c>
      <c r="O56" s="226">
        <v>3339071.71</v>
      </c>
      <c r="P56" s="226">
        <v>1895753.96</v>
      </c>
      <c r="Q56" s="226">
        <v>19808112.009999998</v>
      </c>
      <c r="S56" s="226">
        <v>26163599.290000007</v>
      </c>
      <c r="T56" s="226">
        <v>4801181.1500000004</v>
      </c>
      <c r="U56" s="226">
        <v>2435881.2400000002</v>
      </c>
      <c r="V56" s="226">
        <v>18926536.900000006</v>
      </c>
      <c r="AB56" s="45"/>
      <c r="AH56" s="31"/>
      <c r="AI56" s="10"/>
      <c r="AJ56" s="10"/>
      <c r="AK56" s="10"/>
      <c r="AL56" s="10"/>
    </row>
    <row r="57" spans="14:38">
      <c r="N57" s="226">
        <v>18785274.730000004</v>
      </c>
      <c r="O57" s="226">
        <v>2244596.48</v>
      </c>
      <c r="P57" s="226">
        <v>532114.6</v>
      </c>
      <c r="Q57" s="226">
        <v>16008563.650000002</v>
      </c>
      <c r="S57" s="226">
        <v>26971425.779999997</v>
      </c>
      <c r="T57" s="226">
        <v>3798668.9699999997</v>
      </c>
      <c r="U57" s="226">
        <v>903552.08000000007</v>
      </c>
      <c r="V57" s="226">
        <v>22269204.729999997</v>
      </c>
      <c r="AB57" s="45"/>
      <c r="AH57" s="31"/>
      <c r="AI57" s="10"/>
      <c r="AJ57" s="10"/>
      <c r="AK57" s="10"/>
      <c r="AL57" s="10"/>
    </row>
    <row r="58" spans="14:38">
      <c r="N58" s="226">
        <v>1699448.78</v>
      </c>
      <c r="O58" s="226"/>
      <c r="P58" s="226">
        <v>83467.58</v>
      </c>
      <c r="Q58" s="226">
        <v>1615981.2</v>
      </c>
      <c r="S58" s="226">
        <v>1482249.1</v>
      </c>
      <c r="T58" s="226">
        <v>43391.72</v>
      </c>
      <c r="U58" s="226">
        <v>82657.11</v>
      </c>
      <c r="V58" s="226">
        <v>1356200.27</v>
      </c>
      <c r="AB58" s="45"/>
      <c r="AH58" s="31"/>
      <c r="AI58" s="10"/>
      <c r="AJ58" s="10"/>
      <c r="AK58" s="10"/>
      <c r="AL58" s="10"/>
    </row>
    <row r="59" spans="14:38">
      <c r="N59" s="226">
        <v>3991183.0200000005</v>
      </c>
      <c r="O59" s="226">
        <v>493316.91</v>
      </c>
      <c r="P59" s="226">
        <v>218526.21</v>
      </c>
      <c r="Q59" s="226">
        <v>3279339.9000000004</v>
      </c>
      <c r="S59" s="226">
        <v>3256563.4399999995</v>
      </c>
      <c r="T59" s="226">
        <v>148052.47</v>
      </c>
      <c r="U59" s="226">
        <v>217485.56</v>
      </c>
      <c r="V59" s="226">
        <v>2891025.4099999992</v>
      </c>
      <c r="AH59" s="31"/>
      <c r="AI59" s="10"/>
      <c r="AJ59" s="10"/>
      <c r="AK59" s="10"/>
      <c r="AL59" s="10"/>
    </row>
    <row r="60" spans="14:38">
      <c r="N60" s="226">
        <v>838605.59</v>
      </c>
      <c r="O60" s="226">
        <v>96809.52</v>
      </c>
      <c r="P60" s="226">
        <v>25722.39</v>
      </c>
      <c r="Q60" s="226">
        <v>716073.67999999993</v>
      </c>
      <c r="S60" s="226">
        <v>815988.18</v>
      </c>
      <c r="T60" s="226">
        <v>150960.20000000001</v>
      </c>
      <c r="U60" s="226">
        <v>32488.400000000001</v>
      </c>
      <c r="V60" s="226">
        <v>632539.58000000007</v>
      </c>
      <c r="AB60" s="45"/>
      <c r="AH60" s="31"/>
      <c r="AI60" s="10"/>
      <c r="AJ60" s="10"/>
      <c r="AK60" s="10"/>
      <c r="AL60" s="10"/>
    </row>
    <row r="61" spans="14:38">
      <c r="N61" s="226">
        <v>866252.00999999989</v>
      </c>
      <c r="O61" s="226">
        <v>196966.21000000002</v>
      </c>
      <c r="P61" s="226">
        <v>17852.47</v>
      </c>
      <c r="Q61" s="226">
        <v>651433.32999999984</v>
      </c>
      <c r="S61" s="226">
        <v>848899.10999999987</v>
      </c>
      <c r="T61" s="226">
        <v>51896.639999999999</v>
      </c>
      <c r="U61" s="226">
        <v>21511.67</v>
      </c>
      <c r="V61" s="226">
        <v>775490.79999999993</v>
      </c>
      <c r="AB61" s="45"/>
      <c r="AH61" s="31"/>
      <c r="AI61" s="10"/>
      <c r="AJ61" s="10"/>
      <c r="AK61" s="10"/>
      <c r="AL61" s="10"/>
    </row>
    <row r="62" spans="14:38">
      <c r="N62" s="226">
        <v>7741685.6799999997</v>
      </c>
      <c r="O62" s="226">
        <v>199099.49</v>
      </c>
      <c r="P62" s="226">
        <v>761.81</v>
      </c>
      <c r="Q62" s="226">
        <v>7541824.3799999999</v>
      </c>
      <c r="S62" s="226">
        <v>6844194.8299999991</v>
      </c>
      <c r="T62" s="226">
        <v>596730.81999999995</v>
      </c>
      <c r="U62" s="226">
        <v>961.7</v>
      </c>
      <c r="V62" s="226">
        <v>6246502.3099999996</v>
      </c>
      <c r="AB62" s="45"/>
      <c r="AH62" s="31"/>
      <c r="AI62" s="10"/>
      <c r="AJ62" s="10"/>
      <c r="AK62" s="10"/>
      <c r="AL62" s="10"/>
    </row>
    <row r="63" spans="14:38">
      <c r="N63" s="226">
        <v>4182358.3000000007</v>
      </c>
      <c r="O63" s="226">
        <v>620029.88</v>
      </c>
      <c r="P63" s="226">
        <v>195352.18</v>
      </c>
      <c r="Q63" s="226">
        <v>3366976.2400000007</v>
      </c>
      <c r="S63" s="226">
        <v>4085291.9699999997</v>
      </c>
      <c r="T63" s="226">
        <v>539058.01</v>
      </c>
      <c r="U63" s="226">
        <v>203132.5</v>
      </c>
      <c r="V63" s="226">
        <v>3343101.46</v>
      </c>
      <c r="AB63" s="45"/>
      <c r="AH63" s="31"/>
      <c r="AI63" s="10"/>
      <c r="AJ63" s="10"/>
      <c r="AK63" s="10"/>
      <c r="AL63" s="10"/>
    </row>
    <row r="64" spans="14:38">
      <c r="N64" s="226">
        <v>3486781.5799999996</v>
      </c>
      <c r="O64" s="226">
        <v>129687.59000000001</v>
      </c>
      <c r="P64" s="226">
        <v>42009.05</v>
      </c>
      <c r="Q64" s="226">
        <v>3315084.9399999995</v>
      </c>
      <c r="S64" s="226">
        <v>3371228.6400000006</v>
      </c>
      <c r="T64" s="226">
        <v>189954.86</v>
      </c>
      <c r="U64" s="226">
        <v>59454.879999999997</v>
      </c>
      <c r="V64" s="226">
        <v>3121818.9000000004</v>
      </c>
      <c r="AB64" s="45"/>
      <c r="AH64" s="31"/>
      <c r="AI64" s="10"/>
      <c r="AJ64" s="10"/>
      <c r="AK64" s="10"/>
      <c r="AL64" s="10"/>
    </row>
    <row r="65" spans="14:38">
      <c r="N65" s="226">
        <v>20549404.839999996</v>
      </c>
      <c r="O65" s="226">
        <v>1278314.0199999998</v>
      </c>
      <c r="P65" s="226">
        <v>12437.77</v>
      </c>
      <c r="Q65" s="226">
        <v>19258653.049999997</v>
      </c>
      <c r="S65" s="226">
        <v>26155030.269999996</v>
      </c>
      <c r="T65" s="226">
        <v>1014791.8899999999</v>
      </c>
      <c r="U65" s="226">
        <v>116580.29</v>
      </c>
      <c r="V65" s="226">
        <v>25023658.089999996</v>
      </c>
      <c r="AH65" s="31"/>
      <c r="AI65" s="10"/>
      <c r="AJ65" s="10"/>
      <c r="AK65" s="10"/>
      <c r="AL65" s="10"/>
    </row>
    <row r="66" spans="14:38">
      <c r="AB66" s="45"/>
      <c r="AH66" s="31"/>
      <c r="AI66" s="10"/>
      <c r="AJ66" s="10"/>
      <c r="AK66" s="10"/>
      <c r="AL66" s="10"/>
    </row>
    <row r="67" spans="14:38">
      <c r="AB67" s="45"/>
      <c r="AH67" s="31"/>
      <c r="AI67" s="10"/>
      <c r="AJ67" s="10"/>
      <c r="AK67" s="10"/>
      <c r="AL67" s="10"/>
    </row>
    <row r="68" spans="14:38">
      <c r="AB68" s="45"/>
      <c r="AH68" s="31"/>
      <c r="AI68" s="10"/>
      <c r="AJ68" s="10"/>
      <c r="AK68" s="10"/>
      <c r="AL68" s="10"/>
    </row>
    <row r="69" spans="14:38">
      <c r="AB69" s="45"/>
      <c r="AH69" s="31"/>
      <c r="AI69" s="10"/>
      <c r="AJ69" s="10"/>
      <c r="AK69" s="10"/>
      <c r="AL69" s="10"/>
    </row>
    <row r="70" spans="14:38">
      <c r="AI70" s="31"/>
    </row>
  </sheetData>
  <mergeCells count="17">
    <mergeCell ref="AI6:AL6"/>
    <mergeCell ref="B7:D7"/>
    <mergeCell ref="F7:H7"/>
    <mergeCell ref="J7:L7"/>
    <mergeCell ref="AI7:AL7"/>
    <mergeCell ref="AN5:AQ5"/>
    <mergeCell ref="AC4:AF4"/>
    <mergeCell ref="AC5:AF5"/>
    <mergeCell ref="A1:L1"/>
    <mergeCell ref="A3:L3"/>
    <mergeCell ref="A4:L4"/>
    <mergeCell ref="X5:AA5"/>
    <mergeCell ref="X4:AA4"/>
    <mergeCell ref="S4:V4"/>
    <mergeCell ref="S5:V5"/>
    <mergeCell ref="N4:Q4"/>
    <mergeCell ref="N5:Q5"/>
  </mergeCells>
  <phoneticPr fontId="0" type="noConversion"/>
  <printOptions horizontalCentered="1"/>
  <pageMargins left="0.75" right="0.75" top="0.87" bottom="0.88" header="0.67" footer="0.5"/>
  <pageSetup scale="91" orientation="landscape" r:id="rId1"/>
  <headerFooter scaleWithDoc="0" alignWithMargins="0">
    <oddHeader>&amp;CDRAFT - For Discussion Purposes</oddHeader>
    <oddFooter>&amp;L&amp;"Arial,Italic"MSDE - LFRO   7/2017&amp;9
&amp;C&amp;P&amp;R&amp;"Arial,Italic"Selected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4"/>
  <sheetViews>
    <sheetView topLeftCell="A28" zoomScaleNormal="100" workbookViewId="0">
      <selection activeCell="S33" sqref="S33"/>
    </sheetView>
  </sheetViews>
  <sheetFormatPr defaultRowHeight="12.75"/>
  <cols>
    <col min="1" max="1" width="14.42578125" customWidth="1"/>
    <col min="2" max="2" width="6.7109375" customWidth="1"/>
    <col min="3" max="3" width="11.140625" customWidth="1"/>
    <col min="4" max="4" width="6.42578125" bestFit="1" customWidth="1"/>
    <col min="5" max="5" width="7.7109375" customWidth="1"/>
    <col min="6" max="6" width="10.140625" bestFit="1" customWidth="1"/>
    <col min="7" max="7" width="7.28515625" customWidth="1"/>
    <col min="8" max="8" width="7.85546875" customWidth="1"/>
    <col min="9" max="9" width="11.42578125" customWidth="1"/>
    <col min="10" max="10" width="6.42578125" bestFit="1" customWidth="1"/>
    <col min="11" max="11" width="12.42578125" customWidth="1"/>
    <col min="12" max="12" width="11.42578125" customWidth="1"/>
    <col min="13" max="13" width="9.28515625" customWidth="1"/>
    <col min="15" max="15" width="15" bestFit="1" customWidth="1"/>
    <col min="17" max="17" width="10.28515625" style="31" bestFit="1" customWidth="1"/>
    <col min="19" max="19" width="15" bestFit="1" customWidth="1"/>
    <col min="21" max="21" width="12" bestFit="1" customWidth="1"/>
  </cols>
  <sheetData>
    <row r="1" spans="1:21">
      <c r="A1" s="273" t="s">
        <v>70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2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1">
      <c r="A3" s="273" t="s">
        <v>68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21">
      <c r="A4" s="275" t="s">
        <v>188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2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" ht="15" customHeight="1" thickTop="1">
      <c r="A6" s="3"/>
      <c r="B6" s="3"/>
      <c r="C6" s="277" t="s">
        <v>66</v>
      </c>
      <c r="D6" s="277"/>
      <c r="E6" s="277"/>
      <c r="F6" s="277"/>
      <c r="G6" s="277"/>
      <c r="I6" s="278" t="s">
        <v>67</v>
      </c>
      <c r="J6" s="278"/>
      <c r="K6" s="278"/>
      <c r="L6" s="278"/>
      <c r="M6" s="278"/>
    </row>
    <row r="7" spans="1:21">
      <c r="A7" s="3"/>
      <c r="B7" s="3"/>
      <c r="C7" s="276" t="s">
        <v>63</v>
      </c>
      <c r="D7" s="276"/>
      <c r="F7" s="276" t="s">
        <v>65</v>
      </c>
      <c r="G7" s="276"/>
      <c r="I7" s="276" t="s">
        <v>63</v>
      </c>
      <c r="J7" s="276"/>
      <c r="L7" s="276" t="s">
        <v>65</v>
      </c>
      <c r="M7" s="276"/>
    </row>
    <row r="8" spans="1:21">
      <c r="A8" s="3" t="s">
        <v>86</v>
      </c>
      <c r="B8" s="3"/>
      <c r="C8" s="276" t="s">
        <v>64</v>
      </c>
      <c r="D8" s="276"/>
      <c r="F8" s="276" t="s">
        <v>64</v>
      </c>
      <c r="G8" s="276"/>
      <c r="I8" s="276" t="s">
        <v>64</v>
      </c>
      <c r="J8" s="276"/>
      <c r="L8" s="276" t="s">
        <v>64</v>
      </c>
      <c r="M8" s="276"/>
    </row>
    <row r="9" spans="1:21">
      <c r="A9" t="s">
        <v>11</v>
      </c>
      <c r="C9" s="278" t="s">
        <v>62</v>
      </c>
      <c r="D9" s="278"/>
      <c r="F9" s="278" t="s">
        <v>62</v>
      </c>
      <c r="G9" s="278"/>
      <c r="I9" s="278" t="s">
        <v>62</v>
      </c>
      <c r="J9" s="278"/>
      <c r="L9" s="278" t="s">
        <v>62</v>
      </c>
      <c r="M9" s="278"/>
    </row>
    <row r="10" spans="1:21" ht="13.5" thickBot="1">
      <c r="A10" s="4" t="s">
        <v>87</v>
      </c>
      <c r="B10" s="4"/>
      <c r="C10" s="7" t="s">
        <v>57</v>
      </c>
      <c r="D10" s="7" t="s">
        <v>58</v>
      </c>
      <c r="E10" s="4"/>
      <c r="F10" s="7" t="s">
        <v>57</v>
      </c>
      <c r="G10" s="7" t="s">
        <v>58</v>
      </c>
      <c r="H10" s="4"/>
      <c r="I10" s="7" t="s">
        <v>57</v>
      </c>
      <c r="J10" s="7" t="s">
        <v>58</v>
      </c>
      <c r="K10" s="4"/>
      <c r="L10" s="7" t="s">
        <v>57</v>
      </c>
      <c r="M10" s="112" t="s">
        <v>58</v>
      </c>
    </row>
    <row r="11" spans="1:21">
      <c r="A11" s="74" t="s">
        <v>52</v>
      </c>
      <c r="B11" s="74"/>
      <c r="C11" s="201">
        <f>+F11+'Tbl1'!G10</f>
        <v>14484.375140963066</v>
      </c>
      <c r="D11" s="65"/>
      <c r="E11" s="65"/>
      <c r="F11" s="65">
        <f>+'Tbl3'!B10</f>
        <v>13653.843398231362</v>
      </c>
      <c r="G11" s="65"/>
      <c r="H11" s="65"/>
      <c r="I11" s="66">
        <f>+C11-'Tbl3'!AC10</f>
        <v>13796.76330552368</v>
      </c>
      <c r="J11" s="65"/>
      <c r="K11" s="65"/>
      <c r="L11" s="66">
        <f>+'Tbl3'!B10-'Tbl3'!AC10</f>
        <v>12966.231562791976</v>
      </c>
      <c r="M11" s="65"/>
      <c r="O11" s="31"/>
      <c r="S11" s="31"/>
      <c r="U11" s="31"/>
    </row>
    <row r="12" spans="1:21">
      <c r="A12" s="3"/>
      <c r="B12" s="3"/>
      <c r="C12" s="12"/>
      <c r="L12" s="22"/>
      <c r="O12" s="31"/>
      <c r="S12" s="31"/>
      <c r="U12" s="31"/>
    </row>
    <row r="13" spans="1:21">
      <c r="A13" s="3" t="s">
        <v>28</v>
      </c>
      <c r="B13" s="3"/>
      <c r="C13" s="11">
        <f>+F13+'Tbl1'!G12</f>
        <v>13771.413132726009</v>
      </c>
      <c r="D13">
        <f>RANK(C13,C$13:C$40)</f>
        <v>14</v>
      </c>
      <c r="F13" s="1">
        <f>+'Tbl3'!B12</f>
        <v>12936.20092891471</v>
      </c>
      <c r="G13">
        <f>RANK(F13,F$13:F$40)</f>
        <v>15</v>
      </c>
      <c r="I13" s="23">
        <f>+C13-'Tbl3'!AC12</f>
        <v>13086.141654113762</v>
      </c>
      <c r="J13">
        <f>RANK(I13,I$13:I$40)</f>
        <v>13</v>
      </c>
      <c r="L13" s="10">
        <f>+'Tbl3'!B12-'Tbl3'!AC12</f>
        <v>12250.929450302463</v>
      </c>
      <c r="M13">
        <f>RANK(L13,L$13:L$40)</f>
        <v>13</v>
      </c>
      <c r="O13" s="31"/>
      <c r="S13" s="31"/>
      <c r="U13" s="31"/>
    </row>
    <row r="14" spans="1:21">
      <c r="A14" s="3" t="s">
        <v>29</v>
      </c>
      <c r="B14" s="3"/>
      <c r="C14" s="11">
        <f>+F14+'Tbl1'!G13</f>
        <v>13647.503212799149</v>
      </c>
      <c r="D14">
        <f t="shared" ref="D14:D40" si="0">RANK(C14,C$13:C$40)</f>
        <v>16</v>
      </c>
      <c r="F14" s="1">
        <f>+'Tbl3'!B13</f>
        <v>12892.402207662071</v>
      </c>
      <c r="G14">
        <f t="shared" ref="G14:G40" si="1">RANK(F14,F$13:F$40)</f>
        <v>16</v>
      </c>
      <c r="I14" s="23">
        <f>+C14-'Tbl3'!AC13</f>
        <v>12955.410984320866</v>
      </c>
      <c r="J14">
        <f t="shared" ref="J14:J40" si="2">RANK(I14,I$13:I$40)</f>
        <v>14</v>
      </c>
      <c r="L14" s="10">
        <f>+'Tbl3'!B13-'Tbl3'!AC13</f>
        <v>12200.309979183789</v>
      </c>
      <c r="M14">
        <f t="shared" ref="M14:M40" si="3">RANK(L14,L$13:L$40)</f>
        <v>14</v>
      </c>
      <c r="O14" s="31"/>
      <c r="S14" s="31"/>
      <c r="U14" s="31"/>
    </row>
    <row r="15" spans="1:21">
      <c r="A15" s="3" t="s">
        <v>51</v>
      </c>
      <c r="B15" s="3"/>
      <c r="C15" s="11">
        <f>+F15+'Tbl1'!G14</f>
        <v>15375.761893164932</v>
      </c>
      <c r="D15">
        <f t="shared" si="0"/>
        <v>5</v>
      </c>
      <c r="F15" s="1">
        <f>+'Tbl3'!B14</f>
        <v>14555.641600328643</v>
      </c>
      <c r="G15">
        <f t="shared" si="1"/>
        <v>4</v>
      </c>
      <c r="I15" s="23">
        <f>+C15-'Tbl3'!AC14</f>
        <v>14782.597456320029</v>
      </c>
      <c r="J15">
        <f t="shared" si="2"/>
        <v>4</v>
      </c>
      <c r="L15" s="10">
        <f>+'Tbl3'!B14-'Tbl3'!AC14</f>
        <v>13962.477163483738</v>
      </c>
      <c r="M15">
        <f t="shared" si="3"/>
        <v>4</v>
      </c>
      <c r="O15" s="31"/>
      <c r="S15" s="31"/>
      <c r="U15" s="31"/>
    </row>
    <row r="16" spans="1:21">
      <c r="A16" s="3" t="s">
        <v>30</v>
      </c>
      <c r="B16" s="3"/>
      <c r="C16" s="11">
        <f>+F16+'Tbl1'!G15</f>
        <v>13880.10824387281</v>
      </c>
      <c r="D16">
        <f t="shared" si="0"/>
        <v>11</v>
      </c>
      <c r="F16" s="1">
        <f>+'Tbl3'!B15</f>
        <v>13115.757340540516</v>
      </c>
      <c r="G16">
        <f t="shared" si="1"/>
        <v>11</v>
      </c>
      <c r="I16" s="23">
        <f>+C16-'Tbl3'!AC15</f>
        <v>13326.614567737297</v>
      </c>
      <c r="J16">
        <f t="shared" si="2"/>
        <v>10</v>
      </c>
      <c r="L16" s="10">
        <f>+'Tbl3'!B15-'Tbl3'!AC15</f>
        <v>12562.263664405004</v>
      </c>
      <c r="M16">
        <f t="shared" si="3"/>
        <v>10</v>
      </c>
      <c r="O16" s="31"/>
      <c r="S16" s="31"/>
      <c r="U16" s="31"/>
    </row>
    <row r="17" spans="1:21">
      <c r="A17" s="3" t="s">
        <v>31</v>
      </c>
      <c r="B17" s="3"/>
      <c r="C17" s="11">
        <f>+F17+'Tbl1'!G16</f>
        <v>14061.622038553371</v>
      </c>
      <c r="D17">
        <f t="shared" si="0"/>
        <v>10</v>
      </c>
      <c r="F17" s="1">
        <f>+'Tbl3'!B16</f>
        <v>13225.86187470848</v>
      </c>
      <c r="G17">
        <f t="shared" si="1"/>
        <v>10</v>
      </c>
      <c r="I17" s="23">
        <f>+C17-'Tbl3'!AC16</f>
        <v>13141.317831606117</v>
      </c>
      <c r="J17">
        <f t="shared" si="2"/>
        <v>12</v>
      </c>
      <c r="L17" s="10">
        <f>+'Tbl3'!B16-'Tbl3'!AC16</f>
        <v>12305.557667761226</v>
      </c>
      <c r="M17">
        <f t="shared" si="3"/>
        <v>12</v>
      </c>
      <c r="O17" s="31"/>
      <c r="S17" s="31"/>
      <c r="U17" s="31"/>
    </row>
    <row r="18" spans="1:21">
      <c r="A18" s="3"/>
      <c r="B18" s="3"/>
      <c r="C18" s="11"/>
      <c r="F18" s="1"/>
      <c r="I18" s="23"/>
      <c r="L18" s="10"/>
      <c r="O18" s="31"/>
      <c r="S18" s="31"/>
    </row>
    <row r="19" spans="1:21">
      <c r="A19" s="3" t="s">
        <v>32</v>
      </c>
      <c r="B19" s="3"/>
      <c r="C19" s="11">
        <f>+F19+'Tbl1'!G18</f>
        <v>13267.596674424985</v>
      </c>
      <c r="D19">
        <f t="shared" si="0"/>
        <v>18</v>
      </c>
      <c r="F19" s="1">
        <f>+'Tbl3'!B18</f>
        <v>12518.196423459711</v>
      </c>
      <c r="G19">
        <f t="shared" si="1"/>
        <v>18</v>
      </c>
      <c r="I19" s="23">
        <f>+C19-'Tbl3'!AC18</f>
        <v>12577.573452195909</v>
      </c>
      <c r="J19">
        <f t="shared" si="2"/>
        <v>19</v>
      </c>
      <c r="L19" s="10">
        <f>+'Tbl3'!B18-'Tbl3'!AC18</f>
        <v>11828.173201230635</v>
      </c>
      <c r="M19">
        <f t="shared" si="3"/>
        <v>19</v>
      </c>
      <c r="O19" s="31"/>
      <c r="S19" s="31"/>
      <c r="U19" s="31"/>
    </row>
    <row r="20" spans="1:21">
      <c r="A20" s="3" t="s">
        <v>33</v>
      </c>
      <c r="B20" s="3"/>
      <c r="C20" s="11">
        <f>+F20+'Tbl1'!G19</f>
        <v>13753.42932809772</v>
      </c>
      <c r="D20">
        <f t="shared" si="0"/>
        <v>15</v>
      </c>
      <c r="F20" s="1">
        <f>+'Tbl3'!B19</f>
        <v>12999.554604630423</v>
      </c>
      <c r="G20">
        <f t="shared" si="1"/>
        <v>14</v>
      </c>
      <c r="I20" s="23">
        <f>+C20-'Tbl3'!AC19</f>
        <v>12892.048870472187</v>
      </c>
      <c r="J20">
        <f t="shared" si="2"/>
        <v>16</v>
      </c>
      <c r="L20" s="10">
        <f>+'Tbl3'!B19-'Tbl3'!AC19</f>
        <v>12138.174147004889</v>
      </c>
      <c r="M20">
        <f t="shared" si="3"/>
        <v>15</v>
      </c>
      <c r="O20" s="31"/>
      <c r="S20" s="31"/>
      <c r="U20" s="31"/>
    </row>
    <row r="21" spans="1:21">
      <c r="A21" s="3" t="s">
        <v>34</v>
      </c>
      <c r="B21" s="3"/>
      <c r="C21" s="11">
        <f>+F21+'Tbl1'!G20</f>
        <v>13641.141680111368</v>
      </c>
      <c r="D21">
        <f t="shared" si="0"/>
        <v>17</v>
      </c>
      <c r="F21" s="1">
        <f>+'Tbl3'!B20</f>
        <v>12796.910850713772</v>
      </c>
      <c r="G21">
        <f t="shared" si="1"/>
        <v>17</v>
      </c>
      <c r="I21" s="23">
        <f>+C21-'Tbl3'!AC20</f>
        <v>12930.246635230274</v>
      </c>
      <c r="J21">
        <f t="shared" si="2"/>
        <v>15</v>
      </c>
      <c r="L21" s="10">
        <f>+'Tbl3'!B20-'Tbl3'!AC20</f>
        <v>12086.015805832678</v>
      </c>
      <c r="M21">
        <f t="shared" si="3"/>
        <v>16</v>
      </c>
      <c r="O21" s="31"/>
      <c r="S21" s="31"/>
      <c r="U21" s="31"/>
    </row>
    <row r="22" spans="1:21">
      <c r="A22" s="3" t="s">
        <v>35</v>
      </c>
      <c r="B22" s="3"/>
      <c r="C22" s="11">
        <f>+F22+'Tbl1'!G21</f>
        <v>13856.650550777787</v>
      </c>
      <c r="D22">
        <f t="shared" si="0"/>
        <v>12</v>
      </c>
      <c r="F22" s="1">
        <f>+'Tbl3'!B21</f>
        <v>13065.827949398703</v>
      </c>
      <c r="G22">
        <f t="shared" si="1"/>
        <v>12</v>
      </c>
      <c r="I22" s="23">
        <f>+C22-'Tbl3'!AC21</f>
        <v>12823.530046975282</v>
      </c>
      <c r="J22">
        <f t="shared" si="2"/>
        <v>17</v>
      </c>
      <c r="L22" s="10">
        <f>+'Tbl3'!B21-'Tbl3'!AC21</f>
        <v>12032.707445596197</v>
      </c>
      <c r="M22">
        <f t="shared" si="3"/>
        <v>17</v>
      </c>
      <c r="O22" s="31"/>
      <c r="S22" s="31"/>
      <c r="U22" s="31"/>
    </row>
    <row r="23" spans="1:21">
      <c r="A23" s="3" t="s">
        <v>36</v>
      </c>
      <c r="B23" s="3"/>
      <c r="C23" s="11">
        <f>+F23+'Tbl1'!G22</f>
        <v>14699.770755217085</v>
      </c>
      <c r="D23">
        <f t="shared" si="0"/>
        <v>9</v>
      </c>
      <c r="F23" s="1">
        <f>+'Tbl3'!B22</f>
        <v>13911.181517709971</v>
      </c>
      <c r="G23">
        <f t="shared" si="1"/>
        <v>9</v>
      </c>
      <c r="I23" s="23">
        <f>+C23-'Tbl3'!AC22</f>
        <v>13921.843576464573</v>
      </c>
      <c r="J23">
        <f t="shared" si="2"/>
        <v>7</v>
      </c>
      <c r="L23" s="10">
        <f>+'Tbl3'!B22-'Tbl3'!AC22</f>
        <v>13133.254338957458</v>
      </c>
      <c r="M23">
        <f t="shared" si="3"/>
        <v>7</v>
      </c>
      <c r="O23" s="31"/>
      <c r="S23" s="31"/>
      <c r="U23" s="31"/>
    </row>
    <row r="24" spans="1:21">
      <c r="A24" s="3"/>
      <c r="B24" s="3"/>
      <c r="C24" s="11"/>
      <c r="F24" s="1"/>
      <c r="I24" s="23"/>
      <c r="L24" s="10"/>
      <c r="O24" s="31"/>
      <c r="S24" s="31"/>
    </row>
    <row r="25" spans="1:21">
      <c r="A25" s="3" t="s">
        <v>37</v>
      </c>
      <c r="B25" s="3"/>
      <c r="C25" s="11">
        <f>+F25+'Tbl1'!G24</f>
        <v>12682.334881888313</v>
      </c>
      <c r="D25">
        <f t="shared" si="0"/>
        <v>24</v>
      </c>
      <c r="F25" s="1">
        <f>+'Tbl3'!B24</f>
        <v>11941.206826500125</v>
      </c>
      <c r="G25">
        <f t="shared" si="1"/>
        <v>24</v>
      </c>
      <c r="I25" s="23">
        <f>+C25-'Tbl3'!AC24</f>
        <v>12234.315156258075</v>
      </c>
      <c r="J25">
        <f t="shared" si="2"/>
        <v>20</v>
      </c>
      <c r="L25" s="10">
        <f>+'Tbl3'!B24-'Tbl3'!AC24</f>
        <v>11493.187100869887</v>
      </c>
      <c r="M25">
        <f t="shared" si="3"/>
        <v>20</v>
      </c>
      <c r="O25" s="31"/>
      <c r="S25" s="31"/>
      <c r="U25" s="31"/>
    </row>
    <row r="26" spans="1:21">
      <c r="A26" s="3" t="s">
        <v>38</v>
      </c>
      <c r="B26" s="3"/>
      <c r="C26" s="11">
        <f>+F26+'Tbl1'!G25</f>
        <v>14948.831533540268</v>
      </c>
      <c r="D26">
        <f t="shared" si="0"/>
        <v>6</v>
      </c>
      <c r="F26" s="1">
        <f>+'Tbl3'!B25</f>
        <v>14068.505384805952</v>
      </c>
      <c r="G26">
        <f t="shared" si="1"/>
        <v>6</v>
      </c>
      <c r="I26" s="23">
        <f>+C26-'Tbl3'!AC25</f>
        <v>13764.959839111611</v>
      </c>
      <c r="J26">
        <f t="shared" si="2"/>
        <v>9</v>
      </c>
      <c r="L26" s="10">
        <f>+'Tbl3'!B25-'Tbl3'!AC25</f>
        <v>12884.633690377295</v>
      </c>
      <c r="M26">
        <f t="shared" si="3"/>
        <v>9</v>
      </c>
      <c r="O26" s="31"/>
      <c r="S26" s="31"/>
      <c r="U26" s="31"/>
    </row>
    <row r="27" spans="1:21">
      <c r="A27" s="3" t="s">
        <v>39</v>
      </c>
      <c r="B27" s="3"/>
      <c r="C27" s="11">
        <f>+F27+'Tbl1'!G26</f>
        <v>13004.642272887</v>
      </c>
      <c r="D27">
        <f t="shared" si="0"/>
        <v>21</v>
      </c>
      <c r="F27" s="1">
        <f>+'Tbl3'!B26</f>
        <v>12294.426598317108</v>
      </c>
      <c r="G27">
        <f t="shared" si="1"/>
        <v>21</v>
      </c>
      <c r="I27" s="23">
        <f>+C27-'Tbl3'!AC26</f>
        <v>12147.106282354735</v>
      </c>
      <c r="J27">
        <f t="shared" si="2"/>
        <v>23</v>
      </c>
      <c r="L27" s="10">
        <f>+'Tbl3'!B26-'Tbl3'!AC26</f>
        <v>11436.890607784842</v>
      </c>
      <c r="M27">
        <f t="shared" si="3"/>
        <v>22</v>
      </c>
      <c r="O27" s="31"/>
      <c r="S27" s="31"/>
      <c r="U27" s="31"/>
    </row>
    <row r="28" spans="1:21">
      <c r="A28" s="3" t="s">
        <v>40</v>
      </c>
      <c r="B28" s="3"/>
      <c r="C28" s="11">
        <f>+F28+'Tbl1'!G27</f>
        <v>15448.581167697088</v>
      </c>
      <c r="D28">
        <f t="shared" si="0"/>
        <v>4</v>
      </c>
      <c r="F28" s="1">
        <f>+'Tbl3'!B27</f>
        <v>14473.641273291183</v>
      </c>
      <c r="G28">
        <f t="shared" si="1"/>
        <v>5</v>
      </c>
      <c r="I28" s="23">
        <f>+C28-'Tbl3'!AC27</f>
        <v>14757.46689430641</v>
      </c>
      <c r="J28">
        <f t="shared" si="2"/>
        <v>5</v>
      </c>
      <c r="L28" s="10">
        <f>+'Tbl3'!B27-'Tbl3'!AC27</f>
        <v>13782.526999900505</v>
      </c>
      <c r="M28">
        <f t="shared" si="3"/>
        <v>5</v>
      </c>
      <c r="O28" s="31"/>
      <c r="S28" s="31"/>
      <c r="U28" s="31"/>
    </row>
    <row r="29" spans="1:21">
      <c r="A29" s="3" t="s">
        <v>41</v>
      </c>
      <c r="B29" s="3"/>
      <c r="C29" s="11">
        <f>+F29+'Tbl1'!G28</f>
        <v>14813.691552868298</v>
      </c>
      <c r="D29">
        <f t="shared" si="0"/>
        <v>8</v>
      </c>
      <c r="F29" s="1">
        <f>+'Tbl3'!B28</f>
        <v>13985.92382560385</v>
      </c>
      <c r="G29">
        <f t="shared" si="1"/>
        <v>8</v>
      </c>
      <c r="I29" s="23">
        <f>+C29-'Tbl3'!AC28</f>
        <v>13834.855325168208</v>
      </c>
      <c r="J29">
        <f t="shared" si="2"/>
        <v>8</v>
      </c>
      <c r="L29" s="10">
        <f>+'Tbl3'!B28-'Tbl3'!AC28</f>
        <v>13007.087597903759</v>
      </c>
      <c r="M29">
        <f t="shared" si="3"/>
        <v>8</v>
      </c>
      <c r="O29" s="31"/>
      <c r="S29" s="31"/>
      <c r="U29" s="31"/>
    </row>
    <row r="30" spans="1:21">
      <c r="A30" s="3"/>
      <c r="B30" s="3"/>
      <c r="C30" s="11"/>
      <c r="F30" s="1"/>
      <c r="I30" s="23"/>
      <c r="L30" s="10"/>
      <c r="O30" s="31"/>
      <c r="S30" s="31"/>
    </row>
    <row r="31" spans="1:21">
      <c r="A31" s="121" t="s">
        <v>118</v>
      </c>
      <c r="B31" s="3"/>
      <c r="C31" s="11">
        <f>+F31+'Tbl1'!G30</f>
        <v>15829.454619872609</v>
      </c>
      <c r="D31">
        <f t="shared" si="0"/>
        <v>3</v>
      </c>
      <c r="F31" s="1">
        <f>+'Tbl3'!B30</f>
        <v>14867.036676784875</v>
      </c>
      <c r="G31">
        <f t="shared" si="1"/>
        <v>3</v>
      </c>
      <c r="I31" s="23">
        <f>+C31-'Tbl3'!AC30</f>
        <v>15200.863805001318</v>
      </c>
      <c r="J31">
        <f t="shared" si="2"/>
        <v>3</v>
      </c>
      <c r="L31" s="10">
        <f>+'Tbl3'!B30-'Tbl3'!AC30</f>
        <v>14238.445861913584</v>
      </c>
      <c r="M31">
        <f t="shared" si="3"/>
        <v>3</v>
      </c>
      <c r="O31" s="31"/>
      <c r="S31" s="31"/>
      <c r="U31" s="31"/>
    </row>
    <row r="32" spans="1:21">
      <c r="A32" s="3" t="s">
        <v>43</v>
      </c>
      <c r="B32" s="3"/>
      <c r="C32" s="11">
        <f>+F32+'Tbl1'!G31</f>
        <v>14850.157618513133</v>
      </c>
      <c r="D32">
        <f t="shared" si="0"/>
        <v>7</v>
      </c>
      <c r="F32" s="1">
        <f>+'Tbl3'!B31</f>
        <v>14014.266912834546</v>
      </c>
      <c r="G32">
        <f t="shared" si="1"/>
        <v>7</v>
      </c>
      <c r="I32" s="23">
        <f>+C32-'Tbl3'!AC31</f>
        <v>14069.621947393052</v>
      </c>
      <c r="J32">
        <f t="shared" si="2"/>
        <v>6</v>
      </c>
      <c r="L32" s="10">
        <f>+'Tbl3'!B31-'Tbl3'!AC31</f>
        <v>13233.731241714466</v>
      </c>
      <c r="M32">
        <f t="shared" si="3"/>
        <v>6</v>
      </c>
      <c r="O32" s="31"/>
      <c r="S32" s="31"/>
      <c r="U32" s="31"/>
    </row>
    <row r="33" spans="1:21">
      <c r="A33" s="3" t="s">
        <v>44</v>
      </c>
      <c r="B33" s="3"/>
      <c r="C33" s="11">
        <f>+F33+'Tbl1'!G32</f>
        <v>13118.026297056957</v>
      </c>
      <c r="D33">
        <f t="shared" si="0"/>
        <v>20</v>
      </c>
      <c r="F33" s="1">
        <f>+'Tbl3'!B32</f>
        <v>12344.089443157376</v>
      </c>
      <c r="G33">
        <f t="shared" si="1"/>
        <v>20</v>
      </c>
      <c r="I33" s="23">
        <f>+C33-'Tbl3'!AC32</f>
        <v>12191.094323910098</v>
      </c>
      <c r="J33">
        <f t="shared" si="2"/>
        <v>22</v>
      </c>
      <c r="L33" s="10">
        <f>+'Tbl3'!B32-'Tbl3'!AC32</f>
        <v>11417.157470010517</v>
      </c>
      <c r="M33">
        <f t="shared" si="3"/>
        <v>23</v>
      </c>
      <c r="O33" s="31"/>
      <c r="S33" s="31"/>
      <c r="U33" s="31"/>
    </row>
    <row r="34" spans="1:21">
      <c r="A34" s="3" t="s">
        <v>45</v>
      </c>
      <c r="B34" s="3"/>
      <c r="C34" s="11">
        <f>+F34+'Tbl1'!G33</f>
        <v>12906.589932046201</v>
      </c>
      <c r="D34">
        <f t="shared" si="0"/>
        <v>22</v>
      </c>
      <c r="F34" s="1">
        <f>+'Tbl3'!B33</f>
        <v>12186.46602165982</v>
      </c>
      <c r="G34">
        <f t="shared" si="1"/>
        <v>22</v>
      </c>
      <c r="I34" s="23">
        <f>+C34-'Tbl3'!AC33</f>
        <v>11979.921471277237</v>
      </c>
      <c r="J34">
        <f t="shared" si="2"/>
        <v>24</v>
      </c>
      <c r="L34" s="10">
        <f>+'Tbl3'!B33-'Tbl3'!AC33</f>
        <v>11259.797560890856</v>
      </c>
      <c r="M34">
        <f t="shared" si="3"/>
        <v>24</v>
      </c>
      <c r="O34" s="31"/>
      <c r="S34" s="31"/>
      <c r="U34" s="31"/>
    </row>
    <row r="35" spans="1:21">
      <c r="A35" s="3" t="s">
        <v>46</v>
      </c>
      <c r="B35" s="3"/>
      <c r="C35" s="11">
        <f>+F35+'Tbl1'!G34</f>
        <v>16562.527083333334</v>
      </c>
      <c r="D35">
        <f t="shared" si="0"/>
        <v>2</v>
      </c>
      <c r="F35" s="1">
        <f>+'Tbl3'!B34</f>
        <v>15674.631801876381</v>
      </c>
      <c r="G35">
        <f t="shared" si="1"/>
        <v>2</v>
      </c>
      <c r="I35" s="23">
        <f>+C35-'Tbl3'!AC34</f>
        <v>15504.348823813467</v>
      </c>
      <c r="J35">
        <f t="shared" si="2"/>
        <v>2</v>
      </c>
      <c r="L35" s="10">
        <f>+'Tbl3'!B34-'Tbl3'!AC34</f>
        <v>14616.453542356514</v>
      </c>
      <c r="M35">
        <f t="shared" si="3"/>
        <v>2</v>
      </c>
      <c r="O35" s="31"/>
      <c r="S35" s="31"/>
      <c r="U35" s="31"/>
    </row>
    <row r="36" spans="1:21">
      <c r="C36" s="11"/>
      <c r="O36" s="31"/>
      <c r="S36" s="31"/>
    </row>
    <row r="37" spans="1:21">
      <c r="A37" s="3" t="s">
        <v>47</v>
      </c>
      <c r="B37" s="3"/>
      <c r="C37" s="11">
        <f>+F37+'Tbl1'!G36</f>
        <v>12731.174862350905</v>
      </c>
      <c r="D37">
        <f t="shared" si="0"/>
        <v>23</v>
      </c>
      <c r="F37" s="1">
        <f>+'Tbl3'!B36</f>
        <v>11996.572251707512</v>
      </c>
      <c r="G37">
        <f t="shared" si="1"/>
        <v>23</v>
      </c>
      <c r="I37" s="23">
        <f>+C37-'Tbl3'!AC36</f>
        <v>12222.219106467026</v>
      </c>
      <c r="J37">
        <f t="shared" si="2"/>
        <v>21</v>
      </c>
      <c r="L37" s="10">
        <f>+'Tbl3'!B36-'Tbl3'!AC36</f>
        <v>11487.616495823633</v>
      </c>
      <c r="M37">
        <f t="shared" si="3"/>
        <v>21</v>
      </c>
      <c r="O37" s="31"/>
      <c r="S37" s="31"/>
      <c r="U37" s="31"/>
    </row>
    <row r="38" spans="1:21">
      <c r="A38" s="3" t="s">
        <v>48</v>
      </c>
      <c r="B38" s="3"/>
      <c r="C38" s="11">
        <f>+F38+'Tbl1'!G37</f>
        <v>13219.861579741439</v>
      </c>
      <c r="D38">
        <f t="shared" si="0"/>
        <v>19</v>
      </c>
      <c r="F38" s="1">
        <f>+'Tbl3'!B37</f>
        <v>12491.080952650464</v>
      </c>
      <c r="G38">
        <f t="shared" si="1"/>
        <v>19</v>
      </c>
      <c r="I38" s="23">
        <f>+C38-'Tbl3'!AC37</f>
        <v>12751.540042659357</v>
      </c>
      <c r="J38">
        <f t="shared" si="2"/>
        <v>18</v>
      </c>
      <c r="L38" s="10">
        <f>+'Tbl3'!B37-'Tbl3'!AC37</f>
        <v>12022.759415568382</v>
      </c>
      <c r="M38">
        <f t="shared" si="3"/>
        <v>18</v>
      </c>
      <c r="O38" s="31"/>
      <c r="S38" s="31"/>
      <c r="U38" s="31"/>
    </row>
    <row r="39" spans="1:21">
      <c r="A39" s="3" t="s">
        <v>49</v>
      </c>
      <c r="B39" s="3"/>
      <c r="C39" s="11">
        <f>+F39+'Tbl1'!G38</f>
        <v>13843.108777517878</v>
      </c>
      <c r="D39">
        <f t="shared" si="0"/>
        <v>13</v>
      </c>
      <c r="F39" s="1">
        <f>+'Tbl3'!B38</f>
        <v>13038.460892413714</v>
      </c>
      <c r="G39">
        <f t="shared" si="1"/>
        <v>13</v>
      </c>
      <c r="I39" s="23">
        <f>+C39-'Tbl3'!AC38</f>
        <v>13239.355759733455</v>
      </c>
      <c r="J39">
        <f t="shared" si="2"/>
        <v>11</v>
      </c>
      <c r="L39" s="10">
        <f>+'Tbl3'!B38-'Tbl3'!AC38</f>
        <v>12434.70787462929</v>
      </c>
      <c r="M39">
        <f t="shared" si="3"/>
        <v>11</v>
      </c>
      <c r="O39" s="31"/>
      <c r="S39" s="31"/>
      <c r="U39" s="31"/>
    </row>
    <row r="40" spans="1:21">
      <c r="A40" s="8" t="s">
        <v>50</v>
      </c>
      <c r="B40" s="8"/>
      <c r="C40" s="28">
        <f>+F40+'Tbl1'!G39</f>
        <v>17813.870046603985</v>
      </c>
      <c r="D40" s="8">
        <f t="shared" si="0"/>
        <v>1</v>
      </c>
      <c r="E40" s="8"/>
      <c r="F40" s="9">
        <f>+'Tbl3'!B39</f>
        <v>16792.436415967783</v>
      </c>
      <c r="G40" s="8">
        <f t="shared" si="1"/>
        <v>1</v>
      </c>
      <c r="H40" s="8"/>
      <c r="I40" s="29">
        <f>+C40-'Tbl3'!AC39</f>
        <v>16761.233778972488</v>
      </c>
      <c r="J40" s="8">
        <f t="shared" si="2"/>
        <v>1</v>
      </c>
      <c r="K40" s="8"/>
      <c r="L40" s="28">
        <f>+'Tbl3'!B39-'Tbl3'!AC39</f>
        <v>15739.800148336286</v>
      </c>
      <c r="M40" s="8">
        <f t="shared" si="3"/>
        <v>1</v>
      </c>
      <c r="O40" s="31"/>
      <c r="S40" s="31"/>
      <c r="U40" s="31"/>
    </row>
    <row r="41" spans="1:21">
      <c r="A41" s="227" t="s">
        <v>174</v>
      </c>
      <c r="B41" s="3"/>
      <c r="C41" s="11"/>
      <c r="F41" s="1"/>
      <c r="I41" s="23"/>
      <c r="L41" s="10"/>
    </row>
    <row r="42" spans="1:21">
      <c r="A42" s="227" t="s">
        <v>187</v>
      </c>
      <c r="B42" s="3"/>
      <c r="C42" s="11"/>
      <c r="F42" s="1"/>
      <c r="I42" s="23"/>
      <c r="L42" s="10"/>
    </row>
    <row r="43" spans="1:21">
      <c r="A43" s="227" t="s">
        <v>185</v>
      </c>
      <c r="B43" s="3"/>
      <c r="C43" s="11"/>
      <c r="F43" s="1"/>
      <c r="I43" s="23"/>
      <c r="L43" s="10"/>
    </row>
    <row r="44" spans="1:21">
      <c r="A44" s="155" t="s">
        <v>186</v>
      </c>
      <c r="L44" s="10"/>
    </row>
  </sheetData>
  <mergeCells count="17">
    <mergeCell ref="F9:G9"/>
    <mergeCell ref="C8:D8"/>
    <mergeCell ref="C9:D9"/>
    <mergeCell ref="F8:G8"/>
    <mergeCell ref="L8:M8"/>
    <mergeCell ref="L9:M9"/>
    <mergeCell ref="I8:J8"/>
    <mergeCell ref="I9:J9"/>
    <mergeCell ref="A1:M1"/>
    <mergeCell ref="A3:M3"/>
    <mergeCell ref="A4:M4"/>
    <mergeCell ref="L7:M7"/>
    <mergeCell ref="C6:G6"/>
    <mergeCell ref="I6:M6"/>
    <mergeCell ref="I7:J7"/>
    <mergeCell ref="C7:D7"/>
    <mergeCell ref="F7:G7"/>
  </mergeCells>
  <phoneticPr fontId="0" type="noConversion"/>
  <printOptions horizontalCentered="1"/>
  <pageMargins left="0.75" right="0.75" top="0.87" bottom="0.88" header="0.67" footer="0.5"/>
  <pageSetup scale="86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235"/>
  <sheetViews>
    <sheetView topLeftCell="A22" zoomScaleNormal="100" workbookViewId="0">
      <selection activeCell="E12" sqref="E12"/>
    </sheetView>
  </sheetViews>
  <sheetFormatPr defaultRowHeight="12.75"/>
  <cols>
    <col min="1" max="1" width="14.140625" style="3" customWidth="1"/>
    <col min="2" max="2" width="13.85546875" customWidth="1"/>
    <col min="3" max="3" width="5" customWidth="1"/>
    <col min="4" max="4" width="0.85546875" customWidth="1"/>
    <col min="5" max="5" width="10.140625" bestFit="1" customWidth="1"/>
    <col min="6" max="6" width="4.7109375" customWidth="1"/>
    <col min="7" max="7" width="0.85546875" customWidth="1"/>
    <col min="8" max="8" width="10.140625" bestFit="1" customWidth="1"/>
    <col min="9" max="9" width="4.7109375" customWidth="1"/>
    <col min="10" max="10" width="0.85546875" customWidth="1"/>
    <col min="11" max="11" width="11.85546875" bestFit="1" customWidth="1"/>
    <col min="12" max="12" width="4.85546875" customWidth="1"/>
    <col min="13" max="13" width="0.85546875" customWidth="1"/>
    <col min="14" max="14" width="10.42578125" bestFit="1" customWidth="1"/>
    <col min="15" max="15" width="4.5703125" customWidth="1"/>
    <col min="16" max="16" width="1.28515625" customWidth="1"/>
    <col min="17" max="17" width="9.85546875" bestFit="1" customWidth="1"/>
    <col min="18" max="18" width="4.140625" customWidth="1"/>
    <col min="19" max="19" width="0.85546875" customWidth="1"/>
    <col min="20" max="20" width="11.140625" bestFit="1" customWidth="1"/>
    <col min="21" max="21" width="4.28515625" customWidth="1"/>
    <col min="22" max="22" width="0.85546875" customWidth="1"/>
    <col min="23" max="23" width="9.85546875" bestFit="1" customWidth="1"/>
    <col min="24" max="24" width="4.7109375" customWidth="1"/>
    <col min="25" max="25" width="0.85546875" customWidth="1"/>
    <col min="26" max="26" width="9.140625" bestFit="1" customWidth="1"/>
    <col min="27" max="27" width="4.85546875" customWidth="1"/>
    <col min="28" max="28" width="0.85546875" customWidth="1"/>
    <col min="29" max="29" width="10.140625" bestFit="1" customWidth="1"/>
    <col min="30" max="30" width="4.7109375" customWidth="1"/>
    <col min="31" max="31" width="0.85546875" customWidth="1"/>
    <col min="32" max="32" width="9.42578125" bestFit="1" customWidth="1"/>
    <col min="33" max="33" width="4.7109375" customWidth="1"/>
    <col min="34" max="34" width="0.85546875" customWidth="1"/>
    <col min="35" max="35" width="10.140625" bestFit="1" customWidth="1"/>
    <col min="36" max="36" width="4.7109375" customWidth="1"/>
    <col min="37" max="37" width="0.85546875" customWidth="1"/>
    <col min="38" max="38" width="11.85546875" bestFit="1" customWidth="1"/>
    <col min="39" max="39" width="4.7109375" customWidth="1"/>
  </cols>
  <sheetData>
    <row r="1" spans="1:52">
      <c r="A1" s="276" t="s">
        <v>75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3" spans="1:52">
      <c r="A3" s="275" t="s">
        <v>189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6"/>
      <c r="AO3" s="16"/>
      <c r="AP3" s="13"/>
    </row>
    <row r="4" spans="1:5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6"/>
      <c r="AO4" s="16"/>
      <c r="AP4" s="13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279"/>
      <c r="C6" s="279"/>
      <c r="D6" s="6"/>
      <c r="E6" s="3"/>
      <c r="F6" s="3"/>
      <c r="G6" s="3"/>
      <c r="H6" s="279" t="s">
        <v>2</v>
      </c>
      <c r="I6" s="279"/>
      <c r="J6" s="3"/>
      <c r="K6" s="279" t="s">
        <v>3</v>
      </c>
      <c r="L6" s="279"/>
      <c r="M6" s="3"/>
      <c r="N6" s="279" t="s">
        <v>6</v>
      </c>
      <c r="O6" s="279"/>
      <c r="P6" s="3"/>
      <c r="Q6" s="279" t="s">
        <v>8</v>
      </c>
      <c r="R6" s="279"/>
      <c r="S6" s="6"/>
      <c r="T6" s="3"/>
      <c r="U6" s="3"/>
      <c r="V6" s="3"/>
      <c r="W6" s="279" t="s">
        <v>12</v>
      </c>
      <c r="X6" s="279"/>
      <c r="Y6" s="6"/>
      <c r="Z6" s="3"/>
      <c r="AA6" s="3"/>
      <c r="AB6" s="3"/>
      <c r="AC6" s="279" t="s">
        <v>12</v>
      </c>
      <c r="AD6" s="279"/>
      <c r="AE6" s="6"/>
      <c r="AF6" s="3"/>
      <c r="AG6" s="3"/>
      <c r="AH6" s="3"/>
      <c r="AI6" s="279"/>
      <c r="AJ6" s="279"/>
      <c r="AK6" s="6"/>
      <c r="AL6" s="3"/>
      <c r="AM6" s="3"/>
    </row>
    <row r="7" spans="1:52">
      <c r="A7" s="3" t="s">
        <v>86</v>
      </c>
      <c r="B7" s="276" t="s">
        <v>76</v>
      </c>
      <c r="C7" s="276"/>
      <c r="D7" s="6"/>
      <c r="E7" s="276" t="s">
        <v>0</v>
      </c>
      <c r="F7" s="276"/>
      <c r="G7" s="6"/>
      <c r="H7" s="276" t="s">
        <v>0</v>
      </c>
      <c r="I7" s="276"/>
      <c r="J7" s="6"/>
      <c r="K7" s="276" t="s">
        <v>5</v>
      </c>
      <c r="L7" s="276"/>
      <c r="M7" s="6"/>
      <c r="N7" s="276" t="s">
        <v>3</v>
      </c>
      <c r="O7" s="276"/>
      <c r="P7" s="6"/>
      <c r="Q7" s="276" t="s">
        <v>3</v>
      </c>
      <c r="R7" s="276"/>
      <c r="S7" s="6"/>
      <c r="T7" s="276" t="s">
        <v>10</v>
      </c>
      <c r="U7" s="276"/>
      <c r="V7" s="6"/>
      <c r="W7" s="276" t="s">
        <v>14</v>
      </c>
      <c r="X7" s="276"/>
      <c r="Y7" s="6"/>
      <c r="Z7" s="276" t="s">
        <v>16</v>
      </c>
      <c r="AA7" s="276"/>
      <c r="AB7" s="6"/>
      <c r="AC7" s="276" t="s">
        <v>17</v>
      </c>
      <c r="AD7" s="276"/>
      <c r="AE7" s="6"/>
      <c r="AF7" s="276" t="s">
        <v>19</v>
      </c>
      <c r="AG7" s="276"/>
      <c r="AH7" s="6"/>
      <c r="AI7" s="276" t="s">
        <v>78</v>
      </c>
      <c r="AJ7" s="276"/>
      <c r="AK7" s="6"/>
      <c r="AL7" s="276" t="s">
        <v>23</v>
      </c>
      <c r="AM7" s="276"/>
    </row>
    <row r="8" spans="1:52">
      <c r="A8" t="s">
        <v>11</v>
      </c>
      <c r="B8" s="278" t="s">
        <v>77</v>
      </c>
      <c r="C8" s="278"/>
      <c r="D8" s="6"/>
      <c r="E8" s="278" t="s">
        <v>1</v>
      </c>
      <c r="F8" s="278"/>
      <c r="G8" s="6"/>
      <c r="H8" s="278" t="s">
        <v>1</v>
      </c>
      <c r="I8" s="278"/>
      <c r="J8" s="6"/>
      <c r="K8" s="278" t="s">
        <v>4</v>
      </c>
      <c r="L8" s="278"/>
      <c r="M8" s="6"/>
      <c r="N8" s="278" t="s">
        <v>7</v>
      </c>
      <c r="O8" s="278"/>
      <c r="P8" s="6"/>
      <c r="Q8" s="278" t="s">
        <v>9</v>
      </c>
      <c r="R8" s="278"/>
      <c r="S8" s="6"/>
      <c r="T8" s="278" t="s">
        <v>11</v>
      </c>
      <c r="U8" s="278"/>
      <c r="V8" s="6"/>
      <c r="W8" s="278" t="s">
        <v>15</v>
      </c>
      <c r="X8" s="278"/>
      <c r="Y8" s="6"/>
      <c r="Z8" s="278" t="s">
        <v>15</v>
      </c>
      <c r="AA8" s="278"/>
      <c r="AB8" s="6"/>
      <c r="AC8" s="278" t="s">
        <v>18</v>
      </c>
      <c r="AD8" s="278"/>
      <c r="AE8" s="6"/>
      <c r="AF8" s="278" t="s">
        <v>20</v>
      </c>
      <c r="AG8" s="278"/>
      <c r="AH8" s="6"/>
      <c r="AI8" s="278" t="s">
        <v>20</v>
      </c>
      <c r="AJ8" s="278"/>
      <c r="AK8" s="6"/>
      <c r="AL8" s="278" t="s">
        <v>24</v>
      </c>
      <c r="AM8" s="278"/>
    </row>
    <row r="9" spans="1:52" ht="13.5" thickBot="1">
      <c r="A9" s="4" t="s">
        <v>87</v>
      </c>
      <c r="B9" s="39" t="s">
        <v>57</v>
      </c>
      <c r="C9" s="39" t="s">
        <v>58</v>
      </c>
      <c r="D9" s="39"/>
      <c r="E9" s="39" t="s">
        <v>57</v>
      </c>
      <c r="F9" s="39" t="s">
        <v>58</v>
      </c>
      <c r="G9" s="39"/>
      <c r="H9" s="39" t="s">
        <v>57</v>
      </c>
      <c r="I9" s="39" t="s">
        <v>58</v>
      </c>
      <c r="J9" s="39"/>
      <c r="K9" s="39" t="s">
        <v>57</v>
      </c>
      <c r="L9" s="39" t="s">
        <v>58</v>
      </c>
      <c r="M9" s="39"/>
      <c r="N9" s="39" t="s">
        <v>57</v>
      </c>
      <c r="O9" s="39" t="s">
        <v>58</v>
      </c>
      <c r="P9" s="39"/>
      <c r="Q9" s="39" t="s">
        <v>57</v>
      </c>
      <c r="R9" s="39" t="s">
        <v>58</v>
      </c>
      <c r="S9" s="39"/>
      <c r="T9" s="39" t="s">
        <v>57</v>
      </c>
      <c r="U9" s="39" t="s">
        <v>58</v>
      </c>
      <c r="V9" s="39"/>
      <c r="W9" s="39" t="s">
        <v>57</v>
      </c>
      <c r="X9" s="39" t="s">
        <v>58</v>
      </c>
      <c r="Y9" s="39"/>
      <c r="Z9" s="39" t="s">
        <v>57</v>
      </c>
      <c r="AA9" s="39" t="s">
        <v>58</v>
      </c>
      <c r="AB9" s="39"/>
      <c r="AC9" s="39" t="s">
        <v>57</v>
      </c>
      <c r="AD9" s="39" t="s">
        <v>58</v>
      </c>
      <c r="AE9" s="39"/>
      <c r="AF9" s="39" t="s">
        <v>57</v>
      </c>
      <c r="AG9" s="39" t="s">
        <v>58</v>
      </c>
      <c r="AH9" s="39"/>
      <c r="AI9" s="39" t="s">
        <v>57</v>
      </c>
      <c r="AJ9" s="39" t="s">
        <v>58</v>
      </c>
      <c r="AK9" s="39"/>
      <c r="AL9" s="39" t="s">
        <v>57</v>
      </c>
      <c r="AM9" s="39" t="s">
        <v>58</v>
      </c>
    </row>
    <row r="10" spans="1:52" s="21" customFormat="1">
      <c r="A10" s="73" t="s">
        <v>52</v>
      </c>
      <c r="B10" s="72">
        <f>+E10+H10+K10+N10+Q10+T10+W10+Z10+AC10+AF10+AI10+AL10</f>
        <v>13653.843398231362</v>
      </c>
      <c r="C10" s="78"/>
      <c r="D10" s="12"/>
      <c r="E10" s="12">
        <f>'Tbl 10'!C9/'Tbl11'!C9</f>
        <v>388.29551335662234</v>
      </c>
      <c r="F10" s="11"/>
      <c r="G10" s="12"/>
      <c r="H10" s="12">
        <f>'Tbl 10'!D9/'Tbl11'!C9</f>
        <v>895.70366287585568</v>
      </c>
      <c r="I10" s="11"/>
      <c r="J10" s="12"/>
      <c r="K10" s="12">
        <f>'Tbl 10'!E9/'Tbl11'!C9</f>
        <v>5139.7379618018776</v>
      </c>
      <c r="L10" s="11"/>
      <c r="M10" s="12"/>
      <c r="N10" s="12">
        <f>'Tbl 10'!F9/'Tbl11'!C9</f>
        <v>230.65066679646651</v>
      </c>
      <c r="O10" s="11"/>
      <c r="P10" s="12"/>
      <c r="Q10" s="12">
        <f>'Tbl 10'!G9/'Tbl11'!C9</f>
        <v>317.84264444520363</v>
      </c>
      <c r="R10" s="11"/>
      <c r="S10" s="12"/>
      <c r="T10" s="12">
        <f>'Tbl 10'!H9/'Tbl11'!C9</f>
        <v>1572.0140440277428</v>
      </c>
      <c r="U10" s="11"/>
      <c r="V10" s="12"/>
      <c r="W10" s="12">
        <f>'Tbl 10'!I9/'Tbl11'!C9</f>
        <v>108.3858553836437</v>
      </c>
      <c r="X10" s="11"/>
      <c r="Y10" s="12"/>
      <c r="Z10" s="22">
        <f>'Tbl 10'!J9/'Tbl11'!C9</f>
        <v>78.524013557810719</v>
      </c>
      <c r="AA10" s="11"/>
      <c r="AB10" s="12"/>
      <c r="AC10" s="12">
        <f>'Tbl 10'!K9/'Tbl11'!C9</f>
        <v>687.61183543938603</v>
      </c>
      <c r="AD10" s="11"/>
      <c r="AE10" s="12"/>
      <c r="AF10" s="12">
        <f>'Tbl 10'!L9/'Tbl11'!C9</f>
        <v>851.07120948198894</v>
      </c>
      <c r="AG10" s="11"/>
      <c r="AH10" s="12"/>
      <c r="AI10" s="12">
        <f>'Tbl 10'!M9/'Tbl11'!C9</f>
        <v>296.05999559837909</v>
      </c>
      <c r="AJ10" s="11"/>
      <c r="AK10" s="12"/>
      <c r="AL10" s="12">
        <f>('Tbl 10'!N9)/'Tbl11'!C9</f>
        <v>3087.9459954663844</v>
      </c>
      <c r="AM10" s="79"/>
    </row>
    <row r="11" spans="1:5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>
      <c r="A12" s="3" t="s">
        <v>28</v>
      </c>
      <c r="B12" s="2">
        <f>+E12+H12+K12+N12+Q12+T12+W12+Z12+AC12+AF12+AI12+AL12</f>
        <v>12936.20092891471</v>
      </c>
      <c r="C12" s="35">
        <f>RANK(B12,B$12:B$39)</f>
        <v>15</v>
      </c>
      <c r="D12" s="35"/>
      <c r="E12" s="2">
        <f>'Tbl 10'!C11/'Tbl11'!C11</f>
        <v>267.83907778016879</v>
      </c>
      <c r="F12" s="35">
        <f>RANK(E12,E$12:E$39)</f>
        <v>18</v>
      </c>
      <c r="G12" s="35"/>
      <c r="H12" s="2">
        <f>'Tbl 10'!D11/'Tbl11'!C11</f>
        <v>817.13020825861361</v>
      </c>
      <c r="I12" s="35">
        <f>RANK(H12,H$12:H$39)</f>
        <v>16</v>
      </c>
      <c r="J12" s="35"/>
      <c r="K12" s="2">
        <f>'Tbl 10'!E11/'Tbl11'!C11</f>
        <v>4862.1897377041341</v>
      </c>
      <c r="L12" s="35">
        <f>RANK(K12,K$12:K$39)</f>
        <v>16</v>
      </c>
      <c r="M12" s="35"/>
      <c r="N12" s="2">
        <f>'Tbl 10'!F11/'Tbl11'!C11</f>
        <v>269.83134877937971</v>
      </c>
      <c r="O12" s="35">
        <f>RANK(N12,N$12:N$39)</f>
        <v>10</v>
      </c>
      <c r="P12" s="35"/>
      <c r="Q12" s="2">
        <f>'Tbl 10'!G11/'Tbl11'!C11</f>
        <v>180.81974033426584</v>
      </c>
      <c r="R12" s="35">
        <f>RANK(Q12,Q$12:Q$39)</f>
        <v>11</v>
      </c>
      <c r="S12" s="35"/>
      <c r="T12" s="2">
        <f>'Tbl 10'!H11/'Tbl11'!C11</f>
        <v>1659.37850704158</v>
      </c>
      <c r="U12" s="35">
        <f>RANK(T12,T$12:T$39)</f>
        <v>6</v>
      </c>
      <c r="V12" s="35"/>
      <c r="W12" s="2">
        <f>'Tbl 10'!I11/'Tbl11'!C11</f>
        <v>68.470098988594785</v>
      </c>
      <c r="X12" s="35">
        <f>RANK(W12,W$12:W$39)</f>
        <v>19</v>
      </c>
      <c r="Y12" s="32"/>
      <c r="Z12" s="2">
        <f>'Tbl 10'!J11/'Tbl11'!C11</f>
        <v>122.42453912918729</v>
      </c>
      <c r="AA12" s="35">
        <f>RANK(Z12,Z$12:Z$39)</f>
        <v>13</v>
      </c>
      <c r="AB12" s="32"/>
      <c r="AC12" s="2">
        <f>'Tbl 10'!K11/'Tbl11'!C11</f>
        <v>685.27147861224694</v>
      </c>
      <c r="AD12" s="35">
        <f>RANK(AC12,AC$12:AC$39)</f>
        <v>17</v>
      </c>
      <c r="AE12" s="32"/>
      <c r="AF12" s="2">
        <f>'Tbl 10'!L11/'Tbl11'!C11</f>
        <v>859.26879468235177</v>
      </c>
      <c r="AG12" s="35">
        <f>RANK(AF12,AF$12:AF$39)</f>
        <v>13</v>
      </c>
      <c r="AH12" s="32"/>
      <c r="AI12" s="2">
        <f>'Tbl 10'!M11/'Tbl11'!C11</f>
        <v>191.21947253903352</v>
      </c>
      <c r="AJ12" s="35">
        <f>RANK(AI12,AI$12:AI$39)</f>
        <v>22</v>
      </c>
      <c r="AK12" s="3"/>
      <c r="AL12" s="2">
        <f>('Tbl 10'!N11)/'Tbl11'!C11</f>
        <v>2952.3579250651551</v>
      </c>
      <c r="AM12" s="35">
        <f>RANK(AL12,AL$12:AL$39)</f>
        <v>13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 t="s">
        <v>29</v>
      </c>
      <c r="B13" s="2">
        <f>+E13+H13+K13+N13+Q13+T13+W13+Z13+AC13+AF13+AI13+AL13</f>
        <v>12892.402207662071</v>
      </c>
      <c r="C13" s="35">
        <f t="shared" ref="C13:C39" si="0">RANK(B13,B$12:B$39)</f>
        <v>16</v>
      </c>
      <c r="D13" s="35"/>
      <c r="E13" s="2">
        <f>'Tbl 10'!C12/'Tbl11'!C12</f>
        <v>392.11532987377961</v>
      </c>
      <c r="F13" s="35">
        <f t="shared" ref="F13:F39" si="1">RANK(E13,E$12:E$39)</f>
        <v>7</v>
      </c>
      <c r="G13" s="35"/>
      <c r="H13" s="2">
        <f>'Tbl 10'!D12/'Tbl11'!C12</f>
        <v>811.26276247964643</v>
      </c>
      <c r="I13" s="35">
        <f t="shared" ref="I13:I39" si="2">RANK(H13,H$12:H$39)</f>
        <v>17</v>
      </c>
      <c r="J13" s="35"/>
      <c r="K13" s="2">
        <f>'Tbl 10'!E12/'Tbl11'!C12</f>
        <v>4806.9582355165567</v>
      </c>
      <c r="L13" s="35">
        <f t="shared" ref="L13:L39" si="3">RANK(K13,K$12:K$39)</f>
        <v>17</v>
      </c>
      <c r="M13" s="35"/>
      <c r="N13" s="2">
        <f>'Tbl 10'!F12/'Tbl11'!C12</f>
        <v>467.21771768059153</v>
      </c>
      <c r="O13" s="35">
        <f t="shared" ref="O13:O39" si="4">RANK(N13,N$12:N$39)</f>
        <v>1</v>
      </c>
      <c r="P13" s="35"/>
      <c r="Q13" s="2">
        <f>'Tbl 10'!G12/'Tbl11'!C12</f>
        <v>208.5167990165161</v>
      </c>
      <c r="R13" s="35">
        <f t="shared" ref="R13:R39" si="5">RANK(Q13,Q$12:Q$39)</f>
        <v>9</v>
      </c>
      <c r="S13" s="35"/>
      <c r="T13" s="2">
        <f>'Tbl 10'!H12/'Tbl11'!C12</f>
        <v>1320.4302347205262</v>
      </c>
      <c r="U13" s="35">
        <f t="shared" ref="U13:U39" si="6">RANK(T13,T$12:T$39)</f>
        <v>14</v>
      </c>
      <c r="V13" s="35"/>
      <c r="W13" s="2">
        <f>'Tbl 10'!I12/'Tbl11'!C12</f>
        <v>100.18635921856297</v>
      </c>
      <c r="X13" s="35">
        <f t="shared" ref="X13:X39" si="7">RANK(W13,W$12:W$39)</f>
        <v>11</v>
      </c>
      <c r="Y13" s="3"/>
      <c r="Z13" s="2">
        <f>'Tbl 10'!J12/'Tbl11'!C12</f>
        <v>0</v>
      </c>
      <c r="AA13" s="35">
        <f t="shared" ref="AA13:AA39" si="8">RANK(Z13,Z$12:Z$39)</f>
        <v>23</v>
      </c>
      <c r="AB13" s="3"/>
      <c r="AC13" s="2">
        <f>'Tbl 10'!K12/'Tbl11'!C12</f>
        <v>692.09222847828278</v>
      </c>
      <c r="AD13" s="35">
        <f t="shared" ref="AD13:AD39" si="9">RANK(AC13,AC$12:AC$39)</f>
        <v>14</v>
      </c>
      <c r="AE13" s="32"/>
      <c r="AF13" s="2">
        <f>'Tbl 10'!L12/'Tbl11'!C12</f>
        <v>842.47964855751934</v>
      </c>
      <c r="AG13" s="35">
        <f t="shared" ref="AG13:AG39" si="10">RANK(AF13,AF$12:AF$39)</f>
        <v>15</v>
      </c>
      <c r="AH13" s="32"/>
      <c r="AI13" s="2">
        <f>'Tbl 10'!M12/'Tbl11'!C12</f>
        <v>238.89835299897001</v>
      </c>
      <c r="AJ13" s="35">
        <f t="shared" ref="AJ13:AJ39" si="11">RANK(AI13,AI$12:AI$39)</f>
        <v>18</v>
      </c>
      <c r="AK13" s="3"/>
      <c r="AL13" s="2">
        <f>('Tbl 10'!N12)/'Tbl11'!C12</f>
        <v>3012.2445391211218</v>
      </c>
      <c r="AM13" s="35">
        <f t="shared" ref="AM13:AM39" si="12">RANK(AL13,AL$12:AL$39)</f>
        <v>10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 t="s">
        <v>51</v>
      </c>
      <c r="B14" s="2">
        <f>+E14+H14+K14+N14+Q14+T14+W14+Z14+AC14+AF14+AI14+AL14</f>
        <v>14555.641600328643</v>
      </c>
      <c r="C14" s="35">
        <f t="shared" si="0"/>
        <v>4</v>
      </c>
      <c r="D14" s="35"/>
      <c r="E14" s="2">
        <f>'Tbl 10'!C13/'Tbl11'!C13</f>
        <v>721.72265699438992</v>
      </c>
      <c r="F14" s="35">
        <f t="shared" si="1"/>
        <v>1</v>
      </c>
      <c r="G14" s="35"/>
      <c r="H14" s="2">
        <f>'Tbl 10'!D13/'Tbl11'!C13</f>
        <v>961.82489418350599</v>
      </c>
      <c r="I14" s="35">
        <f t="shared" si="2"/>
        <v>5</v>
      </c>
      <c r="J14" s="35"/>
      <c r="K14" s="2">
        <f>'Tbl 10'!E13/'Tbl11'!C13</f>
        <v>4400.1012893584702</v>
      </c>
      <c r="L14" s="35">
        <f t="shared" si="3"/>
        <v>24</v>
      </c>
      <c r="M14" s="35"/>
      <c r="N14" s="2">
        <f>'Tbl 10'!F13/'Tbl11'!C13</f>
        <v>192.09111582444748</v>
      </c>
      <c r="O14" s="35">
        <f t="shared" si="4"/>
        <v>17</v>
      </c>
      <c r="P14" s="35"/>
      <c r="Q14" s="2">
        <f>'Tbl 10'!G13/'Tbl11'!C13</f>
        <v>1130.1937857708622</v>
      </c>
      <c r="R14" s="35">
        <f t="shared" si="5"/>
        <v>1</v>
      </c>
      <c r="S14" s="35"/>
      <c r="T14" s="2">
        <f>'Tbl 10'!H13/'Tbl11'!C13</f>
        <v>2044.1642757162756</v>
      </c>
      <c r="U14" s="35">
        <f t="shared" si="6"/>
        <v>1</v>
      </c>
      <c r="V14" s="35"/>
      <c r="W14" s="2">
        <f>'Tbl 10'!I13/'Tbl11'!C13</f>
        <v>202.01972716266658</v>
      </c>
      <c r="X14" s="35">
        <f t="shared" si="7"/>
        <v>3</v>
      </c>
      <c r="Y14" s="32"/>
      <c r="Z14" s="2">
        <f>'Tbl 10'!J13/'Tbl11'!C13</f>
        <v>0.1314938437777986</v>
      </c>
      <c r="AA14" s="35">
        <f t="shared" si="8"/>
        <v>21</v>
      </c>
      <c r="AB14" s="32"/>
      <c r="AC14" s="2">
        <f>'Tbl 10'!K13/'Tbl11'!C13</f>
        <v>593.16443684490423</v>
      </c>
      <c r="AD14" s="35">
        <f t="shared" si="9"/>
        <v>20</v>
      </c>
      <c r="AE14" s="32"/>
      <c r="AF14" s="2">
        <f>'Tbl 10'!L13/'Tbl11'!C13</f>
        <v>789.82693160657288</v>
      </c>
      <c r="AG14" s="35">
        <f t="shared" si="10"/>
        <v>18</v>
      </c>
      <c r="AH14" s="32"/>
      <c r="AI14" s="2">
        <f>'Tbl 10'!M13/'Tbl11'!C13</f>
        <v>344.48964301120827</v>
      </c>
      <c r="AJ14" s="35">
        <f t="shared" si="11"/>
        <v>4</v>
      </c>
      <c r="AK14" s="3"/>
      <c r="AL14" s="2">
        <f>('Tbl 10'!N13)/'Tbl11'!C13</f>
        <v>3175.9113500115632</v>
      </c>
      <c r="AM14" s="35">
        <f t="shared" si="12"/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 t="s">
        <v>30</v>
      </c>
      <c r="B15" s="2">
        <f>+E15+H15+K15+N15+Q15+T15+W15+Z15+AC15+AF15+AI15+AL15</f>
        <v>13115.757340540516</v>
      </c>
      <c r="C15" s="35">
        <f t="shared" si="0"/>
        <v>11</v>
      </c>
      <c r="D15" s="35"/>
      <c r="E15" s="2">
        <f>'Tbl 10'!C14/'Tbl11'!C14</f>
        <v>488.28430498637402</v>
      </c>
      <c r="F15" s="35">
        <f t="shared" si="1"/>
        <v>4</v>
      </c>
      <c r="G15" s="35"/>
      <c r="H15" s="2">
        <f>'Tbl 10'!D14/'Tbl11'!C14</f>
        <v>891.3316912984177</v>
      </c>
      <c r="I15" s="35">
        <f t="shared" si="2"/>
        <v>12</v>
      </c>
      <c r="J15" s="35"/>
      <c r="K15" s="2">
        <f>'Tbl 10'!E14/'Tbl11'!C14</f>
        <v>4766.9041764036529</v>
      </c>
      <c r="L15" s="35">
        <f t="shared" si="3"/>
        <v>20</v>
      </c>
      <c r="M15" s="35"/>
      <c r="N15" s="2">
        <f>'Tbl 10'!F14/'Tbl11'!C14</f>
        <v>253.77292519410705</v>
      </c>
      <c r="O15" s="35">
        <f t="shared" si="4"/>
        <v>11</v>
      </c>
      <c r="P15" s="35"/>
      <c r="Q15" s="2">
        <f>'Tbl 10'!G14/'Tbl11'!C14</f>
        <v>498.04639192005146</v>
      </c>
      <c r="R15" s="35">
        <f t="shared" si="5"/>
        <v>3</v>
      </c>
      <c r="S15" s="35"/>
      <c r="T15" s="2">
        <f>'Tbl 10'!H14/'Tbl11'!C14</f>
        <v>1441.1709592620484</v>
      </c>
      <c r="U15" s="35">
        <f t="shared" si="6"/>
        <v>11</v>
      </c>
      <c r="V15" s="35"/>
      <c r="W15" s="2">
        <f>'Tbl 10'!I14/'Tbl11'!C14</f>
        <v>116.45495284071126</v>
      </c>
      <c r="X15" s="35">
        <f t="shared" si="7"/>
        <v>9</v>
      </c>
      <c r="Y15" s="32"/>
      <c r="Z15" s="2">
        <f>'Tbl 10'!J14/'Tbl11'!C14</f>
        <v>146.09749291240445</v>
      </c>
      <c r="AA15" s="35">
        <f t="shared" si="8"/>
        <v>5</v>
      </c>
      <c r="AB15" s="3"/>
      <c r="AC15" s="2">
        <f>'Tbl 10'!K14/'Tbl11'!C14</f>
        <v>553.49367613551226</v>
      </c>
      <c r="AD15" s="35">
        <f t="shared" si="9"/>
        <v>21</v>
      </c>
      <c r="AE15" s="3"/>
      <c r="AF15" s="2">
        <f>'Tbl 10'!L14/'Tbl11'!C14</f>
        <v>846.48093338354613</v>
      </c>
      <c r="AG15" s="35">
        <f t="shared" si="10"/>
        <v>14</v>
      </c>
      <c r="AH15" s="32"/>
      <c r="AI15" s="2">
        <f>'Tbl 10'!M14/'Tbl11'!C14</f>
        <v>321.0525919793177</v>
      </c>
      <c r="AJ15" s="35">
        <f t="shared" si="11"/>
        <v>8</v>
      </c>
      <c r="AK15" s="3"/>
      <c r="AL15" s="2">
        <f>('Tbl 10'!N14)/'Tbl11'!C14</f>
        <v>2792.6672442243735</v>
      </c>
      <c r="AM15" s="35">
        <f t="shared" si="12"/>
        <v>20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 t="s">
        <v>31</v>
      </c>
      <c r="B16" s="2">
        <f>+E16+H16+K16+N16+Q16+T16+W16+Z16+AC16+AF16+AI16+AL16</f>
        <v>13225.86187470848</v>
      </c>
      <c r="C16" s="35">
        <f t="shared" si="0"/>
        <v>10</v>
      </c>
      <c r="D16" s="35"/>
      <c r="E16" s="2">
        <f>'Tbl 10'!C15/'Tbl11'!C15</f>
        <v>376.49421185783012</v>
      </c>
      <c r="F16" s="35">
        <f t="shared" si="1"/>
        <v>8</v>
      </c>
      <c r="G16" s="35"/>
      <c r="H16" s="2">
        <f>'Tbl 10'!D15/'Tbl11'!C15</f>
        <v>704.86238205612369</v>
      </c>
      <c r="I16" s="35">
        <f t="shared" si="2"/>
        <v>23</v>
      </c>
      <c r="J16" s="35"/>
      <c r="K16" s="2">
        <f>'Tbl 10'!E15/'Tbl11'!C15</f>
        <v>5155.822584191902</v>
      </c>
      <c r="L16" s="35">
        <f t="shared" si="3"/>
        <v>7</v>
      </c>
      <c r="M16" s="35"/>
      <c r="N16" s="2">
        <f>'Tbl 10'!F15/'Tbl11'!C15</f>
        <v>201.85778697971327</v>
      </c>
      <c r="O16" s="35">
        <f t="shared" si="4"/>
        <v>15</v>
      </c>
      <c r="P16" s="35"/>
      <c r="Q16" s="2">
        <f>'Tbl 10'!G15/'Tbl11'!C15</f>
        <v>94.395966008964535</v>
      </c>
      <c r="R16" s="35">
        <f t="shared" si="5"/>
        <v>17</v>
      </c>
      <c r="S16" s="35"/>
      <c r="T16" s="2">
        <f>'Tbl 10'!H15/'Tbl11'!C15</f>
        <v>1583.4520700731978</v>
      </c>
      <c r="U16" s="35">
        <f t="shared" si="6"/>
        <v>8</v>
      </c>
      <c r="V16" s="35"/>
      <c r="W16" s="2">
        <f>'Tbl 10'!I15/'Tbl11'!C15</f>
        <v>103.90433535113185</v>
      </c>
      <c r="X16" s="35">
        <f t="shared" si="7"/>
        <v>10</v>
      </c>
      <c r="Y16" s="32"/>
      <c r="Z16" s="2">
        <f>'Tbl 10'!J15/'Tbl11'!C15</f>
        <v>96.950512065376614</v>
      </c>
      <c r="AA16" s="35">
        <f t="shared" si="8"/>
        <v>19</v>
      </c>
      <c r="AB16" s="32"/>
      <c r="AC16" s="2">
        <f>'Tbl 10'!K15/'Tbl11'!C15</f>
        <v>920.30420694725422</v>
      </c>
      <c r="AD16" s="35">
        <f t="shared" si="9"/>
        <v>8</v>
      </c>
      <c r="AE16" s="32"/>
      <c r="AF16" s="2">
        <f>'Tbl 10'!L15/'Tbl11'!C15</f>
        <v>962.7825431449163</v>
      </c>
      <c r="AG16" s="35">
        <f t="shared" si="10"/>
        <v>4</v>
      </c>
      <c r="AH16" s="32"/>
      <c r="AI16" s="2">
        <f>'Tbl 10'!M15/'Tbl11'!C15</f>
        <v>192.35375323634665</v>
      </c>
      <c r="AJ16" s="35">
        <f t="shared" si="11"/>
        <v>21</v>
      </c>
      <c r="AK16" s="3"/>
      <c r="AL16" s="2">
        <f>('Tbl 10'!N15)/'Tbl11'!C15</f>
        <v>2832.6815227957227</v>
      </c>
      <c r="AM16" s="35">
        <f t="shared" si="12"/>
        <v>18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>
      <c r="A18" s="3" t="s">
        <v>32</v>
      </c>
      <c r="B18" s="2">
        <f t="shared" ref="B18:B22" si="13">+E18+H18+K18+N18+Q18+T18+W18+Z18+AC18+AF18+AI18+AL18</f>
        <v>12518.196423459711</v>
      </c>
      <c r="C18" s="35">
        <f t="shared" si="0"/>
        <v>18</v>
      </c>
      <c r="D18" s="35"/>
      <c r="E18" s="2">
        <f>'Tbl 10'!C17/'Tbl11'!C17</f>
        <v>330.4670138192763</v>
      </c>
      <c r="F18" s="35">
        <f t="shared" si="1"/>
        <v>13</v>
      </c>
      <c r="G18" s="35"/>
      <c r="H18" s="2">
        <f>'Tbl 10'!D17/'Tbl11'!C17</f>
        <v>913.5343073504597</v>
      </c>
      <c r="I18" s="35">
        <f t="shared" si="2"/>
        <v>9</v>
      </c>
      <c r="J18" s="35"/>
      <c r="K18" s="2">
        <f>'Tbl 10'!E17/'Tbl11'!C17</f>
        <v>4964.2713419355914</v>
      </c>
      <c r="L18" s="35">
        <f t="shared" si="3"/>
        <v>11</v>
      </c>
      <c r="M18" s="35"/>
      <c r="N18" s="2">
        <f>'Tbl 10'!F17/'Tbl11'!C17</f>
        <v>177.42983380018805</v>
      </c>
      <c r="O18" s="35">
        <f t="shared" si="4"/>
        <v>18</v>
      </c>
      <c r="P18" s="35"/>
      <c r="Q18" s="2">
        <f>'Tbl 10'!G17/'Tbl11'!C17</f>
        <v>461.39523966820138</v>
      </c>
      <c r="R18" s="35">
        <f t="shared" si="5"/>
        <v>4</v>
      </c>
      <c r="S18" s="35"/>
      <c r="T18" s="2">
        <f>'Tbl 10'!H17/'Tbl11'!C17</f>
        <v>1033.4630607040772</v>
      </c>
      <c r="U18" s="35">
        <f t="shared" si="6"/>
        <v>24</v>
      </c>
      <c r="V18" s="35"/>
      <c r="W18" s="2">
        <f>'Tbl 10'!I17/'Tbl11'!C17</f>
        <v>94.189082031917764</v>
      </c>
      <c r="X18" s="35">
        <f t="shared" si="7"/>
        <v>13</v>
      </c>
      <c r="Y18" s="32"/>
      <c r="Z18" s="2">
        <f>'Tbl 10'!J17/'Tbl11'!C17</f>
        <v>125.9142974729135</v>
      </c>
      <c r="AA18" s="35">
        <f t="shared" si="8"/>
        <v>12</v>
      </c>
      <c r="AB18" s="3"/>
      <c r="AC18" s="2">
        <f>'Tbl 10'!K17/'Tbl11'!C17</f>
        <v>690.02322222907571</v>
      </c>
      <c r="AD18" s="35">
        <f t="shared" si="9"/>
        <v>16</v>
      </c>
      <c r="AE18" s="32"/>
      <c r="AF18" s="2">
        <f>'Tbl 10'!L17/'Tbl11'!C17</f>
        <v>751.0432566846938</v>
      </c>
      <c r="AG18" s="35">
        <f t="shared" si="10"/>
        <v>21</v>
      </c>
      <c r="AH18" s="32"/>
      <c r="AI18" s="2">
        <f>'Tbl 10'!M17/'Tbl11'!C17</f>
        <v>146.82505577815408</v>
      </c>
      <c r="AJ18" s="35">
        <f t="shared" si="11"/>
        <v>24</v>
      </c>
      <c r="AK18" s="3"/>
      <c r="AL18" s="2">
        <f>('Tbl 10'!N17)/'Tbl11'!C17</f>
        <v>2829.6407119851606</v>
      </c>
      <c r="AM18" s="35">
        <f t="shared" si="12"/>
        <v>19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 t="s">
        <v>33</v>
      </c>
      <c r="B19" s="2">
        <f t="shared" si="13"/>
        <v>12999.554604630423</v>
      </c>
      <c r="C19" s="35">
        <f t="shared" si="0"/>
        <v>14</v>
      </c>
      <c r="D19" s="35"/>
      <c r="E19" s="2">
        <f>'Tbl 10'!C18/'Tbl11'!C18</f>
        <v>207.50436817130989</v>
      </c>
      <c r="F19" s="35">
        <f t="shared" si="1"/>
        <v>23</v>
      </c>
      <c r="G19" s="35"/>
      <c r="H19" s="2">
        <f>'Tbl 10'!D18/'Tbl11'!C18</f>
        <v>913.15380495060754</v>
      </c>
      <c r="I19" s="35">
        <f t="shared" si="2"/>
        <v>10</v>
      </c>
      <c r="J19" s="35"/>
      <c r="K19" s="2">
        <f>'Tbl 10'!E18/'Tbl11'!C18</f>
        <v>4804.477182642011</v>
      </c>
      <c r="L19" s="35">
        <f t="shared" si="3"/>
        <v>18</v>
      </c>
      <c r="M19" s="35"/>
      <c r="N19" s="2">
        <f>'Tbl 10'!F18/'Tbl11'!C18</f>
        <v>312.05718507131593</v>
      </c>
      <c r="O19" s="35">
        <f t="shared" si="4"/>
        <v>7</v>
      </c>
      <c r="P19" s="35"/>
      <c r="Q19" s="2">
        <f>'Tbl 10'!G18/'Tbl11'!C18</f>
        <v>65.464171118735322</v>
      </c>
      <c r="R19" s="35">
        <f t="shared" si="5"/>
        <v>21</v>
      </c>
      <c r="S19" s="35"/>
      <c r="T19" s="2">
        <f>'Tbl 10'!H18/'Tbl11'!C18</f>
        <v>1412.9353020005931</v>
      </c>
      <c r="U19" s="35">
        <f t="shared" si="6"/>
        <v>12</v>
      </c>
      <c r="V19" s="35"/>
      <c r="W19" s="2">
        <f>'Tbl 10'!I18/'Tbl11'!C18</f>
        <v>64.664031334067445</v>
      </c>
      <c r="X19" s="35">
        <f t="shared" si="7"/>
        <v>20</v>
      </c>
      <c r="Y19" s="32"/>
      <c r="Z19" s="2">
        <f>'Tbl 10'!J18/'Tbl11'!C18</f>
        <v>143.50319891836136</v>
      </c>
      <c r="AA19" s="35">
        <f t="shared" si="8"/>
        <v>8</v>
      </c>
      <c r="AB19" s="3"/>
      <c r="AC19" s="2">
        <f>'Tbl 10'!K18/'Tbl11'!C18</f>
        <v>861.38045762553259</v>
      </c>
      <c r="AD19" s="35">
        <f t="shared" si="9"/>
        <v>9</v>
      </c>
      <c r="AE19" s="3"/>
      <c r="AF19" s="2">
        <f>'Tbl 10'!L18/'Tbl11'!C18</f>
        <v>904.1159464039298</v>
      </c>
      <c r="AG19" s="35">
        <f t="shared" si="10"/>
        <v>9</v>
      </c>
      <c r="AH19" s="32"/>
      <c r="AI19" s="2">
        <f>'Tbl 10'!M18/'Tbl11'!C18</f>
        <v>247.47450323675184</v>
      </c>
      <c r="AJ19" s="35">
        <f t="shared" si="11"/>
        <v>16</v>
      </c>
      <c r="AK19" s="3"/>
      <c r="AL19" s="2">
        <f>('Tbl 10'!N18)/'Tbl11'!C18</f>
        <v>3062.824453157205</v>
      </c>
      <c r="AM19" s="35">
        <f t="shared" si="12"/>
        <v>7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 t="s">
        <v>34</v>
      </c>
      <c r="B20" s="2">
        <f t="shared" si="13"/>
        <v>12796.910850713772</v>
      </c>
      <c r="C20" s="35">
        <f t="shared" si="0"/>
        <v>17</v>
      </c>
      <c r="D20" s="35"/>
      <c r="E20" s="2">
        <f>'Tbl 10'!C19/'Tbl11'!C19</f>
        <v>355.26949207487695</v>
      </c>
      <c r="F20" s="35">
        <f t="shared" si="1"/>
        <v>12</v>
      </c>
      <c r="G20" s="35"/>
      <c r="H20" s="2">
        <f>'Tbl 10'!D19/'Tbl11'!C19</f>
        <v>939.26213403108261</v>
      </c>
      <c r="I20" s="35">
        <f t="shared" si="2"/>
        <v>6</v>
      </c>
      <c r="J20" s="35"/>
      <c r="K20" s="2">
        <f>'Tbl 10'!E19/'Tbl11'!C19</f>
        <v>4866.8282538535968</v>
      </c>
      <c r="L20" s="35">
        <f t="shared" si="3"/>
        <v>15</v>
      </c>
      <c r="M20" s="35"/>
      <c r="N20" s="2">
        <f>'Tbl 10'!F19/'Tbl11'!C19</f>
        <v>314.10442473399519</v>
      </c>
      <c r="O20" s="35">
        <f t="shared" si="4"/>
        <v>6</v>
      </c>
      <c r="P20" s="35"/>
      <c r="Q20" s="2">
        <f>'Tbl 10'!G19/'Tbl11'!C19</f>
        <v>213.11257329166287</v>
      </c>
      <c r="R20" s="35">
        <f t="shared" si="5"/>
        <v>7</v>
      </c>
      <c r="S20" s="35"/>
      <c r="T20" s="2">
        <f>'Tbl 10'!H19/'Tbl11'!C19</f>
        <v>1684.4371973723971</v>
      </c>
      <c r="U20" s="35">
        <f t="shared" si="6"/>
        <v>5</v>
      </c>
      <c r="V20" s="35"/>
      <c r="W20" s="2">
        <f>'Tbl 10'!I19/'Tbl11'!C19</f>
        <v>99.621194976667454</v>
      </c>
      <c r="X20" s="35">
        <f t="shared" si="7"/>
        <v>12</v>
      </c>
      <c r="Y20" s="32"/>
      <c r="Z20" s="2">
        <f>'Tbl 10'!J19/'Tbl11'!C19</f>
        <v>110.67715949172123</v>
      </c>
      <c r="AA20" s="35">
        <f t="shared" si="8"/>
        <v>15</v>
      </c>
      <c r="AB20" s="32"/>
      <c r="AC20" s="2">
        <f>'Tbl 10'!K19/'Tbl11'!C19</f>
        <v>710.89504488109355</v>
      </c>
      <c r="AD20" s="35">
        <f t="shared" si="9"/>
        <v>13</v>
      </c>
      <c r="AE20" s="32"/>
      <c r="AF20" s="2">
        <f>'Tbl 10'!L19/'Tbl11'!C19</f>
        <v>731.23674538502496</v>
      </c>
      <c r="AG20" s="35">
        <f t="shared" si="10"/>
        <v>22</v>
      </c>
      <c r="AH20" s="32"/>
      <c r="AI20" s="2">
        <f>'Tbl 10'!M19/'Tbl11'!C19</f>
        <v>313.84560359162589</v>
      </c>
      <c r="AJ20" s="35">
        <f t="shared" si="11"/>
        <v>9</v>
      </c>
      <c r="AK20" s="3"/>
      <c r="AL20" s="2">
        <f>('Tbl 10'!N19)/'Tbl11'!C19</f>
        <v>2457.6210270300262</v>
      </c>
      <c r="AM20" s="35">
        <f t="shared" si="12"/>
        <v>24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>
      <c r="A21" s="3" t="s">
        <v>35</v>
      </c>
      <c r="B21" s="2">
        <f t="shared" si="13"/>
        <v>13065.827949398703</v>
      </c>
      <c r="C21" s="35">
        <f t="shared" si="0"/>
        <v>12</v>
      </c>
      <c r="D21" s="35"/>
      <c r="E21" s="2">
        <f>'Tbl 10'!C20/'Tbl11'!C20</f>
        <v>359.14940644996818</v>
      </c>
      <c r="F21" s="35">
        <f t="shared" si="1"/>
        <v>11</v>
      </c>
      <c r="G21" s="35"/>
      <c r="H21" s="2">
        <f>'Tbl 10'!D20/'Tbl11'!C20</f>
        <v>876.39607917588137</v>
      </c>
      <c r="I21" s="35">
        <f t="shared" si="2"/>
        <v>13</v>
      </c>
      <c r="J21" s="35"/>
      <c r="K21" s="2">
        <f>'Tbl 10'!E20/'Tbl11'!C20</f>
        <v>4926.2406500332118</v>
      </c>
      <c r="L21" s="35">
        <f t="shared" si="3"/>
        <v>13</v>
      </c>
      <c r="M21" s="35"/>
      <c r="N21" s="2">
        <f>'Tbl 10'!F20/'Tbl11'!C20</f>
        <v>224.26307271490691</v>
      </c>
      <c r="O21" s="35">
        <f t="shared" si="4"/>
        <v>13</v>
      </c>
      <c r="P21" s="35"/>
      <c r="Q21" s="2">
        <f>'Tbl 10'!G20/'Tbl11'!C20</f>
        <v>80.128412354166187</v>
      </c>
      <c r="R21" s="35">
        <f t="shared" si="5"/>
        <v>19</v>
      </c>
      <c r="S21" s="35"/>
      <c r="T21" s="2">
        <f>'Tbl 10'!H20/'Tbl11'!C20</f>
        <v>1340.0737571068171</v>
      </c>
      <c r="U21" s="35">
        <f t="shared" si="6"/>
        <v>13</v>
      </c>
      <c r="V21" s="35"/>
      <c r="W21" s="2">
        <f>'Tbl 10'!I20/'Tbl11'!C20</f>
        <v>128.02459259348748</v>
      </c>
      <c r="X21" s="35">
        <f t="shared" si="7"/>
        <v>8</v>
      </c>
      <c r="Y21" s="32"/>
      <c r="Z21" s="2">
        <f>'Tbl 10'!J20/'Tbl11'!C20</f>
        <v>113.59165072705228</v>
      </c>
      <c r="AA21" s="35">
        <f t="shared" si="8"/>
        <v>14</v>
      </c>
      <c r="AB21" s="3"/>
      <c r="AC21" s="2">
        <f>'Tbl 10'!K20/'Tbl11'!C20</f>
        <v>1033.1205038025059</v>
      </c>
      <c r="AD21" s="35">
        <f t="shared" si="9"/>
        <v>4</v>
      </c>
      <c r="AE21" s="3"/>
      <c r="AF21" s="2">
        <f>'Tbl 10'!L20/'Tbl11'!C20</f>
        <v>989.74640312518034</v>
      </c>
      <c r="AG21" s="35">
        <f t="shared" si="10"/>
        <v>3</v>
      </c>
      <c r="AH21" s="32"/>
      <c r="AI21" s="2">
        <f>'Tbl 10'!M20/'Tbl11'!C20</f>
        <v>262.59041772534755</v>
      </c>
      <c r="AJ21" s="35">
        <f t="shared" si="11"/>
        <v>15</v>
      </c>
      <c r="AK21" s="3"/>
      <c r="AL21" s="2">
        <f>('Tbl 10'!N20)/'Tbl11'!C20</f>
        <v>2732.5030035901787</v>
      </c>
      <c r="AM21" s="35">
        <f t="shared" si="12"/>
        <v>22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>
      <c r="A22" s="3" t="s">
        <v>36</v>
      </c>
      <c r="B22" s="2">
        <f t="shared" si="13"/>
        <v>13911.181517709971</v>
      </c>
      <c r="C22" s="35">
        <f t="shared" si="0"/>
        <v>9</v>
      </c>
      <c r="D22" s="35"/>
      <c r="E22" s="2">
        <f>'Tbl 10'!C21/'Tbl11'!C21</f>
        <v>360.83124305025802</v>
      </c>
      <c r="F22" s="35">
        <f t="shared" si="1"/>
        <v>10</v>
      </c>
      <c r="G22" s="35"/>
      <c r="H22" s="2">
        <f>'Tbl 10'!D21/'Tbl11'!C21</f>
        <v>1198.543850649854</v>
      </c>
      <c r="I22" s="35">
        <f t="shared" si="2"/>
        <v>2</v>
      </c>
      <c r="J22" s="35"/>
      <c r="K22" s="2">
        <f>'Tbl 10'!E21/'Tbl11'!C21</f>
        <v>5246.3711159994418</v>
      </c>
      <c r="L22" s="35">
        <f t="shared" si="3"/>
        <v>6</v>
      </c>
      <c r="M22" s="35"/>
      <c r="N22" s="2">
        <f>'Tbl 10'!F21/'Tbl11'!C21</f>
        <v>407.24272775236642</v>
      </c>
      <c r="O22" s="35">
        <f t="shared" si="4"/>
        <v>5</v>
      </c>
      <c r="P22" s="35"/>
      <c r="Q22" s="2">
        <f>'Tbl 10'!G21/'Tbl11'!C21</f>
        <v>321.40039744781217</v>
      </c>
      <c r="R22" s="35">
        <f t="shared" si="5"/>
        <v>6</v>
      </c>
      <c r="S22" s="35"/>
      <c r="T22" s="2">
        <f>'Tbl 10'!H21/'Tbl11'!C21</f>
        <v>1145.8949277244737</v>
      </c>
      <c r="U22" s="35">
        <f t="shared" si="6"/>
        <v>21</v>
      </c>
      <c r="V22" s="35"/>
      <c r="W22" s="2">
        <f>'Tbl 10'!I21/'Tbl11'!C21</f>
        <v>165.71090373008354</v>
      </c>
      <c r="X22" s="35">
        <f t="shared" si="7"/>
        <v>5</v>
      </c>
      <c r="Y22" s="3"/>
      <c r="Z22" s="2">
        <f>'Tbl 10'!J21/'Tbl11'!C21</f>
        <v>128.35537412997869</v>
      </c>
      <c r="AA22" s="35">
        <f t="shared" si="8"/>
        <v>11</v>
      </c>
      <c r="AB22" s="32"/>
      <c r="AC22" s="2">
        <f>'Tbl 10'!K21/'Tbl11'!C21</f>
        <v>777.92717875251162</v>
      </c>
      <c r="AD22" s="35">
        <f t="shared" si="9"/>
        <v>12</v>
      </c>
      <c r="AE22" s="32"/>
      <c r="AF22" s="2">
        <f>'Tbl 10'!L21/'Tbl11'!C21</f>
        <v>876.09888712822294</v>
      </c>
      <c r="AG22" s="35">
        <f t="shared" si="10"/>
        <v>12</v>
      </c>
      <c r="AH22" s="32"/>
      <c r="AI22" s="2">
        <f>'Tbl 10'!M21/'Tbl11'!C21</f>
        <v>385.4035151931588</v>
      </c>
      <c r="AJ22" s="35">
        <f t="shared" si="11"/>
        <v>3</v>
      </c>
      <c r="AK22" s="3"/>
      <c r="AL22" s="2">
        <f>('Tbl 10'!N21)/'Tbl11'!C21</f>
        <v>2897.4013961518094</v>
      </c>
      <c r="AM22" s="35">
        <f t="shared" si="12"/>
        <v>14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C23" s="35"/>
      <c r="D23" s="35"/>
      <c r="F23" s="35"/>
      <c r="G23" s="35"/>
      <c r="I23" s="35"/>
      <c r="J23" s="35"/>
      <c r="L23" s="35"/>
      <c r="M23" s="35"/>
      <c r="O23" s="35"/>
      <c r="P23" s="35"/>
      <c r="R23" s="35"/>
      <c r="S23" s="35"/>
      <c r="U23" s="35"/>
      <c r="V23" s="35"/>
      <c r="X23" s="35"/>
      <c r="Y23" s="3"/>
      <c r="AA23" s="35"/>
      <c r="AB23" s="32"/>
      <c r="AD23" s="35"/>
      <c r="AE23" s="32"/>
      <c r="AG23" s="35"/>
      <c r="AH23" s="32"/>
      <c r="AJ23" s="35"/>
      <c r="AK23" s="3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 t="s">
        <v>37</v>
      </c>
      <c r="B24" s="2">
        <f t="shared" ref="B24:B28" si="14">+E24+H24+K24+N24+Q24+T24+W24+Z24+AC24+AF24+AI24+AL24</f>
        <v>11941.206826500125</v>
      </c>
      <c r="C24" s="35">
        <f t="shared" si="0"/>
        <v>24</v>
      </c>
      <c r="D24" s="35"/>
      <c r="E24" s="2">
        <f>'Tbl 10'!C23/'Tbl11'!C23</f>
        <v>246.81035944039115</v>
      </c>
      <c r="F24" s="35">
        <f t="shared" si="1"/>
        <v>21</v>
      </c>
      <c r="G24" s="35"/>
      <c r="H24" s="2">
        <f>'Tbl 10'!D23/'Tbl11'!C23</f>
        <v>804.75794759478902</v>
      </c>
      <c r="I24" s="35">
        <f t="shared" si="2"/>
        <v>19</v>
      </c>
      <c r="J24" s="35"/>
      <c r="K24" s="2">
        <f>'Tbl 10'!E23/'Tbl11'!C23</f>
        <v>4899.3772397855118</v>
      </c>
      <c r="L24" s="35">
        <f t="shared" si="3"/>
        <v>14</v>
      </c>
      <c r="M24" s="35"/>
      <c r="N24" s="2">
        <f>'Tbl 10'!F23/'Tbl11'!C23</f>
        <v>220.66225422243474</v>
      </c>
      <c r="O24" s="35">
        <f t="shared" si="4"/>
        <v>14</v>
      </c>
      <c r="P24" s="35"/>
      <c r="Q24" s="2">
        <f>'Tbl 10'!G23/'Tbl11'!C23</f>
        <v>56.169742761337069</v>
      </c>
      <c r="R24" s="35">
        <f t="shared" si="5"/>
        <v>23</v>
      </c>
      <c r="S24" s="35"/>
      <c r="T24" s="2">
        <f>'Tbl 10'!H23/'Tbl11'!C23</f>
        <v>1165.976850668588</v>
      </c>
      <c r="U24" s="35">
        <f t="shared" si="6"/>
        <v>19</v>
      </c>
      <c r="V24" s="35"/>
      <c r="W24" s="2">
        <f>'Tbl 10'!I23/'Tbl11'!C23</f>
        <v>76.07360532398063</v>
      </c>
      <c r="X24" s="35">
        <f t="shared" si="7"/>
        <v>15</v>
      </c>
      <c r="Y24" s="3"/>
      <c r="Z24" s="2">
        <f>'Tbl 10'!J23/'Tbl11'!C23</f>
        <v>4.8125919255309206</v>
      </c>
      <c r="AA24" s="35">
        <f t="shared" si="8"/>
        <v>20</v>
      </c>
      <c r="AB24" s="3"/>
      <c r="AC24" s="2">
        <f>'Tbl 10'!K23/'Tbl11'!C23</f>
        <v>448.01972563023747</v>
      </c>
      <c r="AD24" s="35">
        <f t="shared" si="9"/>
        <v>24</v>
      </c>
      <c r="AE24" s="32"/>
      <c r="AF24" s="2">
        <f>'Tbl 10'!L23/'Tbl11'!C23</f>
        <v>783.63110904838607</v>
      </c>
      <c r="AG24" s="35">
        <f t="shared" si="10"/>
        <v>19</v>
      </c>
      <c r="AH24" s="32"/>
      <c r="AI24" s="2">
        <f>'Tbl 10'!M23/'Tbl11'!C23</f>
        <v>277.56225613589231</v>
      </c>
      <c r="AJ24" s="35">
        <f t="shared" si="11"/>
        <v>14</v>
      </c>
      <c r="AK24" s="3"/>
      <c r="AL24" s="2">
        <f>('Tbl 10'!N23)/'Tbl11'!C23</f>
        <v>2957.353143963046</v>
      </c>
      <c r="AM24" s="35">
        <f t="shared" si="12"/>
        <v>12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 t="s">
        <v>38</v>
      </c>
      <c r="B25" s="2">
        <f t="shared" si="14"/>
        <v>14068.505384805952</v>
      </c>
      <c r="C25" s="35">
        <f t="shared" si="0"/>
        <v>6</v>
      </c>
      <c r="D25" s="35"/>
      <c r="E25" s="2">
        <f>'Tbl 10'!C24/'Tbl11'!C24</f>
        <v>461.13682216295769</v>
      </c>
      <c r="F25" s="35">
        <f t="shared" si="1"/>
        <v>5</v>
      </c>
      <c r="G25" s="35"/>
      <c r="H25" s="2">
        <f>'Tbl 10'!D24/'Tbl11'!C24</f>
        <v>747.75263411008586</v>
      </c>
      <c r="I25" s="35">
        <f t="shared" si="2"/>
        <v>21</v>
      </c>
      <c r="J25" s="35"/>
      <c r="K25" s="2">
        <f>'Tbl 10'!E24/'Tbl11'!C24</f>
        <v>5253.6196971684212</v>
      </c>
      <c r="L25" s="35">
        <f t="shared" si="3"/>
        <v>5</v>
      </c>
      <c r="M25" s="35"/>
      <c r="N25" s="2">
        <f>'Tbl 10'!F24/'Tbl11'!C24</f>
        <v>141.85202640668038</v>
      </c>
      <c r="O25" s="35">
        <f t="shared" si="4"/>
        <v>23</v>
      </c>
      <c r="P25" s="35"/>
      <c r="Q25" s="2">
        <f>'Tbl 10'!G24/'Tbl11'!C24</f>
        <v>134.7501916378846</v>
      </c>
      <c r="R25" s="35">
        <f t="shared" si="5"/>
        <v>13</v>
      </c>
      <c r="S25" s="35"/>
      <c r="T25" s="2">
        <f>'Tbl 10'!H24/'Tbl11'!C24</f>
        <v>1172.9469184919626</v>
      </c>
      <c r="U25" s="35">
        <f t="shared" si="6"/>
        <v>18</v>
      </c>
      <c r="V25" s="35"/>
      <c r="W25" s="2">
        <f>'Tbl 10'!I24/'Tbl11'!C24</f>
        <v>203.83164138212445</v>
      </c>
      <c r="X25" s="35">
        <f t="shared" si="7"/>
        <v>2</v>
      </c>
      <c r="Y25" s="32"/>
      <c r="Z25" s="2">
        <f>'Tbl 10'!J24/'Tbl11'!C24</f>
        <v>173.71418994739065</v>
      </c>
      <c r="AA25" s="35">
        <f t="shared" si="8"/>
        <v>3</v>
      </c>
      <c r="AB25" s="3"/>
      <c r="AC25" s="2">
        <f>'Tbl 10'!K24/'Tbl11'!C24</f>
        <v>1183.8716944286568</v>
      </c>
      <c r="AD25" s="35">
        <f t="shared" si="9"/>
        <v>1</v>
      </c>
      <c r="AE25" s="32"/>
      <c r="AF25" s="2">
        <f>'Tbl 10'!L24/'Tbl11'!C24</f>
        <v>1141.1956251184074</v>
      </c>
      <c r="AG25" s="35">
        <f t="shared" si="10"/>
        <v>2</v>
      </c>
      <c r="AH25" s="32"/>
      <c r="AI25" s="2">
        <f>'Tbl 10'!M24/'Tbl11'!C24</f>
        <v>301.27461781722258</v>
      </c>
      <c r="AJ25" s="35">
        <f t="shared" si="11"/>
        <v>11</v>
      </c>
      <c r="AK25" s="3"/>
      <c r="AL25" s="2">
        <f>('Tbl 10'!N24)/'Tbl11'!C24</f>
        <v>3152.5593261341587</v>
      </c>
      <c r="AM25" s="35">
        <f t="shared" si="12"/>
        <v>6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 t="s">
        <v>39</v>
      </c>
      <c r="B26" s="2">
        <f t="shared" si="14"/>
        <v>12294.426598317108</v>
      </c>
      <c r="C26" s="35">
        <f t="shared" si="0"/>
        <v>21</v>
      </c>
      <c r="D26" s="35"/>
      <c r="E26" s="2">
        <f>'Tbl 10'!C25/'Tbl11'!C25</f>
        <v>294.37199764413333</v>
      </c>
      <c r="F26" s="35">
        <f t="shared" si="1"/>
        <v>16</v>
      </c>
      <c r="G26" s="35"/>
      <c r="H26" s="2">
        <f>'Tbl 10'!D25/'Tbl11'!C25</f>
        <v>717.33554570245383</v>
      </c>
      <c r="I26" s="35">
        <f t="shared" si="2"/>
        <v>22</v>
      </c>
      <c r="J26" s="35"/>
      <c r="K26" s="2">
        <f>'Tbl 10'!E25/'Tbl11'!C25</f>
        <v>4476.5540167985646</v>
      </c>
      <c r="L26" s="35">
        <f t="shared" si="3"/>
        <v>23</v>
      </c>
      <c r="M26" s="35"/>
      <c r="N26" s="2">
        <f>'Tbl 10'!F25/'Tbl11'!C25</f>
        <v>195.14088909321077</v>
      </c>
      <c r="O26" s="35">
        <f t="shared" si="4"/>
        <v>16</v>
      </c>
      <c r="P26" s="35"/>
      <c r="Q26" s="2">
        <f>'Tbl 10'!G25/'Tbl11'!C25</f>
        <v>57.025908832312034</v>
      </c>
      <c r="R26" s="35">
        <f t="shared" si="5"/>
        <v>22</v>
      </c>
      <c r="S26" s="35"/>
      <c r="T26" s="2">
        <f>'Tbl 10'!H25/'Tbl11'!C25</f>
        <v>1252.4466013773019</v>
      </c>
      <c r="U26" s="35">
        <f t="shared" si="6"/>
        <v>16</v>
      </c>
      <c r="V26" s="35"/>
      <c r="W26" s="2">
        <f>'Tbl 10'!I25/'Tbl11'!C25</f>
        <v>46.951334666158651</v>
      </c>
      <c r="X26" s="35">
        <f t="shared" si="7"/>
        <v>24</v>
      </c>
      <c r="Y26" s="32"/>
      <c r="Z26" s="2">
        <f>'Tbl 10'!J25/'Tbl11'!C25</f>
        <v>101.38319549610397</v>
      </c>
      <c r="AA26" s="35">
        <f t="shared" si="8"/>
        <v>17</v>
      </c>
      <c r="AB26" s="3"/>
      <c r="AC26" s="2">
        <f>'Tbl 10'!K25/'Tbl11'!C25</f>
        <v>857.53599053226594</v>
      </c>
      <c r="AD26" s="35">
        <f t="shared" si="9"/>
        <v>10</v>
      </c>
      <c r="AE26" s="3"/>
      <c r="AF26" s="2">
        <f>'Tbl 10'!L25/'Tbl11'!C25</f>
        <v>710.07508099311713</v>
      </c>
      <c r="AG26" s="35">
        <f t="shared" si="10"/>
        <v>23</v>
      </c>
      <c r="AH26" s="32"/>
      <c r="AI26" s="2">
        <f>'Tbl 10'!M25/'Tbl11'!C25</f>
        <v>342.44805481137485</v>
      </c>
      <c r="AJ26" s="35">
        <f t="shared" si="11"/>
        <v>6</v>
      </c>
      <c r="AK26" s="3"/>
      <c r="AL26" s="2">
        <f>('Tbl 10'!N25)/'Tbl11'!C25</f>
        <v>3243.1579823701109</v>
      </c>
      <c r="AM26" s="35">
        <f t="shared" si="12"/>
        <v>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 t="s">
        <v>40</v>
      </c>
      <c r="B27" s="2">
        <f t="shared" si="14"/>
        <v>14473.641273291183</v>
      </c>
      <c r="C27" s="35">
        <f t="shared" si="0"/>
        <v>5</v>
      </c>
      <c r="D27" s="35"/>
      <c r="E27" s="2">
        <f>'Tbl 10'!C26/'Tbl11'!C26</f>
        <v>235.82687303665804</v>
      </c>
      <c r="F27" s="35">
        <f t="shared" si="1"/>
        <v>22</v>
      </c>
      <c r="G27" s="35"/>
      <c r="H27" s="2">
        <f>'Tbl 10'!D26/'Tbl11'!C26</f>
        <v>1108.1069179666142</v>
      </c>
      <c r="I27" s="35">
        <f t="shared" si="2"/>
        <v>4</v>
      </c>
      <c r="J27" s="35"/>
      <c r="K27" s="2">
        <f>'Tbl 10'!E26/'Tbl11'!C26</f>
        <v>6172.9914008603264</v>
      </c>
      <c r="L27" s="35">
        <f t="shared" si="3"/>
        <v>2</v>
      </c>
      <c r="M27" s="35"/>
      <c r="N27" s="2">
        <f>'Tbl 10'!F26/'Tbl11'!C26</f>
        <v>142.02845616473533</v>
      </c>
      <c r="O27" s="35">
        <f t="shared" si="4"/>
        <v>22</v>
      </c>
      <c r="P27" s="35"/>
      <c r="Q27" s="2">
        <f>'Tbl 10'!G26/'Tbl11'!C26</f>
        <v>40.600019490413047</v>
      </c>
      <c r="R27" s="35">
        <f t="shared" si="5"/>
        <v>24</v>
      </c>
      <c r="S27" s="35"/>
      <c r="T27" s="2">
        <f>'Tbl 10'!H26/'Tbl11'!C26</f>
        <v>1897.2631582350268</v>
      </c>
      <c r="U27" s="35">
        <f t="shared" si="6"/>
        <v>2</v>
      </c>
      <c r="V27" s="35"/>
      <c r="W27" s="2">
        <f>'Tbl 10'!I26/'Tbl11'!C26</f>
        <v>61.753660389636558</v>
      </c>
      <c r="X27" s="35">
        <f t="shared" si="7"/>
        <v>21</v>
      </c>
      <c r="Y27" s="3"/>
      <c r="Z27" s="2">
        <f>'Tbl 10'!J26/'Tbl11'!C26</f>
        <v>144.78610787147309</v>
      </c>
      <c r="AA27" s="35">
        <f t="shared" si="8"/>
        <v>7</v>
      </c>
      <c r="AB27" s="3"/>
      <c r="AC27" s="2">
        <f>'Tbl 10'!K26/'Tbl11'!C26</f>
        <v>691.11427339067848</v>
      </c>
      <c r="AD27" s="35">
        <f t="shared" si="9"/>
        <v>15</v>
      </c>
      <c r="AE27" s="32"/>
      <c r="AF27" s="2">
        <f>'Tbl 10'!L26/'Tbl11'!C26</f>
        <v>671.8559885087069</v>
      </c>
      <c r="AG27" s="35">
        <f t="shared" si="10"/>
        <v>24</v>
      </c>
      <c r="AH27" s="32"/>
      <c r="AI27" s="2">
        <f>'Tbl 10'!M26/'Tbl11'!C26</f>
        <v>422.45103140369321</v>
      </c>
      <c r="AJ27" s="35">
        <f t="shared" si="11"/>
        <v>1</v>
      </c>
      <c r="AK27" s="3"/>
      <c r="AL27" s="2">
        <f>('Tbl 10'!N26)/'Tbl11'!C26</f>
        <v>2884.8633859732231</v>
      </c>
      <c r="AM27" s="35">
        <f t="shared" si="12"/>
        <v>15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 t="s">
        <v>41</v>
      </c>
      <c r="B28" s="2">
        <f t="shared" si="14"/>
        <v>13985.92382560385</v>
      </c>
      <c r="C28" s="35">
        <f t="shared" si="0"/>
        <v>8</v>
      </c>
      <c r="D28" s="35"/>
      <c r="E28" s="2">
        <f>'Tbl 10'!C27/'Tbl11'!C27</f>
        <v>573.29617483023469</v>
      </c>
      <c r="F28" s="35">
        <f t="shared" si="1"/>
        <v>2</v>
      </c>
      <c r="G28" s="35"/>
      <c r="H28" s="2">
        <f>'Tbl 10'!D27/'Tbl11'!C27</f>
        <v>864.62395902237108</v>
      </c>
      <c r="I28" s="35">
        <f t="shared" si="2"/>
        <v>15</v>
      </c>
      <c r="J28" s="35"/>
      <c r="K28" s="2">
        <f>'Tbl 10'!E27/'Tbl11'!C27</f>
        <v>4945.4673133072065</v>
      </c>
      <c r="L28" s="35">
        <f t="shared" si="3"/>
        <v>12</v>
      </c>
      <c r="M28" s="35"/>
      <c r="N28" s="2">
        <f>'Tbl 10'!F27/'Tbl11'!C27</f>
        <v>152.67586036158875</v>
      </c>
      <c r="O28" s="35">
        <f t="shared" si="4"/>
        <v>21</v>
      </c>
      <c r="P28" s="35"/>
      <c r="Q28" s="2">
        <f>'Tbl 10'!G27/'Tbl11'!C27</f>
        <v>323.64048082071525</v>
      </c>
      <c r="R28" s="35">
        <f t="shared" si="5"/>
        <v>5</v>
      </c>
      <c r="S28" s="35"/>
      <c r="T28" s="2">
        <f>'Tbl 10'!H27/'Tbl11'!C27</f>
        <v>1579.295978526111</v>
      </c>
      <c r="U28" s="35">
        <f t="shared" si="6"/>
        <v>9</v>
      </c>
      <c r="V28" s="35"/>
      <c r="W28" s="2">
        <f>'Tbl 10'!I27/'Tbl11'!C27</f>
        <v>155.20894751936308</v>
      </c>
      <c r="X28" s="35">
        <f t="shared" si="7"/>
        <v>6</v>
      </c>
      <c r="Y28" s="32"/>
      <c r="Z28" s="2">
        <f>'Tbl 10'!J27/'Tbl11'!C27</f>
        <v>178.49170917796667</v>
      </c>
      <c r="AA28" s="35">
        <f t="shared" si="8"/>
        <v>1</v>
      </c>
      <c r="AB28" s="3"/>
      <c r="AC28" s="2">
        <f>'Tbl 10'!K27/'Tbl11'!C27</f>
        <v>978.83622770009083</v>
      </c>
      <c r="AD28" s="35">
        <f t="shared" si="9"/>
        <v>5</v>
      </c>
      <c r="AE28" s="3"/>
      <c r="AF28" s="2">
        <f>'Tbl 10'!L27/'Tbl11'!C27</f>
        <v>929.86371848952967</v>
      </c>
      <c r="AG28" s="35">
        <f t="shared" si="10"/>
        <v>6</v>
      </c>
      <c r="AH28" s="32"/>
      <c r="AI28" s="2">
        <f>'Tbl 10'!M27/'Tbl11'!C27</f>
        <v>304.62174862093048</v>
      </c>
      <c r="AJ28" s="35">
        <f t="shared" si="11"/>
        <v>10</v>
      </c>
      <c r="AK28" s="3"/>
      <c r="AL28" s="2">
        <f>('Tbl 10'!N27)/'Tbl11'!C27</f>
        <v>2999.9017072277452</v>
      </c>
      <c r="AM28" s="35">
        <f t="shared" si="12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C29" s="35"/>
      <c r="D29" s="35"/>
      <c r="F29" s="35"/>
      <c r="G29" s="35"/>
      <c r="I29" s="35"/>
      <c r="J29" s="35"/>
      <c r="L29" s="35"/>
      <c r="M29" s="35"/>
      <c r="O29" s="35"/>
      <c r="P29" s="35"/>
      <c r="R29" s="35"/>
      <c r="S29" s="35"/>
      <c r="U29" s="35"/>
      <c r="V29" s="35"/>
      <c r="X29" s="35"/>
      <c r="Y29" s="32"/>
      <c r="AA29" s="35"/>
      <c r="AB29" s="3"/>
      <c r="AD29" s="35"/>
      <c r="AE29" s="3"/>
      <c r="AG29" s="35"/>
      <c r="AH29" s="32"/>
      <c r="AJ29" s="35"/>
      <c r="AK29" s="3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122" t="s">
        <v>118</v>
      </c>
      <c r="B30" s="2">
        <f t="shared" ref="B30:B34" si="15">+E30+H30+K30+N30+Q30+T30+W30+Z30+AC30+AF30+AI30+AL30</f>
        <v>14867.036676784875</v>
      </c>
      <c r="C30" s="35">
        <f t="shared" si="0"/>
        <v>3</v>
      </c>
      <c r="D30" s="35"/>
      <c r="E30" s="2">
        <f>'Tbl 10'!C29/'Tbl11'!C29</f>
        <v>324.19609407279336</v>
      </c>
      <c r="F30" s="35">
        <f t="shared" si="1"/>
        <v>14</v>
      </c>
      <c r="G30" s="35"/>
      <c r="H30" s="2">
        <f>'Tbl 10'!D29/'Tbl11'!C29</f>
        <v>914.03919103993394</v>
      </c>
      <c r="I30" s="35">
        <f t="shared" si="2"/>
        <v>8</v>
      </c>
      <c r="J30" s="35"/>
      <c r="K30" s="2">
        <f>'Tbl 10'!E29/'Tbl11'!C29</f>
        <v>6127.407339449187</v>
      </c>
      <c r="L30" s="35">
        <f t="shared" si="3"/>
        <v>3</v>
      </c>
      <c r="M30" s="35"/>
      <c r="N30" s="2">
        <f>'Tbl 10'!F29/'Tbl11'!C29</f>
        <v>154.64448998062872</v>
      </c>
      <c r="O30" s="35">
        <f t="shared" si="4"/>
        <v>20</v>
      </c>
      <c r="P30" s="35"/>
      <c r="Q30" s="2">
        <f>'Tbl 10'!G29/'Tbl11'!C29</f>
        <v>69.931975508533071</v>
      </c>
      <c r="R30" s="35">
        <f t="shared" si="5"/>
        <v>20</v>
      </c>
      <c r="S30" s="35"/>
      <c r="T30" s="2">
        <f>'Tbl 10'!H29/'Tbl11'!C29</f>
        <v>1809.9269162433097</v>
      </c>
      <c r="U30" s="35">
        <f t="shared" si="6"/>
        <v>4</v>
      </c>
      <c r="V30" s="35"/>
      <c r="W30" s="2">
        <f>'Tbl 10'!I29/'Tbl11'!C29</f>
        <v>73.116893878923605</v>
      </c>
      <c r="X30" s="35">
        <f t="shared" si="7"/>
        <v>16</v>
      </c>
      <c r="Y30" s="32"/>
      <c r="Z30" s="2">
        <f>'Tbl 10'!J29/'Tbl11'!C29</f>
        <v>8.8320554258868849E-3</v>
      </c>
      <c r="AA30" s="35">
        <f t="shared" si="8"/>
        <v>22</v>
      </c>
      <c r="AB30" s="3"/>
      <c r="AC30" s="2">
        <f>'Tbl 10'!K29/'Tbl11'!C29</f>
        <v>628.59081487129072</v>
      </c>
      <c r="AD30" s="35">
        <f t="shared" si="9"/>
        <v>18</v>
      </c>
      <c r="AE30" s="3"/>
      <c r="AF30" s="2">
        <f>'Tbl 10'!L29/'Tbl11'!C29</f>
        <v>876.19884144390426</v>
      </c>
      <c r="AG30" s="35">
        <f t="shared" si="10"/>
        <v>11</v>
      </c>
      <c r="AH30" s="32"/>
      <c r="AI30" s="2">
        <f>'Tbl 10'!M29/'Tbl11'!C29</f>
        <v>233.06427875644482</v>
      </c>
      <c r="AJ30" s="35">
        <f t="shared" si="11"/>
        <v>19</v>
      </c>
      <c r="AK30" s="3"/>
      <c r="AL30" s="2">
        <f>('Tbl 10'!N29)/'Tbl11'!C29</f>
        <v>3655.9110094844996</v>
      </c>
      <c r="AM30" s="35">
        <f t="shared" si="12"/>
        <v>2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 t="s">
        <v>43</v>
      </c>
      <c r="B31" s="2">
        <f t="shared" si="15"/>
        <v>14014.266912834546</v>
      </c>
      <c r="C31" s="35">
        <f t="shared" si="0"/>
        <v>7</v>
      </c>
      <c r="D31" s="35"/>
      <c r="E31" s="2">
        <f>'Tbl 10'!C30/'Tbl11'!C30</f>
        <v>425.62115723535663</v>
      </c>
      <c r="F31" s="35">
        <f t="shared" si="1"/>
        <v>6</v>
      </c>
      <c r="G31" s="35"/>
      <c r="H31" s="2">
        <f>'Tbl 10'!D30/'Tbl11'!C30</f>
        <v>908.08444656904692</v>
      </c>
      <c r="I31" s="35">
        <f t="shared" si="2"/>
        <v>11</v>
      </c>
      <c r="J31" s="35"/>
      <c r="K31" s="2">
        <f>'Tbl 10'!E30/'Tbl11'!C30</f>
        <v>4981.6099825848914</v>
      </c>
      <c r="L31" s="35">
        <f t="shared" si="3"/>
        <v>10</v>
      </c>
      <c r="M31" s="35"/>
      <c r="N31" s="2">
        <f>'Tbl 10'!F30/'Tbl11'!C30</f>
        <v>132.16592921692637</v>
      </c>
      <c r="O31" s="35">
        <f t="shared" si="4"/>
        <v>24</v>
      </c>
      <c r="P31" s="35"/>
      <c r="Q31" s="2">
        <f>'Tbl 10'!G30/'Tbl11'!C30</f>
        <v>572.8598392425464</v>
      </c>
      <c r="R31" s="35">
        <f t="shared" si="5"/>
        <v>2</v>
      </c>
      <c r="S31" s="35"/>
      <c r="T31" s="2">
        <f>'Tbl 10'!H30/'Tbl11'!C30</f>
        <v>1655.4319346932336</v>
      </c>
      <c r="U31" s="35">
        <f t="shared" si="6"/>
        <v>7</v>
      </c>
      <c r="V31" s="35"/>
      <c r="W31" s="2">
        <f>'Tbl 10'!I30/'Tbl11'!C30</f>
        <v>144.11620256393476</v>
      </c>
      <c r="X31" s="35">
        <f t="shared" si="7"/>
        <v>7</v>
      </c>
      <c r="Y31" s="32"/>
      <c r="Z31" s="2">
        <f>'Tbl 10'!J30/'Tbl11'!C30</f>
        <v>135.14154613398452</v>
      </c>
      <c r="AA31" s="35">
        <f t="shared" si="8"/>
        <v>9</v>
      </c>
      <c r="AB31" s="32"/>
      <c r="AC31" s="2">
        <f>'Tbl 10'!K30/'Tbl11'!C30</f>
        <v>780.53567112008056</v>
      </c>
      <c r="AD31" s="35">
        <f t="shared" si="9"/>
        <v>11</v>
      </c>
      <c r="AE31" s="32"/>
      <c r="AF31" s="2">
        <f>'Tbl 10'!L30/'Tbl11'!C30</f>
        <v>929.28746748432184</v>
      </c>
      <c r="AG31" s="35">
        <f t="shared" si="10"/>
        <v>7</v>
      </c>
      <c r="AH31" s="32"/>
      <c r="AI31" s="2">
        <f>'Tbl 10'!M30/'Tbl11'!C30</f>
        <v>334.25356650678975</v>
      </c>
      <c r="AJ31" s="35">
        <f t="shared" si="11"/>
        <v>7</v>
      </c>
      <c r="AK31" s="3"/>
      <c r="AL31" s="2">
        <f>('Tbl 10'!N30)/'Tbl11'!C30</f>
        <v>3015.1591694834333</v>
      </c>
      <c r="AM31" s="35">
        <f t="shared" si="12"/>
        <v>9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 t="s">
        <v>44</v>
      </c>
      <c r="B32" s="2">
        <f t="shared" si="15"/>
        <v>12344.089443157376</v>
      </c>
      <c r="C32" s="35">
        <f t="shared" si="0"/>
        <v>20</v>
      </c>
      <c r="D32" s="35"/>
      <c r="E32" s="2">
        <f>'Tbl 10'!C31/'Tbl11'!C31</f>
        <v>273.47173929522347</v>
      </c>
      <c r="F32" s="35">
        <f t="shared" si="1"/>
        <v>17</v>
      </c>
      <c r="G32" s="35"/>
      <c r="H32" s="2">
        <f>'Tbl 10'!D31/'Tbl11'!C31</f>
        <v>635.01788886835914</v>
      </c>
      <c r="I32" s="35">
        <f t="shared" si="2"/>
        <v>24</v>
      </c>
      <c r="J32" s="35"/>
      <c r="K32" s="2">
        <f>'Tbl 10'!E31/'Tbl11'!C31</f>
        <v>5091.5280671707551</v>
      </c>
      <c r="L32" s="35">
        <f t="shared" si="3"/>
        <v>9</v>
      </c>
      <c r="M32" s="35"/>
      <c r="N32" s="2">
        <f>'Tbl 10'!F31/'Tbl11'!C31</f>
        <v>173.97759944379692</v>
      </c>
      <c r="O32" s="35">
        <f t="shared" si="4"/>
        <v>19</v>
      </c>
      <c r="P32" s="35"/>
      <c r="Q32" s="2">
        <f>'Tbl 10'!G31/'Tbl11'!C31</f>
        <v>100.04208784596871</v>
      </c>
      <c r="R32" s="35">
        <f t="shared" si="5"/>
        <v>16</v>
      </c>
      <c r="S32" s="35"/>
      <c r="T32" s="2">
        <f>'Tbl 10'!H31/'Tbl11'!C31</f>
        <v>1195.5350474241259</v>
      </c>
      <c r="U32" s="35">
        <f t="shared" si="6"/>
        <v>17</v>
      </c>
      <c r="V32" s="35"/>
      <c r="W32" s="2">
        <f>'Tbl 10'!I31/'Tbl11'!C31</f>
        <v>59.427124255000614</v>
      </c>
      <c r="X32" s="35">
        <f t="shared" si="7"/>
        <v>22</v>
      </c>
      <c r="Y32" s="3"/>
      <c r="Z32" s="2">
        <f>'Tbl 10'!J31/'Tbl11'!C31</f>
        <v>101.80241408226499</v>
      </c>
      <c r="AA32" s="35">
        <f t="shared" si="8"/>
        <v>16</v>
      </c>
      <c r="AB32" s="32"/>
      <c r="AC32" s="2">
        <f>'Tbl 10'!K31/'Tbl11'!C31</f>
        <v>926.93197314685847</v>
      </c>
      <c r="AD32" s="35">
        <f t="shared" si="9"/>
        <v>6</v>
      </c>
      <c r="AE32" s="32"/>
      <c r="AF32" s="2">
        <f>'Tbl 10'!L31/'Tbl11'!C31</f>
        <v>798.27291423860811</v>
      </c>
      <c r="AG32" s="35">
        <f t="shared" si="10"/>
        <v>17</v>
      </c>
      <c r="AH32" s="32"/>
      <c r="AI32" s="2">
        <f>'Tbl 10'!M31/'Tbl11'!C31</f>
        <v>239.83444763447889</v>
      </c>
      <c r="AJ32" s="35">
        <f t="shared" si="11"/>
        <v>17</v>
      </c>
      <c r="AK32" s="3"/>
      <c r="AL32" s="2">
        <f>('Tbl 10'!N31)/'Tbl11'!C31</f>
        <v>2748.248139751935</v>
      </c>
      <c r="AM32" s="35">
        <f t="shared" si="12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 t="s">
        <v>45</v>
      </c>
      <c r="B33" s="2">
        <f t="shared" si="15"/>
        <v>12186.46602165982</v>
      </c>
      <c r="C33" s="35">
        <f t="shared" si="0"/>
        <v>22</v>
      </c>
      <c r="D33" s="35"/>
      <c r="E33" s="2">
        <f>'Tbl 10'!C32/'Tbl11'!C32</f>
        <v>194.26953781562943</v>
      </c>
      <c r="F33" s="35">
        <f t="shared" si="1"/>
        <v>24</v>
      </c>
      <c r="G33" s="35"/>
      <c r="H33" s="2">
        <f>'Tbl 10'!D32/'Tbl11'!C32</f>
        <v>923.01192722156793</v>
      </c>
      <c r="I33" s="35">
        <f t="shared" si="2"/>
        <v>7</v>
      </c>
      <c r="J33" s="35"/>
      <c r="K33" s="2">
        <f>'Tbl 10'!E32/'Tbl11'!C32</f>
        <v>4537.6790215562114</v>
      </c>
      <c r="L33" s="35">
        <f t="shared" si="3"/>
        <v>22</v>
      </c>
      <c r="M33" s="35"/>
      <c r="N33" s="2">
        <f>'Tbl 10'!F32/'Tbl11'!C32</f>
        <v>414.66168195718461</v>
      </c>
      <c r="O33" s="35">
        <f t="shared" si="4"/>
        <v>4</v>
      </c>
      <c r="P33" s="35"/>
      <c r="Q33" s="2">
        <f>'Tbl 10'!G32/'Tbl11'!C32</f>
        <v>91.614723276544566</v>
      </c>
      <c r="R33" s="35">
        <f t="shared" si="5"/>
        <v>18</v>
      </c>
      <c r="S33" s="35"/>
      <c r="T33" s="2">
        <f>'Tbl 10'!H32/'Tbl11'!C32</f>
        <v>1148.8866618055233</v>
      </c>
      <c r="U33" s="35">
        <f t="shared" si="6"/>
        <v>20</v>
      </c>
      <c r="V33" s="35"/>
      <c r="W33" s="2">
        <f>'Tbl 10'!I32/'Tbl11'!C32</f>
        <v>69.854316712735553</v>
      </c>
      <c r="X33" s="35">
        <f t="shared" si="7"/>
        <v>18</v>
      </c>
      <c r="Y33" s="32"/>
      <c r="Z33" s="2">
        <f>'Tbl 10'!J32/'Tbl11'!C32</f>
        <v>133.45144236138717</v>
      </c>
      <c r="AA33" s="35">
        <f t="shared" si="8"/>
        <v>10</v>
      </c>
      <c r="AB33" s="3"/>
      <c r="AC33" s="2">
        <f>'Tbl 10'!K32/'Tbl11'!C32</f>
        <v>926.66846076896366</v>
      </c>
      <c r="AD33" s="35">
        <f t="shared" si="9"/>
        <v>7</v>
      </c>
      <c r="AE33" s="32"/>
      <c r="AF33" s="2">
        <f>'Tbl 10'!L32/'Tbl11'!C32</f>
        <v>822.13066922935741</v>
      </c>
      <c r="AG33" s="35">
        <f t="shared" si="10"/>
        <v>16</v>
      </c>
      <c r="AH33" s="32"/>
      <c r="AI33" s="2">
        <f>'Tbl 10'!M32/'Tbl11'!C32</f>
        <v>219.51521204972747</v>
      </c>
      <c r="AJ33" s="35">
        <f t="shared" si="11"/>
        <v>20</v>
      </c>
      <c r="AK33" s="3"/>
      <c r="AL33" s="2">
        <f>('Tbl 10'!N32)/'Tbl11'!C32</f>
        <v>2704.7223669049881</v>
      </c>
      <c r="AM33" s="35">
        <f t="shared" si="12"/>
        <v>23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 t="s">
        <v>46</v>
      </c>
      <c r="B34" s="2">
        <f t="shared" si="15"/>
        <v>15674.631801876381</v>
      </c>
      <c r="C34" s="35">
        <f t="shared" si="0"/>
        <v>2</v>
      </c>
      <c r="D34" s="35"/>
      <c r="E34" s="2">
        <f>'Tbl 10'!C33/'Tbl11'!C33</f>
        <v>549.56297599337756</v>
      </c>
      <c r="F34" s="35">
        <f t="shared" si="1"/>
        <v>3</v>
      </c>
      <c r="G34" s="35"/>
      <c r="H34" s="2">
        <f>'Tbl 10'!D33/'Tbl11'!C33</f>
        <v>1283.8575055187644</v>
      </c>
      <c r="I34" s="35">
        <f t="shared" si="2"/>
        <v>1</v>
      </c>
      <c r="J34" s="35"/>
      <c r="K34" s="2">
        <f>'Tbl 10'!E33/'Tbl11'!C33</f>
        <v>5473.9247137141292</v>
      </c>
      <c r="L34" s="35">
        <f t="shared" si="3"/>
        <v>4</v>
      </c>
      <c r="M34" s="35"/>
      <c r="N34" s="2">
        <f>'Tbl 10'!F33/'Tbl11'!C33</f>
        <v>306.37535527041945</v>
      </c>
      <c r="O34" s="35">
        <f t="shared" si="4"/>
        <v>8</v>
      </c>
      <c r="P34" s="35"/>
      <c r="Q34" s="2">
        <f>'Tbl 10'!G33/'Tbl11'!C33</f>
        <v>157.52528628587197</v>
      </c>
      <c r="R34" s="35">
        <f t="shared" si="5"/>
        <v>12</v>
      </c>
      <c r="S34" s="35"/>
      <c r="T34" s="2">
        <f>'Tbl 10'!H33/'Tbl11'!C33</f>
        <v>1542.9468163631348</v>
      </c>
      <c r="U34" s="35">
        <f t="shared" si="6"/>
        <v>10</v>
      </c>
      <c r="V34" s="35"/>
      <c r="W34" s="2">
        <f>'Tbl 10'!I33/'Tbl11'!C33</f>
        <v>497.68437844922732</v>
      </c>
      <c r="X34" s="35">
        <f t="shared" si="7"/>
        <v>1</v>
      </c>
      <c r="Y34" s="3"/>
      <c r="Z34" s="2">
        <f>'Tbl 10'!J33/'Tbl11'!C33</f>
        <v>155.51258967991171</v>
      </c>
      <c r="AA34" s="35">
        <f t="shared" si="8"/>
        <v>4</v>
      </c>
      <c r="AB34" s="32"/>
      <c r="AC34" s="2">
        <f>'Tbl 10'!K33/'Tbl11'!C33</f>
        <v>1058.1782595198677</v>
      </c>
      <c r="AD34" s="35">
        <f t="shared" si="9"/>
        <v>2</v>
      </c>
      <c r="AE34" s="3"/>
      <c r="AF34" s="2">
        <f>'Tbl 10'!L33/'Tbl11'!C33</f>
        <v>884.02305808498897</v>
      </c>
      <c r="AG34" s="35">
        <f t="shared" si="10"/>
        <v>10</v>
      </c>
      <c r="AH34" s="32"/>
      <c r="AI34" s="2">
        <f>'Tbl 10'!M33/'Tbl11'!C33</f>
        <v>343.92694881346586</v>
      </c>
      <c r="AJ34" s="35">
        <f t="shared" si="11"/>
        <v>5</v>
      </c>
      <c r="AK34" s="3"/>
      <c r="AL34" s="2">
        <f>('Tbl 10'!N33)/'Tbl11'!C33</f>
        <v>3421.1139141832236</v>
      </c>
      <c r="AM34" s="35">
        <f t="shared" si="12"/>
        <v>3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>
      <c r="A36" s="3" t="s">
        <v>47</v>
      </c>
      <c r="B36" s="2">
        <f t="shared" ref="B36:B39" si="16">+E36+H36+K36+N36+Q36+T36+W36+Z36+AC36+AF36+AI36+AL36</f>
        <v>11996.572251707512</v>
      </c>
      <c r="C36" s="35">
        <f t="shared" si="0"/>
        <v>23</v>
      </c>
      <c r="D36" s="35"/>
      <c r="E36" s="2">
        <f>'Tbl 10'!C35/'Tbl11'!C35</f>
        <v>255.14750466186319</v>
      </c>
      <c r="F36" s="35">
        <f t="shared" si="1"/>
        <v>19</v>
      </c>
      <c r="G36" s="35"/>
      <c r="H36" s="2">
        <f>'Tbl 10'!D35/'Tbl11'!C35</f>
        <v>808.61415220293725</v>
      </c>
      <c r="I36" s="35">
        <f t="shared" si="2"/>
        <v>18</v>
      </c>
      <c r="J36" s="35"/>
      <c r="K36" s="2">
        <f>'Tbl 10'!E35/'Tbl11'!C35</f>
        <v>4790.5076807644355</v>
      </c>
      <c r="L36" s="35">
        <f t="shared" si="3"/>
        <v>19</v>
      </c>
      <c r="M36" s="35"/>
      <c r="N36" s="2">
        <f>'Tbl 10'!F35/'Tbl11'!C35</f>
        <v>292.19373269041915</v>
      </c>
      <c r="O36" s="35">
        <f t="shared" si="4"/>
        <v>9</v>
      </c>
      <c r="P36" s="35"/>
      <c r="Q36" s="2">
        <f>'Tbl 10'!G35/'Tbl11'!C35</f>
        <v>213.04111487492966</v>
      </c>
      <c r="R36" s="35">
        <f t="shared" si="5"/>
        <v>8</v>
      </c>
      <c r="S36" s="35"/>
      <c r="T36" s="2">
        <f>'Tbl 10'!H35/'Tbl11'!C35</f>
        <v>1117.0584007326572</v>
      </c>
      <c r="U36" s="35">
        <f t="shared" si="6"/>
        <v>22</v>
      </c>
      <c r="V36" s="35"/>
      <c r="W36" s="2">
        <f>'Tbl 10'!I35/'Tbl11'!C35</f>
        <v>80.961381014906948</v>
      </c>
      <c r="X36" s="35">
        <f t="shared" si="7"/>
        <v>14</v>
      </c>
      <c r="Y36" s="32"/>
      <c r="Z36" s="2">
        <f>'Tbl 10'!J35/'Tbl11'!C35</f>
        <v>0</v>
      </c>
      <c r="AA36" s="35">
        <f t="shared" si="8"/>
        <v>23</v>
      </c>
      <c r="AB36" s="32"/>
      <c r="AC36" s="2">
        <f>'Tbl 10'!K35/'Tbl11'!C35</f>
        <v>508.95575588387828</v>
      </c>
      <c r="AD36" s="35">
        <f t="shared" si="9"/>
        <v>22</v>
      </c>
      <c r="AE36" s="32"/>
      <c r="AF36" s="2">
        <f>'Tbl 10'!L35/'Tbl11'!C35</f>
        <v>765.43079588211276</v>
      </c>
      <c r="AG36" s="35">
        <f t="shared" si="10"/>
        <v>20</v>
      </c>
      <c r="AH36" s="32"/>
      <c r="AI36" s="2">
        <f>'Tbl 10'!M35/'Tbl11'!C35</f>
        <v>280.3026029195953</v>
      </c>
      <c r="AJ36" s="35">
        <f t="shared" si="11"/>
        <v>13</v>
      </c>
      <c r="AK36" s="3"/>
      <c r="AL36" s="2">
        <f>('Tbl 10'!N35)/'Tbl11'!C35</f>
        <v>2884.3591300797752</v>
      </c>
      <c r="AM36" s="35">
        <f t="shared" si="12"/>
        <v>16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 t="s">
        <v>48</v>
      </c>
      <c r="B37" s="2">
        <f t="shared" si="16"/>
        <v>12491.080952650464</v>
      </c>
      <c r="C37" s="35">
        <f t="shared" si="0"/>
        <v>19</v>
      </c>
      <c r="D37" s="35"/>
      <c r="E37" s="2">
        <f>'Tbl 10'!C36/'Tbl11'!C36</f>
        <v>297.02566845943886</v>
      </c>
      <c r="F37" s="35">
        <f t="shared" si="1"/>
        <v>15</v>
      </c>
      <c r="G37" s="35"/>
      <c r="H37" s="2">
        <f>'Tbl 10'!D36/'Tbl11'!C36</f>
        <v>802.15926661694789</v>
      </c>
      <c r="I37" s="35">
        <f t="shared" si="2"/>
        <v>20</v>
      </c>
      <c r="J37" s="35"/>
      <c r="K37" s="2">
        <f>'Tbl 10'!E36/'Tbl11'!C36</f>
        <v>4713.4522464162246</v>
      </c>
      <c r="L37" s="35">
        <f t="shared" si="3"/>
        <v>21</v>
      </c>
      <c r="M37" s="35"/>
      <c r="N37" s="2">
        <f>'Tbl 10'!F36/'Tbl11'!C36</f>
        <v>444.29862097931868</v>
      </c>
      <c r="O37" s="35">
        <f t="shared" si="4"/>
        <v>3</v>
      </c>
      <c r="P37" s="35"/>
      <c r="Q37" s="2">
        <f>'Tbl 10'!G36/'Tbl11'!C36</f>
        <v>121.13420773959513</v>
      </c>
      <c r="R37" s="35">
        <f t="shared" si="5"/>
        <v>15</v>
      </c>
      <c r="S37" s="35"/>
      <c r="T37" s="2">
        <f>'Tbl 10'!H36/'Tbl11'!C36</f>
        <v>1048.5097190934559</v>
      </c>
      <c r="U37" s="35">
        <f t="shared" si="6"/>
        <v>23</v>
      </c>
      <c r="V37" s="35"/>
      <c r="W37" s="2">
        <f>'Tbl 10'!I36/'Tbl11'!C36</f>
        <v>71.831026068026404</v>
      </c>
      <c r="X37" s="35">
        <f t="shared" si="7"/>
        <v>17</v>
      </c>
      <c r="Y37" s="32"/>
      <c r="Z37" s="2">
        <f>'Tbl 10'!J36/'Tbl11'!C36</f>
        <v>173.85708051536096</v>
      </c>
      <c r="AA37" s="35">
        <f t="shared" si="8"/>
        <v>2</v>
      </c>
      <c r="AB37" s="32"/>
      <c r="AC37" s="2">
        <f>'Tbl 10'!K36/'Tbl11'!C36</f>
        <v>468.32153708208165</v>
      </c>
      <c r="AD37" s="35">
        <f t="shared" si="9"/>
        <v>23</v>
      </c>
      <c r="AE37" s="32"/>
      <c r="AF37" s="2">
        <f>'Tbl 10'!L36/'Tbl11'!C36</f>
        <v>917.78164695438022</v>
      </c>
      <c r="AG37" s="35">
        <f t="shared" si="10"/>
        <v>8</v>
      </c>
      <c r="AH37" s="32"/>
      <c r="AI37" s="2">
        <f>'Tbl 10'!M36/'Tbl11'!C36</f>
        <v>409.71933716862503</v>
      </c>
      <c r="AJ37" s="35">
        <f t="shared" si="11"/>
        <v>2</v>
      </c>
      <c r="AK37" s="3"/>
      <c r="AL37" s="2">
        <f>('Tbl 10'!N36)/'Tbl11'!C36</f>
        <v>3022.9905955570084</v>
      </c>
      <c r="AM37" s="35">
        <f t="shared" si="12"/>
        <v>8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 t="s">
        <v>49</v>
      </c>
      <c r="B38" s="2">
        <f t="shared" si="16"/>
        <v>13038.460892413714</v>
      </c>
      <c r="C38" s="35">
        <f t="shared" si="0"/>
        <v>13</v>
      </c>
      <c r="D38" s="35"/>
      <c r="E38" s="2">
        <f>'Tbl 10'!C37/'Tbl11'!C37</f>
        <v>369.46707818283045</v>
      </c>
      <c r="F38" s="35">
        <f t="shared" si="1"/>
        <v>9</v>
      </c>
      <c r="G38" s="35"/>
      <c r="H38" s="2">
        <f>'Tbl 10'!D37/'Tbl11'!C37</f>
        <v>873.58149966994506</v>
      </c>
      <c r="I38" s="35">
        <f t="shared" si="2"/>
        <v>14</v>
      </c>
      <c r="J38" s="35"/>
      <c r="K38" s="2">
        <f>'Tbl 10'!E37/'Tbl11'!C37</f>
        <v>5104.352002564684</v>
      </c>
      <c r="L38" s="35">
        <f t="shared" si="3"/>
        <v>8</v>
      </c>
      <c r="M38" s="35"/>
      <c r="N38" s="2">
        <f>'Tbl 10'!F37/'Tbl11'!C37</f>
        <v>246.78982309546646</v>
      </c>
      <c r="O38" s="35">
        <f t="shared" si="4"/>
        <v>12</v>
      </c>
      <c r="P38" s="35"/>
      <c r="Q38" s="2">
        <f>'Tbl 10'!G37/'Tbl11'!C37</f>
        <v>132.43666757708297</v>
      </c>
      <c r="R38" s="35">
        <f t="shared" si="5"/>
        <v>14</v>
      </c>
      <c r="S38" s="35"/>
      <c r="T38" s="2">
        <f>'Tbl 10'!H37/'Tbl11'!C37</f>
        <v>1312.0509527697279</v>
      </c>
      <c r="U38" s="35">
        <f t="shared" si="6"/>
        <v>15</v>
      </c>
      <c r="V38" s="35"/>
      <c r="W38" s="2">
        <f>'Tbl 10'!I37/'Tbl11'!C37</f>
        <v>196.57597683702488</v>
      </c>
      <c r="X38" s="35">
        <f t="shared" si="7"/>
        <v>4</v>
      </c>
      <c r="Y38" s="3"/>
      <c r="Z38" s="2">
        <f>'Tbl 10'!J37/'Tbl11'!C37</f>
        <v>101.2693493934793</v>
      </c>
      <c r="AA38" s="35">
        <f t="shared" si="8"/>
        <v>18</v>
      </c>
      <c r="AB38" s="32"/>
      <c r="AC38" s="2">
        <f>'Tbl 10'!K37/'Tbl11'!C37</f>
        <v>603.75301778442372</v>
      </c>
      <c r="AD38" s="35">
        <f t="shared" si="9"/>
        <v>19</v>
      </c>
      <c r="AE38" s="3"/>
      <c r="AF38" s="2">
        <f>'Tbl 10'!L37/'Tbl11'!C37</f>
        <v>959.40067692220759</v>
      </c>
      <c r="AG38" s="35">
        <f t="shared" si="10"/>
        <v>5</v>
      </c>
      <c r="AH38" s="32"/>
      <c r="AI38" s="2">
        <f>'Tbl 10'!M37/'Tbl11'!C37</f>
        <v>280.65699792651509</v>
      </c>
      <c r="AJ38" s="35">
        <f t="shared" si="11"/>
        <v>12</v>
      </c>
      <c r="AK38" s="3"/>
      <c r="AL38" s="2">
        <f>('Tbl 10'!N37)/'Tbl11'!C37</f>
        <v>2858.1268496903294</v>
      </c>
      <c r="AM38" s="35">
        <f t="shared" si="12"/>
        <v>17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8" t="s">
        <v>50</v>
      </c>
      <c r="B39" s="9">
        <f t="shared" si="16"/>
        <v>16792.436415967783</v>
      </c>
      <c r="C39" s="36">
        <f t="shared" si="0"/>
        <v>1</v>
      </c>
      <c r="D39" s="36"/>
      <c r="E39" s="9">
        <f>'Tbl 10'!C38/'Tbl11'!C38</f>
        <v>252.59652187928137</v>
      </c>
      <c r="F39" s="36">
        <f t="shared" si="1"/>
        <v>20</v>
      </c>
      <c r="G39" s="36"/>
      <c r="H39" s="9">
        <f>'Tbl 10'!D38/'Tbl11'!C38</f>
        <v>1108.2187287430634</v>
      </c>
      <c r="I39" s="36">
        <f t="shared" si="2"/>
        <v>3</v>
      </c>
      <c r="J39" s="36"/>
      <c r="K39" s="9">
        <f>'Tbl 10'!E38/'Tbl11'!C38</f>
        <v>6651.7246833672325</v>
      </c>
      <c r="L39" s="36">
        <f t="shared" si="3"/>
        <v>1</v>
      </c>
      <c r="M39" s="36"/>
      <c r="N39" s="9">
        <f>'Tbl 10'!F38/'Tbl11'!C38</f>
        <v>453.63917985672413</v>
      </c>
      <c r="O39" s="36">
        <f t="shared" si="4"/>
        <v>2</v>
      </c>
      <c r="P39" s="36"/>
      <c r="Q39" s="9">
        <f>'Tbl 10'!G38/'Tbl11'!C38</f>
        <v>201.36798810994327</v>
      </c>
      <c r="R39" s="36">
        <f t="shared" si="5"/>
        <v>10</v>
      </c>
      <c r="S39" s="36"/>
      <c r="T39" s="9">
        <f>'Tbl 10'!H38/'Tbl11'!C38</f>
        <v>1843.314542654851</v>
      </c>
      <c r="U39" s="36">
        <f t="shared" si="6"/>
        <v>3</v>
      </c>
      <c r="V39" s="36"/>
      <c r="W39" s="9">
        <f>'Tbl 10'!I38/'Tbl11'!C38</f>
        <v>52.413464554096507</v>
      </c>
      <c r="X39" s="36">
        <f t="shared" si="7"/>
        <v>23</v>
      </c>
      <c r="Y39" s="8"/>
      <c r="Z39" s="9">
        <f>'Tbl 10'!J38/'Tbl11'!C38</f>
        <v>144.93415232151057</v>
      </c>
      <c r="AA39" s="36">
        <f t="shared" si="8"/>
        <v>6</v>
      </c>
      <c r="AB39" s="33"/>
      <c r="AC39" s="9">
        <f>'Tbl 10'!K38/'Tbl11'!C38</f>
        <v>1052.6362676314957</v>
      </c>
      <c r="AD39" s="36">
        <f t="shared" si="9"/>
        <v>3</v>
      </c>
      <c r="AE39" s="33"/>
      <c r="AF39" s="9">
        <f>'Tbl 10'!L38/'Tbl11'!C38</f>
        <v>1205.9708368433287</v>
      </c>
      <c r="AG39" s="36">
        <f t="shared" si="10"/>
        <v>1</v>
      </c>
      <c r="AH39" s="33"/>
      <c r="AI39" s="9">
        <f>'Tbl 10'!M38/'Tbl11'!C38</f>
        <v>167.86492816584851</v>
      </c>
      <c r="AJ39" s="36">
        <f t="shared" si="11"/>
        <v>23</v>
      </c>
      <c r="AK39" s="8"/>
      <c r="AL39" s="9">
        <f>('Tbl 10'!N38)/'Tbl11'!C38</f>
        <v>3657.7551218404092</v>
      </c>
      <c r="AM39" s="36">
        <f t="shared" si="12"/>
        <v>1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227" t="s">
        <v>174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227" t="s">
        <v>176</v>
      </c>
      <c r="F41" s="37"/>
      <c r="G41" s="37"/>
      <c r="I41" s="37"/>
      <c r="J41" s="37"/>
      <c r="AG41" s="34"/>
      <c r="AH41" s="34"/>
    </row>
    <row r="42" spans="1:52">
      <c r="F42" s="37"/>
      <c r="G42" s="37"/>
      <c r="I42" s="37"/>
      <c r="J42" s="37"/>
      <c r="AG42" s="34"/>
      <c r="AH42" s="34"/>
    </row>
    <row r="43" spans="1:52">
      <c r="F43" s="37"/>
      <c r="G43" s="37"/>
      <c r="I43" s="37"/>
      <c r="J43" s="37"/>
      <c r="AG43" s="34"/>
      <c r="AH43" s="34"/>
    </row>
    <row r="44" spans="1:52">
      <c r="F44" s="37"/>
      <c r="G44" s="37"/>
      <c r="AG44" s="34"/>
      <c r="AH44" s="34"/>
    </row>
    <row r="45" spans="1:52">
      <c r="F45" s="37"/>
      <c r="G45" s="37"/>
      <c r="AG45" s="34"/>
      <c r="AH45" s="34"/>
    </row>
    <row r="46" spans="1:52">
      <c r="F46" s="37"/>
      <c r="G46" s="37"/>
      <c r="H46" s="31"/>
      <c r="AG46" s="34"/>
      <c r="AH46" s="34"/>
    </row>
    <row r="47" spans="1:52">
      <c r="AG47" s="34"/>
      <c r="AH47" s="34"/>
    </row>
    <row r="48" spans="1:52">
      <c r="AG48" s="34"/>
      <c r="AH48" s="34"/>
    </row>
    <row r="49" spans="33:34">
      <c r="AG49" s="34"/>
      <c r="AH49" s="34"/>
    </row>
    <row r="50" spans="33:34">
      <c r="AG50" s="34"/>
      <c r="AH50" s="34"/>
    </row>
    <row r="51" spans="33:34">
      <c r="AG51" s="34"/>
      <c r="AH51" s="34"/>
    </row>
    <row r="52" spans="33:34">
      <c r="AG52" s="34"/>
      <c r="AH52" s="34"/>
    </row>
    <row r="53" spans="33:34">
      <c r="AG53" s="34"/>
      <c r="AH53" s="34"/>
    </row>
    <row r="54" spans="33:34">
      <c r="AG54" s="34"/>
      <c r="AH54" s="34"/>
    </row>
    <row r="55" spans="33:34">
      <c r="AG55" s="34"/>
      <c r="AH55" s="34"/>
    </row>
    <row r="56" spans="33:34">
      <c r="AG56" s="34"/>
      <c r="AH56" s="34"/>
    </row>
    <row r="57" spans="33:34">
      <c r="AG57" s="34"/>
      <c r="AH57" s="34"/>
    </row>
    <row r="58" spans="33:34">
      <c r="AG58" s="34"/>
      <c r="AH58" s="34"/>
    </row>
    <row r="59" spans="33:34">
      <c r="AG59" s="34"/>
      <c r="AH59" s="34"/>
    </row>
    <row r="60" spans="33:34">
      <c r="AG60" s="34"/>
      <c r="AH60" s="34"/>
    </row>
    <row r="61" spans="33:34">
      <c r="AG61" s="34"/>
      <c r="AH61" s="34"/>
    </row>
    <row r="62" spans="33:34">
      <c r="AG62" s="34"/>
      <c r="AH62" s="34"/>
    </row>
    <row r="63" spans="33:34">
      <c r="AG63" s="34"/>
      <c r="AH63" s="34"/>
    </row>
    <row r="64" spans="33:34">
      <c r="AG64" s="34"/>
      <c r="AH64" s="34"/>
    </row>
    <row r="65" spans="33:34">
      <c r="AG65" s="34"/>
      <c r="AH65" s="34"/>
    </row>
    <row r="66" spans="33:34">
      <c r="AG66" s="34"/>
      <c r="AH66" s="34"/>
    </row>
    <row r="67" spans="33:34">
      <c r="AG67" s="34"/>
      <c r="AH67" s="34"/>
    </row>
    <row r="68" spans="33:34">
      <c r="AG68" s="34"/>
      <c r="AH68" s="34"/>
    </row>
    <row r="69" spans="33:34">
      <c r="AG69" s="34"/>
      <c r="AH69" s="34"/>
    </row>
    <row r="70" spans="33:34">
      <c r="AG70" s="34"/>
      <c r="AH70" s="34"/>
    </row>
    <row r="71" spans="33:34">
      <c r="AG71" s="34"/>
      <c r="AH71" s="34"/>
    </row>
    <row r="72" spans="33:34">
      <c r="AG72" s="34"/>
      <c r="AH72" s="34"/>
    </row>
    <row r="73" spans="33:34">
      <c r="AG73" s="34"/>
      <c r="AH73" s="34"/>
    </row>
    <row r="74" spans="33:34">
      <c r="AG74" s="34"/>
      <c r="AH74" s="34"/>
    </row>
    <row r="75" spans="33:34">
      <c r="AG75" s="34"/>
      <c r="AH75" s="34"/>
    </row>
    <row r="76" spans="33:34">
      <c r="AG76" s="34"/>
      <c r="AH76" s="34"/>
    </row>
    <row r="77" spans="33:34">
      <c r="AG77" s="34"/>
      <c r="AH77" s="34"/>
    </row>
    <row r="78" spans="33:34">
      <c r="AG78" s="34"/>
      <c r="AH78" s="34"/>
    </row>
    <row r="79" spans="33:34">
      <c r="AG79" s="34"/>
      <c r="AH79" s="34"/>
    </row>
    <row r="80" spans="33:34">
      <c r="AG80" s="34"/>
      <c r="AH80" s="34"/>
    </row>
    <row r="81" spans="33:34">
      <c r="AG81" s="34"/>
      <c r="AH81" s="34"/>
    </row>
    <row r="82" spans="33:34">
      <c r="AG82" s="34"/>
      <c r="AH82" s="34"/>
    </row>
    <row r="83" spans="33:34">
      <c r="AG83" s="34"/>
      <c r="AH83" s="34"/>
    </row>
    <row r="84" spans="33:34">
      <c r="AG84" s="34"/>
      <c r="AH84" s="34"/>
    </row>
    <row r="85" spans="33:34">
      <c r="AG85" s="34"/>
      <c r="AH85" s="34"/>
    </row>
    <row r="86" spans="33:34">
      <c r="AG86" s="34"/>
      <c r="AH86" s="34"/>
    </row>
    <row r="87" spans="33:34">
      <c r="AG87" s="34"/>
      <c r="AH87" s="34"/>
    </row>
    <row r="88" spans="33:34">
      <c r="AG88" s="34"/>
      <c r="AH88" s="34"/>
    </row>
    <row r="89" spans="33:34">
      <c r="AG89" s="34"/>
      <c r="AH89" s="34"/>
    </row>
    <row r="90" spans="33:34">
      <c r="AG90" s="34"/>
      <c r="AH90" s="34"/>
    </row>
    <row r="91" spans="33:34">
      <c r="AG91" s="34"/>
      <c r="AH91" s="34"/>
    </row>
    <row r="92" spans="33:34">
      <c r="AG92" s="34"/>
      <c r="AH92" s="34"/>
    </row>
    <row r="93" spans="33:34">
      <c r="AG93" s="34"/>
      <c r="AH93" s="34"/>
    </row>
    <row r="94" spans="33:34">
      <c r="AG94" s="34"/>
      <c r="AH94" s="34"/>
    </row>
    <row r="95" spans="33:34">
      <c r="AG95" s="34"/>
      <c r="AH95" s="34"/>
    </row>
    <row r="96" spans="33:34">
      <c r="AG96" s="34"/>
      <c r="AH96" s="34"/>
    </row>
    <row r="97" spans="33:34">
      <c r="AG97" s="34"/>
      <c r="AH97" s="34"/>
    </row>
    <row r="98" spans="33:34">
      <c r="AG98" s="34"/>
      <c r="AH98" s="34"/>
    </row>
    <row r="99" spans="33:34">
      <c r="AG99" s="34"/>
      <c r="AH99" s="34"/>
    </row>
    <row r="100" spans="33:34">
      <c r="AG100" s="34"/>
      <c r="AH100" s="34"/>
    </row>
    <row r="101" spans="33:34">
      <c r="AG101" s="34"/>
      <c r="AH101" s="34"/>
    </row>
    <row r="102" spans="33:34">
      <c r="AG102" s="34"/>
      <c r="AH102" s="34"/>
    </row>
    <row r="103" spans="33:34">
      <c r="AG103" s="34"/>
      <c r="AH103" s="34"/>
    </row>
    <row r="104" spans="33:34">
      <c r="AG104" s="34"/>
      <c r="AH104" s="34"/>
    </row>
    <row r="105" spans="33:34">
      <c r="AG105" s="34"/>
      <c r="AH105" s="34"/>
    </row>
    <row r="106" spans="33:34">
      <c r="AG106" s="34"/>
      <c r="AH106" s="34"/>
    </row>
    <row r="107" spans="33:34">
      <c r="AG107" s="34"/>
      <c r="AH107" s="34"/>
    </row>
    <row r="108" spans="33:34">
      <c r="AG108" s="34"/>
      <c r="AH108" s="34"/>
    </row>
    <row r="109" spans="33:34">
      <c r="AG109" s="34"/>
      <c r="AH109" s="34"/>
    </row>
    <row r="110" spans="33:34">
      <c r="AG110" s="34"/>
      <c r="AH110" s="34"/>
    </row>
    <row r="111" spans="33:34">
      <c r="AG111" s="34"/>
      <c r="AH111" s="34"/>
    </row>
    <row r="112" spans="33:34">
      <c r="AG112" s="34"/>
      <c r="AH112" s="34"/>
    </row>
    <row r="113" spans="33:34">
      <c r="AG113" s="34"/>
      <c r="AH113" s="34"/>
    </row>
    <row r="114" spans="33:34">
      <c r="AG114" s="34"/>
      <c r="AH114" s="34"/>
    </row>
    <row r="115" spans="33:34">
      <c r="AG115" s="34"/>
      <c r="AH115" s="34"/>
    </row>
    <row r="116" spans="33:34">
      <c r="AG116" s="34"/>
      <c r="AH116" s="34"/>
    </row>
    <row r="117" spans="33:34">
      <c r="AG117" s="34"/>
      <c r="AH117" s="34"/>
    </row>
    <row r="118" spans="33:34">
      <c r="AG118" s="34"/>
      <c r="AH118" s="34"/>
    </row>
    <row r="119" spans="33:34">
      <c r="AG119" s="34"/>
      <c r="AH119" s="34"/>
    </row>
    <row r="120" spans="33:34">
      <c r="AG120" s="34"/>
      <c r="AH120" s="34"/>
    </row>
    <row r="121" spans="33:34">
      <c r="AG121" s="34"/>
      <c r="AH121" s="34"/>
    </row>
    <row r="122" spans="33:34">
      <c r="AG122" s="34"/>
      <c r="AH122" s="34"/>
    </row>
    <row r="123" spans="33:34">
      <c r="AG123" s="34"/>
      <c r="AH123" s="34"/>
    </row>
    <row r="124" spans="33:34">
      <c r="AG124" s="34"/>
      <c r="AH124" s="34"/>
    </row>
    <row r="125" spans="33:34">
      <c r="AG125" s="34"/>
      <c r="AH125" s="34"/>
    </row>
    <row r="126" spans="33:34">
      <c r="AG126" s="34"/>
      <c r="AH126" s="34"/>
    </row>
    <row r="127" spans="33:34">
      <c r="AG127" s="34"/>
      <c r="AH127" s="34"/>
    </row>
    <row r="128" spans="33:34">
      <c r="AG128" s="34"/>
      <c r="AH128" s="34"/>
    </row>
    <row r="129" spans="33:34">
      <c r="AG129" s="34"/>
      <c r="AH129" s="34"/>
    </row>
    <row r="130" spans="33:34">
      <c r="AG130" s="34"/>
      <c r="AH130" s="34"/>
    </row>
    <row r="131" spans="33:34">
      <c r="AG131" s="34"/>
      <c r="AH131" s="34"/>
    </row>
    <row r="132" spans="33:34">
      <c r="AG132" s="34"/>
      <c r="AH132" s="34"/>
    </row>
    <row r="133" spans="33:34">
      <c r="AG133" s="34"/>
      <c r="AH133" s="34"/>
    </row>
    <row r="134" spans="33:34">
      <c r="AG134" s="34"/>
      <c r="AH134" s="34"/>
    </row>
    <row r="135" spans="33:34">
      <c r="AG135" s="34"/>
      <c r="AH135" s="34"/>
    </row>
    <row r="136" spans="33:34">
      <c r="AG136" s="34"/>
      <c r="AH136" s="34"/>
    </row>
    <row r="137" spans="33:34">
      <c r="AG137" s="34"/>
      <c r="AH137" s="34"/>
    </row>
    <row r="138" spans="33:34">
      <c r="AG138" s="34"/>
      <c r="AH138" s="34"/>
    </row>
    <row r="139" spans="33:34">
      <c r="AG139" s="34"/>
      <c r="AH139" s="34"/>
    </row>
    <row r="140" spans="33:34">
      <c r="AG140" s="34"/>
      <c r="AH140" s="34"/>
    </row>
    <row r="141" spans="33:34">
      <c r="AG141" s="34"/>
      <c r="AH141" s="34"/>
    </row>
    <row r="142" spans="33:34">
      <c r="AG142" s="34"/>
      <c r="AH142" s="34"/>
    </row>
    <row r="143" spans="33:34">
      <c r="AG143" s="34"/>
      <c r="AH143" s="34"/>
    </row>
    <row r="144" spans="33:34">
      <c r="AG144" s="34"/>
      <c r="AH144" s="34"/>
    </row>
    <row r="145" spans="33:34">
      <c r="AG145" s="34"/>
      <c r="AH145" s="34"/>
    </row>
    <row r="146" spans="33:34">
      <c r="AG146" s="34"/>
      <c r="AH146" s="34"/>
    </row>
    <row r="147" spans="33:34">
      <c r="AG147" s="34"/>
      <c r="AH147" s="34"/>
    </row>
    <row r="148" spans="33:34">
      <c r="AG148" s="34"/>
      <c r="AH148" s="34"/>
    </row>
    <row r="149" spans="33:34">
      <c r="AG149" s="34"/>
      <c r="AH149" s="34"/>
    </row>
    <row r="150" spans="33:34">
      <c r="AG150" s="34"/>
      <c r="AH150" s="34"/>
    </row>
    <row r="151" spans="33:34">
      <c r="AG151" s="34"/>
      <c r="AH151" s="34"/>
    </row>
    <row r="152" spans="33:34">
      <c r="AG152" s="34"/>
      <c r="AH152" s="34"/>
    </row>
    <row r="153" spans="33:34">
      <c r="AG153" s="34"/>
      <c r="AH153" s="34"/>
    </row>
    <row r="154" spans="33:34">
      <c r="AG154" s="34"/>
      <c r="AH154" s="34"/>
    </row>
    <row r="155" spans="33:34">
      <c r="AG155" s="34"/>
      <c r="AH155" s="34"/>
    </row>
    <row r="156" spans="33:34">
      <c r="AG156" s="34"/>
      <c r="AH156" s="34"/>
    </row>
    <row r="157" spans="33:34">
      <c r="AG157" s="34"/>
      <c r="AH157" s="34"/>
    </row>
    <row r="158" spans="33:34">
      <c r="AG158" s="34"/>
      <c r="AH158" s="34"/>
    </row>
    <row r="159" spans="33:34">
      <c r="AG159" s="34"/>
      <c r="AH159" s="34"/>
    </row>
    <row r="160" spans="33:34">
      <c r="AG160" s="34"/>
      <c r="AH160" s="34"/>
    </row>
    <row r="161" spans="33:34">
      <c r="AG161" s="34"/>
      <c r="AH161" s="34"/>
    </row>
    <row r="162" spans="33:34">
      <c r="AG162" s="34"/>
      <c r="AH162" s="34"/>
    </row>
    <row r="163" spans="33:34">
      <c r="AG163" s="34"/>
      <c r="AH163" s="34"/>
    </row>
    <row r="164" spans="33:34">
      <c r="AG164" s="34"/>
      <c r="AH164" s="34"/>
    </row>
    <row r="165" spans="33:34">
      <c r="AG165" s="34"/>
      <c r="AH165" s="34"/>
    </row>
    <row r="166" spans="33:34">
      <c r="AG166" s="34"/>
      <c r="AH166" s="34"/>
    </row>
    <row r="167" spans="33:34">
      <c r="AG167" s="34"/>
      <c r="AH167" s="34"/>
    </row>
    <row r="168" spans="33:34">
      <c r="AG168" s="34"/>
      <c r="AH168" s="34"/>
    </row>
    <row r="169" spans="33:34">
      <c r="AG169" s="34"/>
      <c r="AH169" s="34"/>
    </row>
    <row r="170" spans="33:34">
      <c r="AG170" s="34"/>
      <c r="AH170" s="34"/>
    </row>
    <row r="171" spans="33:34">
      <c r="AG171" s="34"/>
      <c r="AH171" s="34"/>
    </row>
    <row r="172" spans="33:34">
      <c r="AG172" s="34"/>
      <c r="AH172" s="34"/>
    </row>
    <row r="173" spans="33:34">
      <c r="AG173" s="34"/>
      <c r="AH173" s="34"/>
    </row>
    <row r="174" spans="33:34">
      <c r="AG174" s="34"/>
      <c r="AH174" s="34"/>
    </row>
    <row r="175" spans="33:34">
      <c r="AG175" s="34"/>
      <c r="AH175" s="34"/>
    </row>
    <row r="176" spans="33:34">
      <c r="AG176" s="34"/>
      <c r="AH176" s="34"/>
    </row>
    <row r="177" spans="33:34">
      <c r="AG177" s="34"/>
      <c r="AH177" s="34"/>
    </row>
    <row r="178" spans="33:34">
      <c r="AG178" s="34"/>
      <c r="AH178" s="34"/>
    </row>
    <row r="179" spans="33:34">
      <c r="AG179" s="34"/>
      <c r="AH179" s="34"/>
    </row>
    <row r="180" spans="33:34">
      <c r="AG180" s="34"/>
      <c r="AH180" s="34"/>
    </row>
    <row r="181" spans="33:34">
      <c r="AG181" s="34"/>
      <c r="AH181" s="34"/>
    </row>
    <row r="182" spans="33:34">
      <c r="AG182" s="34"/>
      <c r="AH182" s="34"/>
    </row>
    <row r="183" spans="33:34">
      <c r="AG183" s="34"/>
      <c r="AH183" s="34"/>
    </row>
    <row r="184" spans="33:34">
      <c r="AG184" s="34"/>
      <c r="AH184" s="34"/>
    </row>
    <row r="185" spans="33:34">
      <c r="AG185" s="34"/>
      <c r="AH185" s="34"/>
    </row>
    <row r="186" spans="33:34">
      <c r="AG186" s="34"/>
      <c r="AH186" s="34"/>
    </row>
    <row r="187" spans="33:34">
      <c r="AG187" s="34"/>
      <c r="AH187" s="34"/>
    </row>
    <row r="188" spans="33:34">
      <c r="AG188" s="34"/>
      <c r="AH188" s="34"/>
    </row>
    <row r="189" spans="33:34">
      <c r="AG189" s="34"/>
      <c r="AH189" s="34"/>
    </row>
    <row r="190" spans="33:34">
      <c r="AG190" s="34"/>
      <c r="AH190" s="34"/>
    </row>
    <row r="191" spans="33:34">
      <c r="AG191" s="34"/>
      <c r="AH191" s="34"/>
    </row>
    <row r="192" spans="33:34">
      <c r="AG192" s="34"/>
      <c r="AH192" s="34"/>
    </row>
    <row r="193" spans="33:34">
      <c r="AG193" s="34"/>
      <c r="AH193" s="34"/>
    </row>
    <row r="194" spans="33:34">
      <c r="AG194" s="34"/>
      <c r="AH194" s="34"/>
    </row>
    <row r="195" spans="33:34">
      <c r="AG195" s="34"/>
      <c r="AH195" s="34"/>
    </row>
    <row r="196" spans="33:34">
      <c r="AG196" s="34"/>
      <c r="AH196" s="34"/>
    </row>
    <row r="197" spans="33:34">
      <c r="AG197" s="34"/>
      <c r="AH197" s="34"/>
    </row>
    <row r="198" spans="33:34">
      <c r="AG198" s="34"/>
      <c r="AH198" s="34"/>
    </row>
    <row r="199" spans="33:34">
      <c r="AG199" s="34"/>
      <c r="AH199" s="34"/>
    </row>
    <row r="200" spans="33:34">
      <c r="AG200" s="34"/>
      <c r="AH200" s="34"/>
    </row>
    <row r="201" spans="33:34">
      <c r="AG201" s="34"/>
      <c r="AH201" s="34"/>
    </row>
    <row r="202" spans="33:34">
      <c r="AG202" s="34"/>
      <c r="AH202" s="34"/>
    </row>
    <row r="203" spans="33:34">
      <c r="AG203" s="34"/>
      <c r="AH203" s="34"/>
    </row>
    <row r="204" spans="33:34">
      <c r="AG204" s="34"/>
      <c r="AH204" s="34"/>
    </row>
    <row r="205" spans="33:34">
      <c r="AG205" s="34"/>
      <c r="AH205" s="34"/>
    </row>
    <row r="206" spans="33:34">
      <c r="AG206" s="34"/>
      <c r="AH206" s="34"/>
    </row>
    <row r="207" spans="33:34">
      <c r="AG207" s="34"/>
      <c r="AH207" s="34"/>
    </row>
    <row r="208" spans="33:34">
      <c r="AG208" s="34"/>
      <c r="AH208" s="34"/>
    </row>
    <row r="209" spans="33:34">
      <c r="AG209" s="34"/>
      <c r="AH209" s="34"/>
    </row>
    <row r="210" spans="33:34">
      <c r="AG210" s="34"/>
      <c r="AH210" s="34"/>
    </row>
    <row r="211" spans="33:34">
      <c r="AG211" s="34"/>
      <c r="AH211" s="34"/>
    </row>
    <row r="212" spans="33:34">
      <c r="AG212" s="34"/>
      <c r="AH212" s="34"/>
    </row>
    <row r="213" spans="33:34">
      <c r="AG213" s="34"/>
      <c r="AH213" s="34"/>
    </row>
    <row r="214" spans="33:34">
      <c r="AG214" s="34"/>
      <c r="AH214" s="34"/>
    </row>
    <row r="215" spans="33:34">
      <c r="AG215" s="34"/>
      <c r="AH215" s="34"/>
    </row>
    <row r="216" spans="33:34">
      <c r="AG216" s="34"/>
      <c r="AH216" s="34"/>
    </row>
    <row r="217" spans="33:34">
      <c r="AG217" s="34"/>
      <c r="AH217" s="34"/>
    </row>
    <row r="218" spans="33:34">
      <c r="AG218" s="34"/>
      <c r="AH218" s="34"/>
    </row>
    <row r="219" spans="33:34">
      <c r="AG219" s="34"/>
      <c r="AH219" s="34"/>
    </row>
    <row r="220" spans="33:34">
      <c r="AG220" s="34"/>
      <c r="AH220" s="34"/>
    </row>
    <row r="221" spans="33:34">
      <c r="AG221" s="34"/>
      <c r="AH221" s="34"/>
    </row>
    <row r="222" spans="33:34">
      <c r="AG222" s="34"/>
      <c r="AH222" s="34"/>
    </row>
    <row r="223" spans="33:34">
      <c r="AG223" s="34"/>
      <c r="AH223" s="34"/>
    </row>
    <row r="224" spans="33:34">
      <c r="AG224" s="34"/>
      <c r="AH224" s="34"/>
    </row>
    <row r="225" spans="33:34">
      <c r="AG225" s="34"/>
      <c r="AH225" s="34"/>
    </row>
    <row r="226" spans="33:34">
      <c r="AG226" s="34"/>
      <c r="AH226" s="34"/>
    </row>
    <row r="227" spans="33:34">
      <c r="AG227" s="34"/>
      <c r="AH227" s="34"/>
    </row>
    <row r="228" spans="33:34">
      <c r="AG228" s="34"/>
      <c r="AH228" s="34"/>
    </row>
    <row r="229" spans="33:34">
      <c r="AG229" s="34"/>
      <c r="AH229" s="34"/>
    </row>
    <row r="230" spans="33:34">
      <c r="AG230" s="34"/>
      <c r="AH230" s="34"/>
    </row>
    <row r="231" spans="33:34">
      <c r="AG231" s="34"/>
      <c r="AH231" s="34"/>
    </row>
    <row r="232" spans="33:34">
      <c r="AG232" s="34"/>
      <c r="AH232" s="34"/>
    </row>
    <row r="233" spans="33:34">
      <c r="AG233" s="34"/>
      <c r="AH233" s="34"/>
    </row>
    <row r="234" spans="33:34">
      <c r="AG234" s="34"/>
      <c r="AH234" s="34"/>
    </row>
    <row r="235" spans="33:34">
      <c r="AG235" s="34"/>
      <c r="AH235" s="34"/>
    </row>
  </sheetData>
  <mergeCells count="37">
    <mergeCell ref="H7:I7"/>
    <mergeCell ref="H6:I6"/>
    <mergeCell ref="H8:I8"/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B7:C7"/>
    <mergeCell ref="B8:C8"/>
    <mergeCell ref="E7:F7"/>
    <mergeCell ref="E8:F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N8:O8"/>
    <mergeCell ref="Q7:R7"/>
    <mergeCell ref="Q8:R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honeticPr fontId="0" type="noConversion"/>
  <printOptions horizontalCentered="1"/>
  <pageMargins left="0.75" right="0.75" top="0.87" bottom="0.88" header="0.67" footer="0.5"/>
  <pageSetup scale="55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Z235"/>
  <sheetViews>
    <sheetView topLeftCell="A4" zoomScaleNormal="100" workbookViewId="0">
      <selection activeCell="A4" sqref="A4:AL4"/>
    </sheetView>
  </sheetViews>
  <sheetFormatPr defaultRowHeight="12.75"/>
  <cols>
    <col min="1" max="1" width="13.5703125" style="3" customWidth="1"/>
    <col min="2" max="2" width="12.85546875" customWidth="1"/>
    <col min="3" max="3" width="6.140625" bestFit="1" customWidth="1"/>
    <col min="4" max="4" width="0.85546875" customWidth="1"/>
    <col min="5" max="5" width="9.85546875" bestFit="1" customWidth="1"/>
    <col min="6" max="6" width="4.42578125" customWidth="1"/>
    <col min="7" max="7" width="1.140625" customWidth="1"/>
    <col min="8" max="8" width="9.85546875" bestFit="1" customWidth="1"/>
    <col min="9" max="9" width="4.7109375" customWidth="1"/>
    <col min="10" max="10" width="1" customWidth="1"/>
    <col min="11" max="11" width="11.5703125" bestFit="1" customWidth="1"/>
    <col min="12" max="12" width="4.5703125" customWidth="1"/>
    <col min="13" max="13" width="0.85546875" customWidth="1"/>
    <col min="14" max="14" width="9.42578125" bestFit="1" customWidth="1"/>
    <col min="15" max="15" width="5" customWidth="1"/>
    <col min="16" max="16" width="1.28515625" customWidth="1"/>
    <col min="18" max="18" width="4.7109375" customWidth="1"/>
    <col min="19" max="19" width="1" customWidth="1"/>
    <col min="20" max="20" width="11.5703125" bestFit="1" customWidth="1"/>
    <col min="21" max="21" width="4.5703125" customWidth="1"/>
    <col min="22" max="22" width="0.85546875" customWidth="1"/>
    <col min="23" max="23" width="9.7109375" customWidth="1"/>
    <col min="24" max="24" width="4.7109375" customWidth="1"/>
    <col min="25" max="25" width="1" customWidth="1"/>
    <col min="26" max="26" width="8.7109375" customWidth="1"/>
    <col min="27" max="27" width="4.140625" customWidth="1"/>
    <col min="28" max="28" width="0.85546875" customWidth="1"/>
    <col min="29" max="29" width="9.85546875" bestFit="1" customWidth="1"/>
    <col min="30" max="30" width="4.7109375" customWidth="1"/>
    <col min="31" max="31" width="0.85546875" customWidth="1"/>
    <col min="32" max="32" width="10.42578125" bestFit="1" customWidth="1"/>
    <col min="33" max="33" width="4.7109375" customWidth="1"/>
    <col min="34" max="34" width="1" customWidth="1"/>
    <col min="35" max="35" width="10.42578125" bestFit="1" customWidth="1"/>
    <col min="36" max="36" width="4.7109375" customWidth="1"/>
    <col min="37" max="37" width="1.28515625" customWidth="1"/>
    <col min="38" max="38" width="11.5703125" bestFit="1" customWidth="1"/>
    <col min="39" max="39" width="5" customWidth="1"/>
  </cols>
  <sheetData>
    <row r="1" spans="1:52">
      <c r="A1" s="276" t="s">
        <v>83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3" spans="1:52">
      <c r="A3" s="275" t="s">
        <v>190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6"/>
      <c r="AO3" s="16"/>
      <c r="AP3" s="13"/>
    </row>
    <row r="4" spans="1:5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6"/>
      <c r="AO4" s="16"/>
      <c r="AP4" s="13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279"/>
      <c r="C6" s="279"/>
      <c r="D6" s="6"/>
      <c r="E6" s="3"/>
      <c r="F6" s="3"/>
      <c r="G6" s="3"/>
      <c r="H6" s="279" t="s">
        <v>2</v>
      </c>
      <c r="I6" s="279"/>
      <c r="J6" s="3"/>
      <c r="K6" s="279" t="s">
        <v>3</v>
      </c>
      <c r="L6" s="279"/>
      <c r="M6" s="3"/>
      <c r="N6" s="279" t="s">
        <v>6</v>
      </c>
      <c r="O6" s="279"/>
      <c r="P6" s="3"/>
      <c r="Q6" s="279" t="s">
        <v>8</v>
      </c>
      <c r="R6" s="279"/>
      <c r="S6" s="6"/>
      <c r="T6" s="3"/>
      <c r="U6" s="3"/>
      <c r="V6" s="3"/>
      <c r="W6" s="279" t="s">
        <v>12</v>
      </c>
      <c r="X6" s="279"/>
      <c r="Y6" s="6"/>
      <c r="Z6" s="3"/>
      <c r="AA6" s="3"/>
      <c r="AB6" s="3"/>
      <c r="AC6" s="279" t="s">
        <v>12</v>
      </c>
      <c r="AD6" s="279"/>
      <c r="AE6" s="6"/>
      <c r="AF6" s="3"/>
      <c r="AG6" s="3"/>
      <c r="AH6" s="3"/>
      <c r="AI6" s="279"/>
      <c r="AJ6" s="279"/>
      <c r="AK6" s="6"/>
      <c r="AL6" s="3"/>
      <c r="AM6" s="3"/>
    </row>
    <row r="7" spans="1:52">
      <c r="A7" s="3" t="s">
        <v>86</v>
      </c>
      <c r="B7" s="276" t="s">
        <v>76</v>
      </c>
      <c r="C7" s="276"/>
      <c r="D7" s="6"/>
      <c r="E7" s="276" t="s">
        <v>0</v>
      </c>
      <c r="F7" s="276"/>
      <c r="G7" s="6"/>
      <c r="H7" s="276" t="s">
        <v>0</v>
      </c>
      <c r="I7" s="276"/>
      <c r="J7" s="6"/>
      <c r="K7" s="276" t="s">
        <v>5</v>
      </c>
      <c r="L7" s="276"/>
      <c r="M7" s="6"/>
      <c r="N7" s="276" t="s">
        <v>3</v>
      </c>
      <c r="O7" s="276"/>
      <c r="P7" s="6"/>
      <c r="Q7" s="276" t="s">
        <v>3</v>
      </c>
      <c r="R7" s="276"/>
      <c r="S7" s="6"/>
      <c r="T7" s="276" t="s">
        <v>10</v>
      </c>
      <c r="U7" s="276"/>
      <c r="V7" s="6"/>
      <c r="W7" s="276" t="s">
        <v>14</v>
      </c>
      <c r="X7" s="276"/>
      <c r="Y7" s="6"/>
      <c r="Z7" s="276" t="s">
        <v>16</v>
      </c>
      <c r="AA7" s="276"/>
      <c r="AB7" s="6"/>
      <c r="AC7" s="276" t="s">
        <v>17</v>
      </c>
      <c r="AD7" s="276"/>
      <c r="AE7" s="6"/>
      <c r="AF7" s="276" t="s">
        <v>19</v>
      </c>
      <c r="AG7" s="276"/>
      <c r="AH7" s="6"/>
      <c r="AI7" s="276" t="s">
        <v>78</v>
      </c>
      <c r="AJ7" s="276"/>
      <c r="AK7" s="6"/>
      <c r="AL7" s="276" t="s">
        <v>23</v>
      </c>
      <c r="AM7" s="276"/>
    </row>
    <row r="8" spans="1:52">
      <c r="A8" t="s">
        <v>11</v>
      </c>
      <c r="B8" s="278" t="s">
        <v>77</v>
      </c>
      <c r="C8" s="278"/>
      <c r="D8" s="6"/>
      <c r="E8" s="278" t="s">
        <v>1</v>
      </c>
      <c r="F8" s="278"/>
      <c r="G8" s="6"/>
      <c r="H8" s="278" t="s">
        <v>1</v>
      </c>
      <c r="I8" s="278"/>
      <c r="J8" s="6"/>
      <c r="K8" s="278" t="s">
        <v>4</v>
      </c>
      <c r="L8" s="278"/>
      <c r="M8" s="6"/>
      <c r="N8" s="278" t="s">
        <v>7</v>
      </c>
      <c r="O8" s="278"/>
      <c r="P8" s="6"/>
      <c r="Q8" s="278" t="s">
        <v>9</v>
      </c>
      <c r="R8" s="278"/>
      <c r="S8" s="6"/>
      <c r="T8" s="278" t="s">
        <v>11</v>
      </c>
      <c r="U8" s="278"/>
      <c r="V8" s="6"/>
      <c r="W8" s="278" t="s">
        <v>15</v>
      </c>
      <c r="X8" s="278"/>
      <c r="Y8" s="6"/>
      <c r="Z8" s="278" t="s">
        <v>15</v>
      </c>
      <c r="AA8" s="278"/>
      <c r="AB8" s="6"/>
      <c r="AC8" s="278" t="s">
        <v>18</v>
      </c>
      <c r="AD8" s="278"/>
      <c r="AE8" s="6"/>
      <c r="AF8" s="278" t="s">
        <v>20</v>
      </c>
      <c r="AG8" s="278"/>
      <c r="AH8" s="6"/>
      <c r="AI8" s="278" t="s">
        <v>20</v>
      </c>
      <c r="AJ8" s="278"/>
      <c r="AK8" s="6"/>
      <c r="AL8" s="278" t="s">
        <v>24</v>
      </c>
      <c r="AM8" s="278"/>
    </row>
    <row r="9" spans="1:52" ht="13.5" thickBot="1">
      <c r="A9" s="4" t="s">
        <v>87</v>
      </c>
      <c r="B9" s="39" t="s">
        <v>57</v>
      </c>
      <c r="C9" s="39" t="s">
        <v>58</v>
      </c>
      <c r="D9" s="39"/>
      <c r="E9" s="39" t="s">
        <v>57</v>
      </c>
      <c r="F9" s="39" t="s">
        <v>58</v>
      </c>
      <c r="G9" s="39"/>
      <c r="H9" s="39" t="s">
        <v>57</v>
      </c>
      <c r="I9" s="39" t="s">
        <v>58</v>
      </c>
      <c r="J9" s="39"/>
      <c r="K9" s="39" t="s">
        <v>57</v>
      </c>
      <c r="L9" s="39" t="s">
        <v>58</v>
      </c>
      <c r="M9" s="39"/>
      <c r="N9" s="39" t="s">
        <v>57</v>
      </c>
      <c r="O9" s="39" t="s">
        <v>58</v>
      </c>
      <c r="P9" s="39"/>
      <c r="Q9" s="39" t="s">
        <v>57</v>
      </c>
      <c r="R9" s="39" t="s">
        <v>58</v>
      </c>
      <c r="S9" s="39"/>
      <c r="T9" s="39" t="s">
        <v>57</v>
      </c>
      <c r="U9" s="39" t="s">
        <v>58</v>
      </c>
      <c r="V9" s="39"/>
      <c r="W9" s="39" t="s">
        <v>57</v>
      </c>
      <c r="X9" s="39" t="s">
        <v>58</v>
      </c>
      <c r="Y9" s="39"/>
      <c r="Z9" s="39" t="s">
        <v>57</v>
      </c>
      <c r="AA9" s="39" t="s">
        <v>58</v>
      </c>
      <c r="AB9" s="39"/>
      <c r="AC9" s="39" t="s">
        <v>57</v>
      </c>
      <c r="AD9" s="39" t="s">
        <v>58</v>
      </c>
      <c r="AE9" s="39"/>
      <c r="AF9" s="39" t="s">
        <v>57</v>
      </c>
      <c r="AG9" s="39" t="s">
        <v>58</v>
      </c>
      <c r="AH9" s="39"/>
      <c r="AI9" s="39" t="s">
        <v>57</v>
      </c>
      <c r="AJ9" s="39" t="s">
        <v>58</v>
      </c>
      <c r="AK9" s="39"/>
      <c r="AL9" s="39" t="s">
        <v>57</v>
      </c>
      <c r="AM9" s="39" t="s">
        <v>58</v>
      </c>
    </row>
    <row r="10" spans="1:52" s="21" customFormat="1">
      <c r="A10" s="74" t="s">
        <v>52</v>
      </c>
      <c r="B10" s="40">
        <f>+E10+H10+K10+N10+Q10+T10+W10+Z10+AC10+AF10+AI10+AL10</f>
        <v>13775.265917575247</v>
      </c>
      <c r="C10" s="77"/>
      <c r="D10" s="12"/>
      <c r="E10" s="12">
        <f>'Tbl 10'!C9/'Tbl11'!E9</f>
        <v>417.12110683942092</v>
      </c>
      <c r="F10" s="11"/>
      <c r="G10" s="12"/>
      <c r="H10" s="12">
        <f>'Tbl 10'!D9/'Tbl11'!E9</f>
        <v>962.19732241860686</v>
      </c>
      <c r="I10" s="11"/>
      <c r="J10" s="12"/>
      <c r="K10" s="12">
        <f>'Tbl 10'!E9/'Tbl11'!E9</f>
        <v>5521.2927106947327</v>
      </c>
      <c r="L10" s="11"/>
      <c r="M10" s="12"/>
      <c r="N10" s="12">
        <f>'Tbl 10'!F9/'Tbl11'!E9</f>
        <v>247.77330182291104</v>
      </c>
      <c r="O10" s="11"/>
      <c r="P10" s="12"/>
      <c r="Q10" s="12">
        <f>'Tbl 10'!G9/'Tbl11'!E9</f>
        <v>341.43808282942331</v>
      </c>
      <c r="R10" s="11"/>
      <c r="S10" s="12"/>
      <c r="T10" s="12">
        <f>'Tbl 10'!H9/'Tbl11'!E9</f>
        <v>1688.7144338691674</v>
      </c>
      <c r="U10" s="11"/>
      <c r="V10" s="12"/>
      <c r="W10" s="12">
        <f>'Tbl 10'!I9/'Tbl11'!E9</f>
        <v>116.43201223868022</v>
      </c>
      <c r="X10" s="11"/>
      <c r="Y10" s="12"/>
      <c r="Z10" s="12">
        <f>'Tbl 10'!J9/'Tbl11'!E9</f>
        <v>84.353339974406069</v>
      </c>
      <c r="AA10" s="11"/>
      <c r="AB10" s="12"/>
      <c r="AC10" s="12">
        <f>'Tbl 10'!K9/'Tbl11'!E9</f>
        <v>738.65754305263033</v>
      </c>
      <c r="AD10" s="11"/>
      <c r="AE10" s="12"/>
      <c r="AF10" s="12">
        <f>'Tbl 10'!L9/'Tbl11'!E9</f>
        <v>914.25152412783439</v>
      </c>
      <c r="AG10" s="11"/>
      <c r="AH10" s="12"/>
      <c r="AI10" s="12">
        <f>'Tbl 10'!M9/'Tbl11'!E9</f>
        <v>318.03837234001304</v>
      </c>
      <c r="AJ10" s="11"/>
      <c r="AK10" s="12"/>
      <c r="AL10" s="12">
        <f>('Tbl 10'!N9-'Tbl 10'!O9)/'Tbl11'!E9</f>
        <v>2424.9961673674211</v>
      </c>
      <c r="AM10" s="11"/>
    </row>
    <row r="11" spans="1:5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>
      <c r="A12" s="3" t="s">
        <v>28</v>
      </c>
      <c r="B12" s="2">
        <f>+E12+H12+K12+N12+Q12+T12+W12+Z12+AC12+AF12+AI12+AL12</f>
        <v>12955.736493552204</v>
      </c>
      <c r="C12" s="35">
        <f>RANK(B12,B12:B39)</f>
        <v>13</v>
      </c>
      <c r="D12" s="35"/>
      <c r="E12" s="2">
        <f>'Tbl 10'!C11/'Tbl11'!E11</f>
        <v>286.75776775143197</v>
      </c>
      <c r="F12" s="35">
        <f>RANK(E12,E$12:E$39)</f>
        <v>18</v>
      </c>
      <c r="G12" s="35"/>
      <c r="H12" s="2">
        <f>'Tbl 10'!D11/'Tbl11'!E11</f>
        <v>874.84782438961952</v>
      </c>
      <c r="I12" s="35">
        <f>RANK(H12,H$12:H$39)</f>
        <v>16</v>
      </c>
      <c r="J12" s="35"/>
      <c r="K12" s="2">
        <f>'Tbl 10'!E11/'Tbl11'!E11</f>
        <v>5205.6282717353042</v>
      </c>
      <c r="L12" s="35">
        <f>RANK(K12,K$12:K$39)</f>
        <v>15</v>
      </c>
      <c r="M12" s="35"/>
      <c r="N12" s="2">
        <f>'Tbl 10'!F11/'Tbl11'!E11</f>
        <v>288.89076189561933</v>
      </c>
      <c r="O12" s="35">
        <f>RANK(N12,N$12:N$39)</f>
        <v>10</v>
      </c>
      <c r="P12" s="35"/>
      <c r="Q12" s="2">
        <f>'Tbl 10'!G11/'Tbl11'!E11</f>
        <v>193.59185946049726</v>
      </c>
      <c r="R12" s="35">
        <f>RANK(Q12,Q$12:Q$39)</f>
        <v>11</v>
      </c>
      <c r="S12" s="35"/>
      <c r="T12" s="2">
        <f>'Tbl 10'!H11/'Tbl11'!E11</f>
        <v>1776.58794406579</v>
      </c>
      <c r="U12" s="35">
        <f>RANK(T12,T$12:T$39)</f>
        <v>7</v>
      </c>
      <c r="V12" s="35"/>
      <c r="W12" s="2">
        <f>'Tbl 10'!I11/'Tbl11'!E11</f>
        <v>73.30645291350676</v>
      </c>
      <c r="X12" s="32">
        <f>RANK(W12,W$12:W$39)</f>
        <v>19</v>
      </c>
      <c r="Y12" s="32"/>
      <c r="Z12" s="2">
        <f>'Tbl 10'!J11/'Tbl11'!E11</f>
        <v>131.07194009791687</v>
      </c>
      <c r="AA12" s="32">
        <f>RANK(Z12,Z$12:Z$39)</f>
        <v>13</v>
      </c>
      <c r="AB12" s="32"/>
      <c r="AC12" s="2">
        <f>'Tbl 10'!K11/'Tbl11'!E11</f>
        <v>733.67531406994988</v>
      </c>
      <c r="AD12" s="32">
        <f>RANK(AC12,AC$12:AC$39)</f>
        <v>16</v>
      </c>
      <c r="AE12" s="32"/>
      <c r="AF12" s="2">
        <f>'Tbl 10'!L11/'Tbl11'!E11</f>
        <v>919.96285046878495</v>
      </c>
      <c r="AG12" s="32">
        <f>RANK(AF12,AF$12:AF$39)</f>
        <v>13</v>
      </c>
      <c r="AH12" s="32"/>
      <c r="AI12" s="2">
        <f>'Tbl 10'!M11/'Tbl11'!E11</f>
        <v>204.72617196249718</v>
      </c>
      <c r="AJ12" s="3">
        <f>RANK(AI12,AI$12:AI$39)</f>
        <v>21</v>
      </c>
      <c r="AK12" s="3"/>
      <c r="AL12" s="2">
        <f>('Tbl 10'!N11-'Tbl 10'!O11)/'Tbl11'!E11</f>
        <v>2266.6893347412879</v>
      </c>
      <c r="AM12" s="3">
        <f>RANK(AL12,AL$12:AL$39)</f>
        <v>14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 t="s">
        <v>29</v>
      </c>
      <c r="B13" s="2">
        <f>+E13+H13+K13+N13+Q13+T13+W13+Z13+AC13+AF13+AI13+AL13</f>
        <v>12934.018358950563</v>
      </c>
      <c r="C13" s="35">
        <f>RANK(B13,B$12:B40)</f>
        <v>15</v>
      </c>
      <c r="D13" s="35"/>
      <c r="E13" s="2">
        <f>'Tbl 10'!C12/'Tbl11'!E12</f>
        <v>417.85457827794039</v>
      </c>
      <c r="F13" s="35">
        <f t="shared" ref="F13:F16" si="0">RANK(E13,E$12:E$39)</f>
        <v>7</v>
      </c>
      <c r="G13" s="35"/>
      <c r="H13" s="2">
        <f>'Tbl 10'!D12/'Tbl11'!E12</f>
        <v>864.51570153518128</v>
      </c>
      <c r="I13" s="35">
        <f t="shared" ref="I13:I16" si="1">RANK(H13,H$12:H$39)</f>
        <v>17</v>
      </c>
      <c r="J13" s="35"/>
      <c r="K13" s="2">
        <f>'Tbl 10'!E12/'Tbl11'!E12</f>
        <v>5122.4967586653829</v>
      </c>
      <c r="L13" s="35">
        <f t="shared" ref="L13:L16" si="2">RANK(K13,K$12:K$39)</f>
        <v>17</v>
      </c>
      <c r="M13" s="35"/>
      <c r="N13" s="2">
        <f>'Tbl 10'!F12/'Tbl11'!E12</f>
        <v>497.88683969139606</v>
      </c>
      <c r="O13" s="35">
        <f t="shared" ref="O13:O16" si="3">RANK(N13,N$12:N$39)</f>
        <v>1</v>
      </c>
      <c r="P13" s="35"/>
      <c r="Q13" s="2">
        <f>'Tbl 10'!G12/'Tbl11'!E12</f>
        <v>222.20426614016623</v>
      </c>
      <c r="R13" s="35">
        <f t="shared" ref="R13:R16" si="4">RANK(Q13,Q$12:Q$39)</f>
        <v>9</v>
      </c>
      <c r="S13" s="35"/>
      <c r="T13" s="2">
        <f>'Tbl 10'!H12/'Tbl11'!E12</f>
        <v>1407.1059630649806</v>
      </c>
      <c r="U13" s="35">
        <f t="shared" ref="U13:U16" si="5">RANK(T13,T$12:T$39)</f>
        <v>15</v>
      </c>
      <c r="V13" s="35"/>
      <c r="W13" s="2">
        <f>'Tbl 10'!I12/'Tbl11'!E12</f>
        <v>106.76279576712933</v>
      </c>
      <c r="X13" s="32">
        <f t="shared" ref="X13:X16" si="6">RANK(W13,W$12:W$39)</f>
        <v>12</v>
      </c>
      <c r="Y13" s="3"/>
      <c r="Z13" s="2">
        <f>'Tbl 10'!J12/'Tbl11'!E12</f>
        <v>0</v>
      </c>
      <c r="AA13" s="32">
        <f t="shared" ref="AA13:AA16" si="7">RANK(Z13,Z$12:Z$39)</f>
        <v>23</v>
      </c>
      <c r="AB13" s="3"/>
      <c r="AC13" s="2">
        <f>'Tbl 10'!K12/'Tbl11'!E12</f>
        <v>737.52257111019662</v>
      </c>
      <c r="AD13" s="32">
        <f t="shared" ref="AD13:AD16" si="8">RANK(AC13,AC$12:AC$39)</f>
        <v>15</v>
      </c>
      <c r="AE13" s="32"/>
      <c r="AF13" s="2">
        <f>'Tbl 10'!L12/'Tbl11'!E12</f>
        <v>897.78172755721653</v>
      </c>
      <c r="AG13" s="32">
        <f t="shared" ref="AG13:AG16" si="9">RANK(AF13,AF$12:AF$39)</f>
        <v>16</v>
      </c>
      <c r="AH13" s="32"/>
      <c r="AI13" s="2">
        <f>'Tbl 10'!M12/'Tbl11'!E12</f>
        <v>254.58012716771964</v>
      </c>
      <c r="AJ13" s="3">
        <f t="shared" ref="AJ13:AJ16" si="10">RANK(AI13,AI$12:AI$39)</f>
        <v>18</v>
      </c>
      <c r="AK13" s="3"/>
      <c r="AL13" s="2">
        <f>('Tbl 10'!N12-'Tbl 10'!O12)/'Tbl11'!E12</f>
        <v>2405.3070299732512</v>
      </c>
      <c r="AM13" s="3">
        <f t="shared" ref="AM13:AM16" si="11">RANK(AL13,AL$12:AL$39)</f>
        <v>8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 t="s">
        <v>51</v>
      </c>
      <c r="B14" s="2">
        <f>+E14+H14+K14+N14+Q14+T14+W14+Z14+AC14+AF14+AI14+AL14</f>
        <v>15732.087494766074</v>
      </c>
      <c r="C14" s="35">
        <f>RANK(B14,B$12:B41)</f>
        <v>3</v>
      </c>
      <c r="D14" s="35"/>
      <c r="E14" s="2">
        <f>'Tbl 10'!C13/'Tbl11'!E13</f>
        <v>826.63072864932872</v>
      </c>
      <c r="F14" s="35">
        <f t="shared" si="0"/>
        <v>1</v>
      </c>
      <c r="G14" s="35"/>
      <c r="H14" s="2">
        <f>'Tbl 10'!D13/'Tbl11'!E13</f>
        <v>1101.6337167840295</v>
      </c>
      <c r="I14" s="35">
        <f t="shared" si="1"/>
        <v>5</v>
      </c>
      <c r="J14" s="35"/>
      <c r="K14" s="2">
        <f>'Tbl 10'!E13/'Tbl11'!E13</f>
        <v>5039.6906619234987</v>
      </c>
      <c r="L14" s="35">
        <f t="shared" si="2"/>
        <v>21</v>
      </c>
      <c r="M14" s="35"/>
      <c r="N14" s="2">
        <f>'Tbl 10'!F13/'Tbl11'!E13</f>
        <v>220.01307219908978</v>
      </c>
      <c r="O14" s="35">
        <f t="shared" si="3"/>
        <v>15</v>
      </c>
      <c r="P14" s="35"/>
      <c r="Q14" s="2">
        <f>'Tbl 10'!G13/'Tbl11'!E13</f>
        <v>1294.4763526441061</v>
      </c>
      <c r="R14" s="35">
        <f t="shared" si="4"/>
        <v>1</v>
      </c>
      <c r="S14" s="35"/>
      <c r="T14" s="2">
        <f>'Tbl 10'!H13/'Tbl11'!E13</f>
        <v>2341.2996506875729</v>
      </c>
      <c r="U14" s="35">
        <f t="shared" si="5"/>
        <v>1</v>
      </c>
      <c r="V14" s="35"/>
      <c r="W14" s="2">
        <f>'Tbl 10'!I13/'Tbl11'!E13</f>
        <v>231.38488538168718</v>
      </c>
      <c r="X14" s="32">
        <f t="shared" si="6"/>
        <v>2</v>
      </c>
      <c r="Y14" s="32"/>
      <c r="Z14" s="2">
        <f>'Tbl 10'!J13/'Tbl11'!E13</f>
        <v>0.15060750946576917</v>
      </c>
      <c r="AA14" s="32">
        <f t="shared" si="7"/>
        <v>21</v>
      </c>
      <c r="AB14" s="32"/>
      <c r="AC14" s="2">
        <f>'Tbl 10'!K13/'Tbl11'!E13</f>
        <v>679.38555882385617</v>
      </c>
      <c r="AD14" s="32">
        <f t="shared" si="8"/>
        <v>18</v>
      </c>
      <c r="AE14" s="32"/>
      <c r="AF14" s="2">
        <f>'Tbl 10'!L13/'Tbl11'!E13</f>
        <v>904.63449588763558</v>
      </c>
      <c r="AG14" s="32">
        <f t="shared" si="9"/>
        <v>15</v>
      </c>
      <c r="AH14" s="32"/>
      <c r="AI14" s="2">
        <f>'Tbl 10'!M13/'Tbl11'!E13</f>
        <v>394.56392542865086</v>
      </c>
      <c r="AJ14" s="3">
        <f t="shared" si="10"/>
        <v>4</v>
      </c>
      <c r="AK14" s="3"/>
      <c r="AL14" s="2">
        <f>('Tbl 10'!N13-'Tbl 10'!O13)/'Tbl11'!E13</f>
        <v>2698.2238388471524</v>
      </c>
      <c r="AM14" s="3">
        <f t="shared" si="11"/>
        <v>4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 t="s">
        <v>30</v>
      </c>
      <c r="B15" s="2">
        <f>+E15+H15+K15+N15+Q15+T15+W15+Z15+AC15+AF15+AI15+AL15</f>
        <v>13276.723114629809</v>
      </c>
      <c r="C15" s="35">
        <f>RANK(B15,B$12:B42)</f>
        <v>9</v>
      </c>
      <c r="D15" s="35"/>
      <c r="E15" s="2">
        <f>'Tbl 10'!C14/'Tbl11'!E14</f>
        <v>524.86456109113749</v>
      </c>
      <c r="F15" s="35">
        <f t="shared" si="0"/>
        <v>4</v>
      </c>
      <c r="G15" s="35"/>
      <c r="H15" s="2">
        <f>'Tbl 10'!D14/'Tbl11'!E14</f>
        <v>958.10660339168669</v>
      </c>
      <c r="I15" s="35">
        <f t="shared" si="1"/>
        <v>12</v>
      </c>
      <c r="J15" s="35"/>
      <c r="K15" s="2">
        <f>'Tbl 10'!E14/'Tbl11'!E14</f>
        <v>5124.0210728899692</v>
      </c>
      <c r="L15" s="35">
        <f t="shared" si="2"/>
        <v>16</v>
      </c>
      <c r="M15" s="35"/>
      <c r="N15" s="2">
        <f>'Tbl 10'!F14/'Tbl11'!E14</f>
        <v>272.78455121045926</v>
      </c>
      <c r="O15" s="35">
        <f t="shared" si="3"/>
        <v>11</v>
      </c>
      <c r="P15" s="35"/>
      <c r="Q15" s="2">
        <f>'Tbl 10'!G14/'Tbl11'!E14</f>
        <v>535.35798351216147</v>
      </c>
      <c r="R15" s="35">
        <f t="shared" si="4"/>
        <v>3</v>
      </c>
      <c r="S15" s="35"/>
      <c r="T15" s="2">
        <f>'Tbl 10'!H14/'Tbl11'!E14</f>
        <v>1549.1375726514025</v>
      </c>
      <c r="U15" s="35">
        <f t="shared" si="5"/>
        <v>11</v>
      </c>
      <c r="V15" s="35"/>
      <c r="W15" s="2">
        <f>'Tbl 10'!I14/'Tbl11'!E14</f>
        <v>125.17927995112338</v>
      </c>
      <c r="X15" s="32">
        <f t="shared" si="6"/>
        <v>9</v>
      </c>
      <c r="Y15" s="32"/>
      <c r="Z15" s="2">
        <f>'Tbl 10'!J14/'Tbl11'!E14</f>
        <v>157.04251746556668</v>
      </c>
      <c r="AA15" s="32">
        <f t="shared" si="7"/>
        <v>5</v>
      </c>
      <c r="AB15" s="3"/>
      <c r="AC15" s="2">
        <f>'Tbl 10'!K14/'Tbl11'!E14</f>
        <v>594.95915069335013</v>
      </c>
      <c r="AD15" s="32">
        <f t="shared" si="8"/>
        <v>21</v>
      </c>
      <c r="AE15" s="3"/>
      <c r="AF15" s="2">
        <f>'Tbl 10'!L14/'Tbl11'!E14</f>
        <v>909.89581077108244</v>
      </c>
      <c r="AG15" s="32">
        <f t="shared" si="9"/>
        <v>14</v>
      </c>
      <c r="AH15" s="32"/>
      <c r="AI15" s="2">
        <f>'Tbl 10'!M14/'Tbl11'!E14</f>
        <v>345.104534500856</v>
      </c>
      <c r="AJ15" s="3">
        <f t="shared" si="10"/>
        <v>8</v>
      </c>
      <c r="AK15" s="3"/>
      <c r="AL15" s="2">
        <f>('Tbl 10'!N14-'Tbl 10'!O14)/'Tbl11'!E14</f>
        <v>2180.2694765010142</v>
      </c>
      <c r="AM15" s="3">
        <f t="shared" si="11"/>
        <v>17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 t="s">
        <v>31</v>
      </c>
      <c r="B16" s="2">
        <f>+E16+H16+K16+N16+Q16+T16+W16+Z16+AC16+AF16+AI16+AL16</f>
        <v>13102.036074410356</v>
      </c>
      <c r="C16" s="35">
        <f>RANK(B16,B$12:B43)</f>
        <v>11</v>
      </c>
      <c r="D16" s="35"/>
      <c r="E16" s="2">
        <f>'Tbl 10'!C15/'Tbl11'!E15</f>
        <v>398.12754250781416</v>
      </c>
      <c r="F16" s="35">
        <f t="shared" si="0"/>
        <v>9</v>
      </c>
      <c r="G16" s="35"/>
      <c r="H16" s="2">
        <f>'Tbl 10'!D15/'Tbl11'!E15</f>
        <v>745.36372442340974</v>
      </c>
      <c r="I16" s="35">
        <f t="shared" si="1"/>
        <v>22</v>
      </c>
      <c r="J16" s="35"/>
      <c r="K16" s="2">
        <f>'Tbl 10'!E15/'Tbl11'!E15</f>
        <v>5452.0757833741436</v>
      </c>
      <c r="L16" s="35">
        <f t="shared" si="2"/>
        <v>7</v>
      </c>
      <c r="M16" s="35"/>
      <c r="N16" s="2">
        <f>'Tbl 10'!F15/'Tbl11'!E15</f>
        <v>213.45652107035892</v>
      </c>
      <c r="O16" s="35">
        <f t="shared" si="3"/>
        <v>16</v>
      </c>
      <c r="P16" s="35"/>
      <c r="Q16" s="2">
        <f>'Tbl 10'!G15/'Tbl11'!E15</f>
        <v>99.819951505633227</v>
      </c>
      <c r="R16" s="35">
        <f t="shared" si="4"/>
        <v>17</v>
      </c>
      <c r="S16" s="35"/>
      <c r="T16" s="2">
        <f>'Tbl 10'!H15/'Tbl11'!E15</f>
        <v>1674.4371134587532</v>
      </c>
      <c r="U16" s="35">
        <f t="shared" si="5"/>
        <v>9</v>
      </c>
      <c r="V16" s="35"/>
      <c r="W16" s="2">
        <f>'Tbl 10'!I15/'Tbl11'!E15</f>
        <v>109.87467107429208</v>
      </c>
      <c r="X16" s="32">
        <f t="shared" si="6"/>
        <v>10</v>
      </c>
      <c r="Y16" s="32"/>
      <c r="Z16" s="2">
        <f>'Tbl 10'!J15/'Tbl11'!E15</f>
        <v>102.52128159685498</v>
      </c>
      <c r="AA16" s="32">
        <f t="shared" si="7"/>
        <v>19</v>
      </c>
      <c r="AB16" s="32"/>
      <c r="AC16" s="2">
        <f>'Tbl 10'!K15/'Tbl11'!E15</f>
        <v>973.18482125794458</v>
      </c>
      <c r="AD16" s="32">
        <f t="shared" si="8"/>
        <v>8</v>
      </c>
      <c r="AE16" s="32"/>
      <c r="AF16" s="2">
        <f>'Tbl 10'!L15/'Tbl11'!E15</f>
        <v>1018.1039596339207</v>
      </c>
      <c r="AG16" s="32">
        <f t="shared" si="9"/>
        <v>5</v>
      </c>
      <c r="AH16" s="32"/>
      <c r="AI16" s="2">
        <f>'Tbl 10'!M15/'Tbl11'!E15</f>
        <v>203.40638622369966</v>
      </c>
      <c r="AJ16" s="3">
        <f t="shared" si="10"/>
        <v>22</v>
      </c>
      <c r="AK16" s="3"/>
      <c r="AL16" s="2">
        <f>('Tbl 10'!N15-'Tbl 10'!O15)/'Tbl11'!E15</f>
        <v>2111.6643182835296</v>
      </c>
      <c r="AM16" s="3">
        <f t="shared" si="11"/>
        <v>20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>
      <c r="A18" s="3" t="s">
        <v>32</v>
      </c>
      <c r="B18" s="2">
        <f t="shared" ref="B18:B22" si="12">+E18+H18+K18+N18+Q18+T18+W18+Z18+AC18+AF18+AI18+AL18</f>
        <v>12600.548719141259</v>
      </c>
      <c r="C18" s="35">
        <f>RANK(B18,B$12:B45)</f>
        <v>18</v>
      </c>
      <c r="D18" s="35"/>
      <c r="E18" s="2">
        <f>'Tbl 10'!C17/'Tbl11'!E17</f>
        <v>353.82257001196166</v>
      </c>
      <c r="F18" s="35">
        <f t="shared" ref="F18:F22" si="13">RANK(E18,E$12:E$39)</f>
        <v>13</v>
      </c>
      <c r="G18" s="35"/>
      <c r="H18" s="2">
        <f>'Tbl 10'!D17/'Tbl11'!E17</f>
        <v>978.09779162286486</v>
      </c>
      <c r="I18" s="35">
        <f t="shared" ref="I18:I22" si="14">RANK(H18,H$12:H$39)</f>
        <v>9</v>
      </c>
      <c r="J18" s="35"/>
      <c r="K18" s="2">
        <f>'Tbl 10'!E17/'Tbl11'!E17</f>
        <v>5315.1182144943168</v>
      </c>
      <c r="L18" s="35">
        <f t="shared" ref="L18:L22" si="15">RANK(K18,K$12:K$39)</f>
        <v>11</v>
      </c>
      <c r="M18" s="35"/>
      <c r="N18" s="2">
        <f>'Tbl 10'!F17/'Tbl11'!E17</f>
        <v>189.96957991792115</v>
      </c>
      <c r="O18" s="35">
        <f t="shared" ref="O18:O22" si="16">RANK(N18,N$12:N$39)</f>
        <v>18</v>
      </c>
      <c r="P18" s="35"/>
      <c r="Q18" s="2">
        <f>'Tbl 10'!G17/'Tbl11'!E17</f>
        <v>494.0040689808946</v>
      </c>
      <c r="R18" s="35">
        <f t="shared" ref="R18:R22" si="17">RANK(Q18,Q$12:Q$39)</f>
        <v>4</v>
      </c>
      <c r="S18" s="35"/>
      <c r="T18" s="2">
        <f>'Tbl 10'!H17/'Tbl11'!E17</f>
        <v>1106.5024370351098</v>
      </c>
      <c r="U18" s="35">
        <f t="shared" ref="U18:U22" si="18">RANK(T18,T$12:T$39)</f>
        <v>24</v>
      </c>
      <c r="V18" s="35"/>
      <c r="W18" s="2">
        <f>'Tbl 10'!I17/'Tbl11'!E17</f>
        <v>100.84583839833968</v>
      </c>
      <c r="X18" s="32">
        <f t="shared" ref="X18:X22" si="19">RANK(W18,W$12:W$39)</f>
        <v>13</v>
      </c>
      <c r="Y18" s="32"/>
      <c r="Z18" s="2">
        <f>'Tbl 10'!J17/'Tbl11'!E17</f>
        <v>134.81321423953329</v>
      </c>
      <c r="AA18" s="32">
        <f t="shared" ref="AA18:AA22" si="20">RANK(Z18,Z$12:Z$39)</f>
        <v>12</v>
      </c>
      <c r="AB18" s="32"/>
      <c r="AC18" s="2">
        <f>'Tbl 10'!K17/'Tbl11'!E17</f>
        <v>738.79019583643958</v>
      </c>
      <c r="AD18" s="32">
        <f t="shared" ref="AD18:AD22" si="21">RANK(AC18,AC$12:AC$39)</f>
        <v>14</v>
      </c>
      <c r="AE18" s="32"/>
      <c r="AF18" s="2">
        <f>'Tbl 10'!L17/'Tbl11'!E17</f>
        <v>804.12278429597154</v>
      </c>
      <c r="AG18" s="32">
        <f t="shared" ref="AG18:AG22" si="22">RANK(AF18,AF$12:AF$39)</f>
        <v>21</v>
      </c>
      <c r="AH18" s="32"/>
      <c r="AI18" s="2">
        <f>'Tbl 10'!M17/'Tbl11'!E17</f>
        <v>157.20182773215058</v>
      </c>
      <c r="AJ18" s="3">
        <f t="shared" ref="AJ18:AJ22" si="23">RANK(AI18,AI$12:AI$39)</f>
        <v>24</v>
      </c>
      <c r="AK18" s="3"/>
      <c r="AL18" s="2">
        <f>('Tbl 10'!N17-'Tbl 10'!O17)/'Tbl11'!E17</f>
        <v>2227.2601965757549</v>
      </c>
      <c r="AM18" s="3">
        <f t="shared" ref="AM18:AM22" si="24">RANK(AL18,AL$12:AL$39)</f>
        <v>15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 t="s">
        <v>33</v>
      </c>
      <c r="B19" s="2">
        <f t="shared" si="12"/>
        <v>12886.811594749552</v>
      </c>
      <c r="C19" s="35">
        <f>RANK(B19,B$12:B46)</f>
        <v>16</v>
      </c>
      <c r="D19" s="35"/>
      <c r="E19" s="2">
        <f>'Tbl 10'!C18/'Tbl11'!E18</f>
        <v>218.36841430295715</v>
      </c>
      <c r="F19" s="35">
        <f t="shared" si="13"/>
        <v>23</v>
      </c>
      <c r="G19" s="35"/>
      <c r="H19" s="2">
        <f>'Tbl 10'!D18/'Tbl11'!E18</f>
        <v>960.96265422785507</v>
      </c>
      <c r="I19" s="35">
        <f t="shared" si="14"/>
        <v>11</v>
      </c>
      <c r="J19" s="35"/>
      <c r="K19" s="2">
        <f>'Tbl 10'!E18/'Tbl11'!E18</f>
        <v>5056.0191728693098</v>
      </c>
      <c r="L19" s="35">
        <f t="shared" si="15"/>
        <v>19</v>
      </c>
      <c r="M19" s="35"/>
      <c r="N19" s="2">
        <f>'Tbl 10'!F18/'Tbl11'!E18</f>
        <v>328.39517199758586</v>
      </c>
      <c r="O19" s="35">
        <f t="shared" si="16"/>
        <v>8</v>
      </c>
      <c r="P19" s="35"/>
      <c r="Q19" s="2">
        <f>'Tbl 10'!G18/'Tbl11'!E18</f>
        <v>68.891596677395555</v>
      </c>
      <c r="R19" s="35">
        <f t="shared" si="17"/>
        <v>21</v>
      </c>
      <c r="S19" s="35"/>
      <c r="T19" s="2">
        <f>'Tbl 10'!H18/'Tbl11'!E18</f>
        <v>1486.9105847247365</v>
      </c>
      <c r="U19" s="35">
        <f t="shared" si="18"/>
        <v>12</v>
      </c>
      <c r="V19" s="35"/>
      <c r="W19" s="2">
        <f>'Tbl 10'!I18/'Tbl11'!E18</f>
        <v>68.049564976865824</v>
      </c>
      <c r="X19" s="32">
        <f t="shared" si="19"/>
        <v>20</v>
      </c>
      <c r="Y19" s="3"/>
      <c r="Z19" s="2">
        <f>'Tbl 10'!J18/'Tbl11'!E18</f>
        <v>151.01641604640247</v>
      </c>
      <c r="AA19" s="32">
        <f t="shared" si="20"/>
        <v>8</v>
      </c>
      <c r="AB19" s="3"/>
      <c r="AC19" s="2">
        <f>'Tbl 10'!K18/'Tbl11'!E18</f>
        <v>906.47867464628189</v>
      </c>
      <c r="AD19" s="32">
        <f t="shared" si="21"/>
        <v>9</v>
      </c>
      <c r="AE19" s="32"/>
      <c r="AF19" s="2">
        <f>'Tbl 10'!L18/'Tbl11'!E18</f>
        <v>951.45161184872256</v>
      </c>
      <c r="AG19" s="32">
        <f t="shared" si="22"/>
        <v>11</v>
      </c>
      <c r="AH19" s="32"/>
      <c r="AI19" s="2">
        <f>'Tbl 10'!M18/'Tbl11'!E18</f>
        <v>260.43121563401064</v>
      </c>
      <c r="AJ19" s="3">
        <f t="shared" si="23"/>
        <v>16</v>
      </c>
      <c r="AK19" s="3"/>
      <c r="AL19" s="2">
        <f>('Tbl 10'!N18-'Tbl 10'!O18)/'Tbl11'!E18</f>
        <v>2429.836516797428</v>
      </c>
      <c r="AM19" s="3">
        <f t="shared" si="24"/>
        <v>7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 t="s">
        <v>34</v>
      </c>
      <c r="B20" s="2">
        <f t="shared" si="12"/>
        <v>12945.810598364829</v>
      </c>
      <c r="C20" s="35">
        <f>RANK(B20,B$12:B47)</f>
        <v>14</v>
      </c>
      <c r="D20" s="35"/>
      <c r="E20" s="2">
        <f>'Tbl 10'!C19/'Tbl11'!E19</f>
        <v>384.78831087056767</v>
      </c>
      <c r="F20" s="35">
        <f t="shared" si="13"/>
        <v>11</v>
      </c>
      <c r="G20" s="35"/>
      <c r="H20" s="2">
        <f>'Tbl 10'!D19/'Tbl11'!E19</f>
        <v>1017.3040412440828</v>
      </c>
      <c r="I20" s="35">
        <f t="shared" si="14"/>
        <v>6</v>
      </c>
      <c r="J20" s="35"/>
      <c r="K20" s="2">
        <f>'Tbl 10'!E19/'Tbl11'!E19</f>
        <v>5271.2058447810314</v>
      </c>
      <c r="L20" s="35">
        <f t="shared" si="15"/>
        <v>12</v>
      </c>
      <c r="M20" s="35"/>
      <c r="N20" s="2">
        <f>'Tbl 10'!F19/'Tbl11'!E19</f>
        <v>340.20289871918413</v>
      </c>
      <c r="O20" s="35">
        <f t="shared" si="16"/>
        <v>6</v>
      </c>
      <c r="P20" s="35"/>
      <c r="Q20" s="2">
        <f>'Tbl 10'!G19/'Tbl11'!E19</f>
        <v>230.81978309833573</v>
      </c>
      <c r="R20" s="35">
        <f t="shared" si="17"/>
        <v>7</v>
      </c>
      <c r="S20" s="35"/>
      <c r="T20" s="2">
        <f>'Tbl 10'!H19/'Tbl11'!E19</f>
        <v>1824.3946029789479</v>
      </c>
      <c r="U20" s="35">
        <f t="shared" si="18"/>
        <v>5</v>
      </c>
      <c r="V20" s="35"/>
      <c r="W20" s="2">
        <f>'Tbl 10'!I19/'Tbl11'!E19</f>
        <v>107.8985733283854</v>
      </c>
      <c r="X20" s="32">
        <f t="shared" si="19"/>
        <v>11</v>
      </c>
      <c r="Y20" s="32"/>
      <c r="Z20" s="2">
        <f>'Tbl 10'!J19/'Tbl11'!E19</f>
        <v>119.87316164990628</v>
      </c>
      <c r="AA20" s="32">
        <f t="shared" si="20"/>
        <v>15</v>
      </c>
      <c r="AB20" s="32"/>
      <c r="AC20" s="2">
        <f>'Tbl 10'!K19/'Tbl11'!E19</f>
        <v>769.96226703417574</v>
      </c>
      <c r="AD20" s="32">
        <f t="shared" si="21"/>
        <v>13</v>
      </c>
      <c r="AE20" s="32"/>
      <c r="AF20" s="2">
        <f>'Tbl 10'!L19/'Tbl11'!E19</f>
        <v>791.99412947029236</v>
      </c>
      <c r="AG20" s="32">
        <f t="shared" si="22"/>
        <v>22</v>
      </c>
      <c r="AH20" s="32"/>
      <c r="AI20" s="2">
        <f>'Tbl 10'!M19/'Tbl11'!E19</f>
        <v>339.92257250933079</v>
      </c>
      <c r="AJ20" s="3">
        <f t="shared" si="23"/>
        <v>9</v>
      </c>
      <c r="AK20" s="3"/>
      <c r="AL20" s="2">
        <f>('Tbl 10'!N19-'Tbl 10'!O19)/'Tbl11'!E19</f>
        <v>1747.4444126805868</v>
      </c>
      <c r="AM20" s="3">
        <f t="shared" si="24"/>
        <v>24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>
      <c r="A21" s="3" t="s">
        <v>35</v>
      </c>
      <c r="B21" s="2">
        <f t="shared" si="12"/>
        <v>12975.742480840065</v>
      </c>
      <c r="C21" s="35">
        <f>RANK(B21,B$12:B48)</f>
        <v>12</v>
      </c>
      <c r="D21" s="35"/>
      <c r="E21" s="2">
        <f>'Tbl 10'!C20/'Tbl11'!E20</f>
        <v>379.65199021222452</v>
      </c>
      <c r="F21" s="35">
        <f t="shared" si="13"/>
        <v>12</v>
      </c>
      <c r="G21" s="35"/>
      <c r="H21" s="2">
        <f>'Tbl 10'!D20/'Tbl11'!E20</f>
        <v>926.42646680710698</v>
      </c>
      <c r="I21" s="35">
        <f t="shared" si="14"/>
        <v>15</v>
      </c>
      <c r="J21" s="35"/>
      <c r="K21" s="2">
        <f>'Tbl 10'!E20/'Tbl11'!E20</f>
        <v>5207.4625029625668</v>
      </c>
      <c r="L21" s="35">
        <f t="shared" si="15"/>
        <v>14</v>
      </c>
      <c r="M21" s="35"/>
      <c r="N21" s="2">
        <f>'Tbl 10'!F20/'Tbl11'!E20</f>
        <v>237.06546734662095</v>
      </c>
      <c r="O21" s="35">
        <f t="shared" si="16"/>
        <v>13</v>
      </c>
      <c r="P21" s="35"/>
      <c r="Q21" s="2">
        <f>'Tbl 10'!G20/'Tbl11'!E20</f>
        <v>84.702663227268403</v>
      </c>
      <c r="R21" s="35">
        <f t="shared" si="17"/>
        <v>19</v>
      </c>
      <c r="S21" s="35"/>
      <c r="T21" s="2">
        <f>'Tbl 10'!H20/'Tbl11'!E20</f>
        <v>1416.5738820109955</v>
      </c>
      <c r="U21" s="35">
        <f t="shared" si="18"/>
        <v>13</v>
      </c>
      <c r="V21" s="35"/>
      <c r="W21" s="2">
        <f>'Tbl 10'!I20/'Tbl11'!E20</f>
        <v>135.33306891597968</v>
      </c>
      <c r="X21" s="32">
        <f t="shared" si="19"/>
        <v>8</v>
      </c>
      <c r="Y21" s="32"/>
      <c r="Z21" s="2">
        <f>'Tbl 10'!J20/'Tbl11'!E20</f>
        <v>120.07620086662989</v>
      </c>
      <c r="AA21" s="32">
        <f t="shared" si="20"/>
        <v>14</v>
      </c>
      <c r="AB21" s="3"/>
      <c r="AC21" s="2">
        <f>'Tbl 10'!K20/'Tbl11'!E20</f>
        <v>1092.0977408111548</v>
      </c>
      <c r="AD21" s="32">
        <f t="shared" si="21"/>
        <v>4</v>
      </c>
      <c r="AE21" s="3"/>
      <c r="AF21" s="2">
        <f>'Tbl 10'!L20/'Tbl11'!E20</f>
        <v>1046.2475643940986</v>
      </c>
      <c r="AG21" s="32">
        <f t="shared" si="22"/>
        <v>3</v>
      </c>
      <c r="AH21" s="32"/>
      <c r="AI21" s="2">
        <f>'Tbl 10'!M20/'Tbl11'!E20</f>
        <v>277.58078646296042</v>
      </c>
      <c r="AJ21" s="3">
        <f t="shared" si="23"/>
        <v>15</v>
      </c>
      <c r="AK21" s="3"/>
      <c r="AL21" s="2">
        <f>('Tbl 10'!N20-'Tbl 10'!O20)/'Tbl11'!E20</f>
        <v>2052.5241468224608</v>
      </c>
      <c r="AM21" s="3">
        <f t="shared" si="24"/>
        <v>22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>
      <c r="A22" s="3" t="s">
        <v>36</v>
      </c>
      <c r="B22" s="2">
        <f t="shared" si="12"/>
        <v>14253.113837630772</v>
      </c>
      <c r="C22" s="35">
        <f>RANK(B22,B$12:B49)</f>
        <v>5</v>
      </c>
      <c r="D22" s="35"/>
      <c r="E22" s="2">
        <f>'Tbl 10'!C21/'Tbl11'!E21</f>
        <v>391.91713600124456</v>
      </c>
      <c r="F22" s="35">
        <f t="shared" si="13"/>
        <v>10</v>
      </c>
      <c r="G22" s="35"/>
      <c r="H22" s="2">
        <f>'Tbl 10'!D21/'Tbl11'!E21</f>
        <v>1301.7993379613424</v>
      </c>
      <c r="I22" s="35">
        <f t="shared" si="14"/>
        <v>2</v>
      </c>
      <c r="J22" s="35"/>
      <c r="K22" s="2">
        <f>'Tbl 10'!E21/'Tbl11'!E21</f>
        <v>5698.3500785594852</v>
      </c>
      <c r="L22" s="35">
        <f t="shared" si="15"/>
        <v>5</v>
      </c>
      <c r="M22" s="35"/>
      <c r="N22" s="2">
        <f>'Tbl 10'!F21/'Tbl11'!E21</f>
        <v>442.32700630031508</v>
      </c>
      <c r="O22" s="35">
        <f t="shared" si="16"/>
        <v>5</v>
      </c>
      <c r="P22" s="35"/>
      <c r="Q22" s="2">
        <f>'Tbl 10'!G21/'Tbl11'!E21</f>
        <v>349.08929230350412</v>
      </c>
      <c r="R22" s="35">
        <f t="shared" si="17"/>
        <v>5</v>
      </c>
      <c r="S22" s="35"/>
      <c r="T22" s="2">
        <f>'Tbl 10'!H21/'Tbl11'!E21</f>
        <v>1244.6146692723528</v>
      </c>
      <c r="U22" s="35">
        <f t="shared" si="18"/>
        <v>19</v>
      </c>
      <c r="V22" s="35"/>
      <c r="W22" s="2">
        <f>'Tbl 10'!I21/'Tbl11'!E21</f>
        <v>179.98702730136512</v>
      </c>
      <c r="X22" s="32">
        <f t="shared" si="19"/>
        <v>5</v>
      </c>
      <c r="Y22" s="32"/>
      <c r="Z22" s="2">
        <f>'Tbl 10'!J21/'Tbl11'!E21</f>
        <v>139.41328969781824</v>
      </c>
      <c r="AA22" s="32">
        <f t="shared" si="20"/>
        <v>11</v>
      </c>
      <c r="AB22" s="32"/>
      <c r="AC22" s="2">
        <f>'Tbl 10'!K21/'Tbl11'!E21</f>
        <v>844.94621179947899</v>
      </c>
      <c r="AD22" s="32">
        <f t="shared" si="21"/>
        <v>11</v>
      </c>
      <c r="AE22" s="32"/>
      <c r="AF22" s="2">
        <f>'Tbl 10'!L21/'Tbl11'!E21</f>
        <v>951.57548940224797</v>
      </c>
      <c r="AG22" s="32">
        <f t="shared" si="22"/>
        <v>10</v>
      </c>
      <c r="AH22" s="32"/>
      <c r="AI22" s="2">
        <f>'Tbl 10'!M21/'Tbl11'!E21</f>
        <v>418.60632854976086</v>
      </c>
      <c r="AJ22" s="3">
        <f t="shared" si="23"/>
        <v>3</v>
      </c>
      <c r="AK22" s="3"/>
      <c r="AL22" s="2">
        <f>('Tbl 10'!N21-'Tbl 10'!O21)/'Tbl11'!E21</f>
        <v>2290.4879704818568</v>
      </c>
      <c r="AM22" s="3">
        <f t="shared" si="24"/>
        <v>12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C23" s="35"/>
      <c r="D23" s="35"/>
      <c r="F23" s="35"/>
      <c r="I23" s="35"/>
      <c r="L23" s="35"/>
      <c r="O23" s="35"/>
      <c r="Q23" s="2"/>
      <c r="R23" s="35"/>
      <c r="T23" s="2"/>
      <c r="U23" s="35"/>
      <c r="W23" s="2"/>
      <c r="X23" s="32"/>
      <c r="Z23" s="2"/>
      <c r="AA23" s="32"/>
      <c r="AC23" s="2"/>
      <c r="AD23" s="32"/>
      <c r="AF23" s="2"/>
      <c r="AG23" s="32"/>
      <c r="AI23" s="2"/>
      <c r="AJ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 t="s">
        <v>37</v>
      </c>
      <c r="B24" s="2">
        <f t="shared" ref="B24:B28" si="25">+E24+H24+K24+N24+Q24+T24+W24+Z24+AC24+AF24+AI24+AL24</f>
        <v>11978.237917820577</v>
      </c>
      <c r="C24" s="35">
        <f>RANK(B24,B$12:B51)</f>
        <v>24</v>
      </c>
      <c r="D24" s="35"/>
      <c r="E24" s="2">
        <f>'Tbl 10'!C23/'Tbl11'!E23</f>
        <v>263.95825122097011</v>
      </c>
      <c r="F24" s="35">
        <f t="shared" ref="F24:F28" si="26">RANK(E24,E$12:E$39)</f>
        <v>21</v>
      </c>
      <c r="G24" s="35"/>
      <c r="H24" s="2">
        <f>'Tbl 10'!D23/'Tbl11'!E23</f>
        <v>860.67092558406659</v>
      </c>
      <c r="I24" s="35">
        <f t="shared" ref="I24:I28" si="27">RANK(H24,H$12:H$39)</f>
        <v>19</v>
      </c>
      <c r="J24" s="35"/>
      <c r="K24" s="2">
        <f>'Tbl 10'!E23/'Tbl11'!E23</f>
        <v>5239.7762039560757</v>
      </c>
      <c r="L24" s="35">
        <f t="shared" ref="L24:L28" si="28">RANK(K24,K$12:K$39)</f>
        <v>13</v>
      </c>
      <c r="M24" s="35"/>
      <c r="N24" s="2">
        <f>'Tbl 10'!F23/'Tbl11'!E23</f>
        <v>235.99342777626924</v>
      </c>
      <c r="O24" s="35">
        <f t="shared" ref="O24:O28" si="29">RANK(N24,N$12:N$39)</f>
        <v>14</v>
      </c>
      <c r="P24" s="35"/>
      <c r="Q24" s="2">
        <f>'Tbl 10'!G23/'Tbl11'!E23</f>
        <v>60.072304519272492</v>
      </c>
      <c r="R24" s="35">
        <f t="shared" ref="R24:R28" si="30">RANK(Q24,Q$12:Q$39)</f>
        <v>22</v>
      </c>
      <c r="S24" s="35"/>
      <c r="T24" s="2">
        <f>'Tbl 10'!H23/'Tbl11'!E23</f>
        <v>1246.9865979873757</v>
      </c>
      <c r="U24" s="35">
        <f t="shared" ref="U24:U28" si="31">RANK(T24,T$12:T$39)</f>
        <v>18</v>
      </c>
      <c r="V24" s="35"/>
      <c r="W24" s="2">
        <f>'Tbl 10'!I23/'Tbl11'!E23</f>
        <v>81.359047776282367</v>
      </c>
      <c r="X24" s="32">
        <f t="shared" ref="X24:X28" si="32">RANK(W24,W$12:W$39)</f>
        <v>15</v>
      </c>
      <c r="Y24" s="32"/>
      <c r="Z24" s="2">
        <f>'Tbl 10'!J23/'Tbl11'!E23</f>
        <v>5.1469612190654717</v>
      </c>
      <c r="AA24" s="32">
        <f t="shared" ref="AA24:AA28" si="33">RANK(Z24,Z$12:Z$39)</f>
        <v>20</v>
      </c>
      <c r="AB24" s="32"/>
      <c r="AC24" s="2">
        <f>'Tbl 10'!K23/'Tbl11'!E23</f>
        <v>479.14724308165739</v>
      </c>
      <c r="AD24" s="32">
        <f t="shared" ref="AD24:AD28" si="34">RANK(AC24,AC$12:AC$39)</f>
        <v>24</v>
      </c>
      <c r="AE24" s="32"/>
      <c r="AF24" s="2">
        <f>'Tbl 10'!L23/'Tbl11'!E23</f>
        <v>838.07623640983377</v>
      </c>
      <c r="AG24" s="32">
        <f t="shared" ref="AG24:AG28" si="35">RANK(AF24,AF$12:AF$39)</f>
        <v>19</v>
      </c>
      <c r="AH24" s="32"/>
      <c r="AI24" s="2">
        <f>'Tbl 10'!M23/'Tbl11'!E23</f>
        <v>296.84672839784832</v>
      </c>
      <c r="AJ24" s="3">
        <f t="shared" ref="AJ24:AJ28" si="36">RANK(AI24,AI$12:AI$39)</f>
        <v>13</v>
      </c>
      <c r="AK24" s="3"/>
      <c r="AL24" s="2">
        <f>('Tbl 10'!N23-'Tbl 10'!O23)/'Tbl11'!E23</f>
        <v>2370.2039898918601</v>
      </c>
      <c r="AM24" s="3">
        <f t="shared" ref="AM24:AM28" si="37">RANK(AL24,AL$12:AL$39)</f>
        <v>9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 t="s">
        <v>38</v>
      </c>
      <c r="B25" s="2">
        <f t="shared" si="25"/>
        <v>12652.885419870807</v>
      </c>
      <c r="C25" s="35">
        <f>RANK(B25,B$12:B52)</f>
        <v>17</v>
      </c>
      <c r="D25" s="35"/>
      <c r="E25" s="2">
        <f>'Tbl 10'!C24/'Tbl11'!E24</f>
        <v>442.41978132602554</v>
      </c>
      <c r="F25" s="35">
        <f t="shared" si="26"/>
        <v>6</v>
      </c>
      <c r="G25" s="35"/>
      <c r="H25" s="2">
        <f>'Tbl 10'!D24/'Tbl11'!E24</f>
        <v>717.40216996168999</v>
      </c>
      <c r="I25" s="35">
        <f t="shared" si="27"/>
        <v>23</v>
      </c>
      <c r="J25" s="35"/>
      <c r="K25" s="2">
        <f>'Tbl 10'!E24/'Tbl11'!E24</f>
        <v>5040.381001649841</v>
      </c>
      <c r="L25" s="35">
        <f t="shared" si="28"/>
        <v>20</v>
      </c>
      <c r="M25" s="35"/>
      <c r="N25" s="2">
        <f>'Tbl 10'!F24/'Tbl11'!E24</f>
        <v>136.09440731523171</v>
      </c>
      <c r="O25" s="35">
        <f t="shared" si="29"/>
        <v>24</v>
      </c>
      <c r="P25" s="35"/>
      <c r="Q25" s="2">
        <f>'Tbl 10'!G24/'Tbl11'!E24</f>
        <v>129.28082827661424</v>
      </c>
      <c r="R25" s="35">
        <f t="shared" si="30"/>
        <v>14</v>
      </c>
      <c r="S25" s="35"/>
      <c r="T25" s="2">
        <f>'Tbl 10'!H24/'Tbl11'!E24</f>
        <v>1125.338281927239</v>
      </c>
      <c r="U25" s="35">
        <f t="shared" si="31"/>
        <v>22</v>
      </c>
      <c r="V25" s="35"/>
      <c r="W25" s="2">
        <f>'Tbl 10'!I24/'Tbl11'!E24</f>
        <v>195.55833729481836</v>
      </c>
      <c r="X25" s="32">
        <f t="shared" si="32"/>
        <v>4</v>
      </c>
      <c r="Y25" s="3"/>
      <c r="Z25" s="2">
        <f>'Tbl 10'!J24/'Tbl11'!E24</f>
        <v>166.66332037694696</v>
      </c>
      <c r="AA25" s="32">
        <f t="shared" si="33"/>
        <v>4</v>
      </c>
      <c r="AB25" s="3"/>
      <c r="AC25" s="2">
        <f>'Tbl 10'!K24/'Tbl11'!E24</f>
        <v>1135.8196331198794</v>
      </c>
      <c r="AD25" s="32">
        <f t="shared" si="34"/>
        <v>2</v>
      </c>
      <c r="AE25" s="32"/>
      <c r="AF25" s="2">
        <f>'Tbl 10'!L24/'Tbl11'!E24</f>
        <v>1094.8757389334751</v>
      </c>
      <c r="AG25" s="32">
        <f t="shared" si="35"/>
        <v>2</v>
      </c>
      <c r="AH25" s="32"/>
      <c r="AI25" s="2">
        <f>'Tbl 10'!M24/'Tbl11'!E24</f>
        <v>289.04620955789824</v>
      </c>
      <c r="AJ25" s="3">
        <f t="shared" si="36"/>
        <v>14</v>
      </c>
      <c r="AK25" s="3"/>
      <c r="AL25" s="2">
        <f>('Tbl 10'!N24-'Tbl 10'!O24)/'Tbl11'!E24</f>
        <v>2180.0057101311463</v>
      </c>
      <c r="AM25" s="3">
        <f t="shared" si="37"/>
        <v>18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 t="s">
        <v>39</v>
      </c>
      <c r="B26" s="2">
        <f t="shared" si="25"/>
        <v>12186.776647390394</v>
      </c>
      <c r="C26" s="35">
        <f>RANK(B26,B$12:B53)</f>
        <v>22</v>
      </c>
      <c r="D26" s="35"/>
      <c r="E26" s="2">
        <f>'Tbl 10'!C25/'Tbl11'!E25</f>
        <v>309.68408725889554</v>
      </c>
      <c r="F26" s="35">
        <f t="shared" si="26"/>
        <v>16</v>
      </c>
      <c r="G26" s="35"/>
      <c r="H26" s="2">
        <f>'Tbl 10'!D25/'Tbl11'!E25</f>
        <v>754.64855865054267</v>
      </c>
      <c r="I26" s="35">
        <f t="shared" si="27"/>
        <v>21</v>
      </c>
      <c r="J26" s="35"/>
      <c r="K26" s="2">
        <f>'Tbl 10'!E25/'Tbl11'!E25</f>
        <v>4709.4069947282387</v>
      </c>
      <c r="L26" s="35">
        <f t="shared" si="28"/>
        <v>24</v>
      </c>
      <c r="M26" s="35"/>
      <c r="N26" s="2">
        <f>'Tbl 10'!F25/'Tbl11'!E25</f>
        <v>205.29136130256757</v>
      </c>
      <c r="O26" s="35">
        <f t="shared" si="29"/>
        <v>17</v>
      </c>
      <c r="P26" s="35"/>
      <c r="Q26" s="2">
        <f>'Tbl 10'!G25/'Tbl11'!E25</f>
        <v>59.992175438482974</v>
      </c>
      <c r="R26" s="35">
        <f t="shared" si="30"/>
        <v>23</v>
      </c>
      <c r="S26" s="35"/>
      <c r="T26" s="2">
        <f>'Tbl 10'!H25/'Tbl11'!E25</f>
        <v>1317.5940160481002</v>
      </c>
      <c r="U26" s="35">
        <f t="shared" si="31"/>
        <v>16</v>
      </c>
      <c r="V26" s="35"/>
      <c r="W26" s="2">
        <f>'Tbl 10'!I25/'Tbl11'!E25</f>
        <v>49.393560997788271</v>
      </c>
      <c r="X26" s="32">
        <f t="shared" si="32"/>
        <v>24</v>
      </c>
      <c r="Y26" s="32"/>
      <c r="Z26" s="2">
        <f>'Tbl 10'!J25/'Tbl11'!E25</f>
        <v>106.65675611766819</v>
      </c>
      <c r="AA26" s="32">
        <f t="shared" si="33"/>
        <v>18</v>
      </c>
      <c r="AB26" s="32"/>
      <c r="AC26" s="2">
        <f>'Tbl 10'!K25/'Tbl11'!E25</f>
        <v>902.14168686207665</v>
      </c>
      <c r="AD26" s="32">
        <f t="shared" si="34"/>
        <v>10</v>
      </c>
      <c r="AE26" s="32"/>
      <c r="AF26" s="2">
        <f>'Tbl 10'!L25/'Tbl11'!E25</f>
        <v>747.01043272626737</v>
      </c>
      <c r="AG26" s="32">
        <f t="shared" si="35"/>
        <v>23</v>
      </c>
      <c r="AH26" s="32"/>
      <c r="AI26" s="2">
        <f>'Tbl 10'!M25/'Tbl11'!E25</f>
        <v>360.26087446010985</v>
      </c>
      <c r="AJ26" s="3">
        <f t="shared" si="36"/>
        <v>7</v>
      </c>
      <c r="AK26" s="3"/>
      <c r="AL26" s="2">
        <f>('Tbl 10'!N25-'Tbl 10'!O25)/'Tbl11'!E25</f>
        <v>2664.6961427996548</v>
      </c>
      <c r="AM26" s="3">
        <f t="shared" si="37"/>
        <v>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 t="s">
        <v>40</v>
      </c>
      <c r="B27" s="2">
        <f t="shared" si="25"/>
        <v>14188.106659242021</v>
      </c>
      <c r="C27" s="35">
        <f>RANK(B27,B$12:B54)</f>
        <v>7</v>
      </c>
      <c r="D27" s="35"/>
      <c r="E27" s="2">
        <f>'Tbl 10'!C26/'Tbl11'!E26</f>
        <v>247.87101616999675</v>
      </c>
      <c r="F27" s="35">
        <f t="shared" si="26"/>
        <v>22</v>
      </c>
      <c r="G27" s="35"/>
      <c r="H27" s="2">
        <f>'Tbl 10'!D26/'Tbl11'!E26</f>
        <v>1164.7001219351803</v>
      </c>
      <c r="I27" s="35">
        <f t="shared" si="27"/>
        <v>4</v>
      </c>
      <c r="J27" s="35"/>
      <c r="K27" s="2">
        <f>'Tbl 10'!E26/'Tbl11'!E26</f>
        <v>6488.2582363802703</v>
      </c>
      <c r="L27" s="35">
        <f t="shared" si="28"/>
        <v>3</v>
      </c>
      <c r="M27" s="35"/>
      <c r="N27" s="2">
        <f>'Tbl 10'!F26/'Tbl11'!E26</f>
        <v>149.28212930651205</v>
      </c>
      <c r="O27" s="35">
        <f t="shared" si="29"/>
        <v>22</v>
      </c>
      <c r="P27" s="35"/>
      <c r="Q27" s="2">
        <f>'Tbl 10'!G26/'Tbl11'!E26</f>
        <v>42.673542493378299</v>
      </c>
      <c r="R27" s="35">
        <f t="shared" si="30"/>
        <v>24</v>
      </c>
      <c r="S27" s="35"/>
      <c r="T27" s="2">
        <f>'Tbl 10'!H26/'Tbl11'!E26</f>
        <v>1994.1601265285465</v>
      </c>
      <c r="U27" s="35">
        <f t="shared" si="31"/>
        <v>2</v>
      </c>
      <c r="V27" s="35"/>
      <c r="W27" s="2">
        <f>'Tbl 10'!I26/'Tbl11'!E26</f>
        <v>64.907541519310683</v>
      </c>
      <c r="X27" s="32">
        <f t="shared" si="32"/>
        <v>21</v>
      </c>
      <c r="Y27" s="32"/>
      <c r="Z27" s="2">
        <f>'Tbl 10'!J26/'Tbl11'!E26</f>
        <v>152.1806197202223</v>
      </c>
      <c r="AA27" s="32">
        <f t="shared" si="33"/>
        <v>7</v>
      </c>
      <c r="AB27" s="3"/>
      <c r="AC27" s="2">
        <f>'Tbl 10'!K26/'Tbl11'!E26</f>
        <v>726.41084126280907</v>
      </c>
      <c r="AD27" s="32">
        <f t="shared" si="34"/>
        <v>17</v>
      </c>
      <c r="AE27" s="3"/>
      <c r="AF27" s="2">
        <f>'Tbl 10'!L26/'Tbl11'!E26</f>
        <v>706.16899782097391</v>
      </c>
      <c r="AG27" s="32">
        <f t="shared" si="35"/>
        <v>24</v>
      </c>
      <c r="AH27" s="32"/>
      <c r="AI27" s="2">
        <f>'Tbl 10'!M26/'Tbl11'!E26</f>
        <v>444.02643807187951</v>
      </c>
      <c r="AJ27" s="3">
        <f t="shared" si="36"/>
        <v>1</v>
      </c>
      <c r="AK27" s="3"/>
      <c r="AL27" s="2">
        <f>('Tbl 10'!N26-'Tbl 10'!O26)/'Tbl11'!E26</f>
        <v>2007.4670480329414</v>
      </c>
      <c r="AM27" s="3">
        <f t="shared" si="37"/>
        <v>23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 t="s">
        <v>41</v>
      </c>
      <c r="B28" s="2">
        <f t="shared" si="25"/>
        <v>14152.09648864173</v>
      </c>
      <c r="C28" s="35">
        <f>RANK(B28,B$12:B55)</f>
        <v>8</v>
      </c>
      <c r="D28" s="35"/>
      <c r="E28" s="2">
        <f>'Tbl 10'!C27/'Tbl11'!E27</f>
        <v>616.60180363650079</v>
      </c>
      <c r="F28" s="35">
        <f t="shared" si="26"/>
        <v>2</v>
      </c>
      <c r="G28" s="35"/>
      <c r="H28" s="2">
        <f>'Tbl 10'!D27/'Tbl11'!E27</f>
        <v>929.93589702285533</v>
      </c>
      <c r="I28" s="35">
        <f t="shared" si="27"/>
        <v>14</v>
      </c>
      <c r="J28" s="35"/>
      <c r="K28" s="2">
        <f>'Tbl 10'!E27/'Tbl11'!E27</f>
        <v>5319.0378709810366</v>
      </c>
      <c r="L28" s="35">
        <f t="shared" si="28"/>
        <v>10</v>
      </c>
      <c r="M28" s="35"/>
      <c r="N28" s="2">
        <f>'Tbl 10'!F27/'Tbl11'!E27</f>
        <v>164.20868480168579</v>
      </c>
      <c r="O28" s="35">
        <f t="shared" si="29"/>
        <v>21</v>
      </c>
      <c r="P28" s="35"/>
      <c r="Q28" s="2">
        <f>'Tbl 10'!G27/'Tbl11'!E27</f>
        <v>348.08762549816515</v>
      </c>
      <c r="R28" s="35">
        <f t="shared" si="30"/>
        <v>6</v>
      </c>
      <c r="S28" s="35"/>
      <c r="T28" s="2">
        <f>'Tbl 10'!H27/'Tbl11'!E27</f>
        <v>1698.5927895357659</v>
      </c>
      <c r="U28" s="35">
        <f t="shared" si="31"/>
        <v>8</v>
      </c>
      <c r="V28" s="35"/>
      <c r="W28" s="2">
        <f>'Tbl 10'!I27/'Tbl11'!E27</f>
        <v>166.93311621920679</v>
      </c>
      <c r="X28" s="32">
        <f t="shared" si="32"/>
        <v>6</v>
      </c>
      <c r="Y28" s="32"/>
      <c r="Z28" s="2">
        <f>'Tbl 10'!J27/'Tbl11'!E27</f>
        <v>191.9746104112532</v>
      </c>
      <c r="AA28" s="32">
        <f t="shared" si="33"/>
        <v>1</v>
      </c>
      <c r="AB28" s="32"/>
      <c r="AC28" s="2">
        <f>'Tbl 10'!K27/'Tbl11'!E27</f>
        <v>1052.7755285360997</v>
      </c>
      <c r="AD28" s="32">
        <f t="shared" si="34"/>
        <v>5</v>
      </c>
      <c r="AE28" s="32"/>
      <c r="AF28" s="2">
        <f>'Tbl 10'!L27/'Tbl11'!E27</f>
        <v>1000.1037354323363</v>
      </c>
      <c r="AG28" s="32">
        <f t="shared" si="35"/>
        <v>7</v>
      </c>
      <c r="AH28" s="32"/>
      <c r="AI28" s="2">
        <f>'Tbl 10'!M27/'Tbl11'!E27</f>
        <v>327.63225689093616</v>
      </c>
      <c r="AJ28" s="3">
        <f t="shared" si="36"/>
        <v>10</v>
      </c>
      <c r="AK28" s="3"/>
      <c r="AL28" s="2">
        <f>('Tbl 10'!N27-'Tbl 10'!O27)/'Tbl11'!E27</f>
        <v>2336.2125696758881</v>
      </c>
      <c r="AM28" s="3">
        <f t="shared" si="37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C29" s="35"/>
      <c r="D29" s="35"/>
      <c r="F29" s="35"/>
      <c r="I29" s="35"/>
      <c r="L29" s="35"/>
      <c r="O29" s="35"/>
      <c r="Q29" s="2"/>
      <c r="R29" s="35"/>
      <c r="T29" s="2"/>
      <c r="U29" s="35"/>
      <c r="W29" s="2"/>
      <c r="X29" s="32"/>
      <c r="Z29" s="2"/>
      <c r="AA29" s="32"/>
      <c r="AC29" s="2"/>
      <c r="AD29" s="32"/>
      <c r="AF29" s="2"/>
      <c r="AG29" s="32"/>
      <c r="AI29" s="2"/>
      <c r="AJ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122" t="s">
        <v>118</v>
      </c>
      <c r="B30" s="2">
        <f t="shared" ref="B30:B34" si="38">+E30+H30+K30+N30+Q30+T30+W30+Z30+AC30+AF30+AI30+AL30</f>
        <v>14852.957530780364</v>
      </c>
      <c r="C30" s="35">
        <f>RANK(B30,B$12:B57)</f>
        <v>4</v>
      </c>
      <c r="D30" s="35"/>
      <c r="E30" s="2">
        <f>'Tbl 10'!C29/'Tbl11'!E29</f>
        <v>346.30728890383097</v>
      </c>
      <c r="F30" s="35">
        <f t="shared" ref="F30:F34" si="39">RANK(E30,E$12:E$39)</f>
        <v>14</v>
      </c>
      <c r="G30" s="35"/>
      <c r="H30" s="2">
        <f>'Tbl 10'!D29/'Tbl11'!E29</f>
        <v>976.37954308547717</v>
      </c>
      <c r="I30" s="35">
        <f t="shared" ref="I30:I34" si="40">RANK(H30,H$12:H$39)</f>
        <v>10</v>
      </c>
      <c r="J30" s="35"/>
      <c r="K30" s="2">
        <f>'Tbl 10'!E29/'Tbl11'!E29</f>
        <v>6545.3158212869412</v>
      </c>
      <c r="L30" s="35">
        <f t="shared" ref="L30:L34" si="41">RANK(K30,K$12:K$39)</f>
        <v>2</v>
      </c>
      <c r="M30" s="35"/>
      <c r="N30" s="2">
        <f>'Tbl 10'!F29/'Tbl11'!E29</f>
        <v>165.19173132629516</v>
      </c>
      <c r="O30" s="35">
        <f t="shared" ref="O30:O34" si="42">RANK(N30,N$12:N$39)</f>
        <v>20</v>
      </c>
      <c r="P30" s="35"/>
      <c r="Q30" s="2">
        <f>'Tbl 10'!G29/'Tbl11'!E29</f>
        <v>74.701556523415178</v>
      </c>
      <c r="R30" s="35">
        <f t="shared" ref="R30:R34" si="43">RANK(Q30,Q$12:Q$39)</f>
        <v>20</v>
      </c>
      <c r="S30" s="35"/>
      <c r="T30" s="2">
        <f>'Tbl 10'!H29/'Tbl11'!E29</f>
        <v>1933.3696331873614</v>
      </c>
      <c r="U30" s="35">
        <f t="shared" ref="U30:U34" si="44">RANK(T30,T$12:T$39)</f>
        <v>4</v>
      </c>
      <c r="V30" s="35"/>
      <c r="W30" s="2">
        <f>'Tbl 10'!I29/'Tbl11'!E29</f>
        <v>78.103696359135398</v>
      </c>
      <c r="X30" s="32">
        <f t="shared" ref="X30:X34" si="45">RANK(W30,W$12:W$39)</f>
        <v>16</v>
      </c>
      <c r="Y30" s="32"/>
      <c r="Z30" s="2">
        <f>'Tbl 10'!J29/'Tbl11'!E29</f>
        <v>9.4344294268409474E-3</v>
      </c>
      <c r="AA30" s="32">
        <f t="shared" ref="AA30:AA34" si="46">RANK(Z30,Z$12:Z$39)</f>
        <v>22</v>
      </c>
      <c r="AB30" s="32"/>
      <c r="AC30" s="2">
        <f>'Tbl 10'!K29/'Tbl11'!E29</f>
        <v>671.46268850188119</v>
      </c>
      <c r="AD30" s="32">
        <f t="shared" ref="AD30:AD34" si="47">RANK(AC30,AC$12:AC$39)</f>
        <v>19</v>
      </c>
      <c r="AE30" s="32"/>
      <c r="AF30" s="2">
        <f>'Tbl 10'!L29/'Tbl11'!E29</f>
        <v>935.95836245017983</v>
      </c>
      <c r="AG30" s="32">
        <f t="shared" ref="AG30:AG34" si="48">RANK(AF30,AF$12:AF$39)</f>
        <v>12</v>
      </c>
      <c r="AH30" s="32"/>
      <c r="AI30" s="2">
        <f>'Tbl 10'!M29/'Tbl11'!E29</f>
        <v>248.95999671837041</v>
      </c>
      <c r="AJ30" s="3">
        <f t="shared" ref="AJ30:AJ34" si="49">RANK(AI30,AI$12:AI$39)</f>
        <v>19</v>
      </c>
      <c r="AK30" s="3"/>
      <c r="AL30" s="2">
        <f>('Tbl 10'!N29-'Tbl 10'!O29)/'Tbl11'!E29</f>
        <v>2877.1977780080515</v>
      </c>
      <c r="AM30" s="3">
        <f t="shared" ref="AM30:AM34" si="50">RANK(AL30,AL$12:AL$39)</f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 t="s">
        <v>43</v>
      </c>
      <c r="B31" s="2">
        <f t="shared" si="38"/>
        <v>14225.638101501139</v>
      </c>
      <c r="C31" s="35">
        <f>RANK(B31,B$12:B58)</f>
        <v>6</v>
      </c>
      <c r="D31" s="35"/>
      <c r="E31" s="2">
        <f>'Tbl 10'!C30/'Tbl11'!E30</f>
        <v>459.44450636373023</v>
      </c>
      <c r="F31" s="35">
        <f t="shared" si="39"/>
        <v>5</v>
      </c>
      <c r="G31" s="35"/>
      <c r="H31" s="2">
        <f>'Tbl 10'!D30/'Tbl11'!E30</f>
        <v>980.24828699901536</v>
      </c>
      <c r="I31" s="35">
        <f t="shared" si="40"/>
        <v>8</v>
      </c>
      <c r="J31" s="35"/>
      <c r="K31" s="2">
        <f>'Tbl 10'!E30/'Tbl11'!E30</f>
        <v>5377.4895830183514</v>
      </c>
      <c r="L31" s="35">
        <f t="shared" si="41"/>
        <v>9</v>
      </c>
      <c r="M31" s="35"/>
      <c r="N31" s="2">
        <f>'Tbl 10'!F30/'Tbl11'!E30</f>
        <v>142.66891829720856</v>
      </c>
      <c r="O31" s="35">
        <f t="shared" si="42"/>
        <v>23</v>
      </c>
      <c r="P31" s="35"/>
      <c r="Q31" s="2">
        <f>'Tbl 10'!G30/'Tbl11'!E30</f>
        <v>618.38398205110093</v>
      </c>
      <c r="R31" s="35">
        <f t="shared" si="43"/>
        <v>2</v>
      </c>
      <c r="S31" s="35"/>
      <c r="T31" s="2">
        <f>'Tbl 10'!H30/'Tbl11'!E30</f>
        <v>1786.986138081732</v>
      </c>
      <c r="U31" s="35">
        <f t="shared" si="44"/>
        <v>6</v>
      </c>
      <c r="V31" s="35"/>
      <c r="W31" s="2">
        <f>'Tbl 10'!I30/'Tbl11'!E30</f>
        <v>155.56885840942394</v>
      </c>
      <c r="X31" s="32">
        <f t="shared" si="45"/>
        <v>7</v>
      </c>
      <c r="Y31" s="3"/>
      <c r="Z31" s="2">
        <f>'Tbl 10'!J30/'Tbl11'!E30</f>
        <v>145.88100214770512</v>
      </c>
      <c r="AA31" s="32">
        <f t="shared" si="46"/>
        <v>9</v>
      </c>
      <c r="AB31" s="3"/>
      <c r="AC31" s="2">
        <f>'Tbl 10'!K30/'Tbl11'!E30</f>
        <v>842.56343938923453</v>
      </c>
      <c r="AD31" s="32">
        <f t="shared" si="47"/>
        <v>12</v>
      </c>
      <c r="AE31" s="32"/>
      <c r="AF31" s="2">
        <f>'Tbl 10'!L30/'Tbl11'!E30</f>
        <v>1003.1362739146928</v>
      </c>
      <c r="AG31" s="32">
        <f t="shared" si="48"/>
        <v>6</v>
      </c>
      <c r="AH31" s="32"/>
      <c r="AI31" s="2">
        <f>'Tbl 10'!M30/'Tbl11'!E30</f>
        <v>360.81609725784335</v>
      </c>
      <c r="AJ31" s="3">
        <f t="shared" si="49"/>
        <v>6</v>
      </c>
      <c r="AK31" s="3"/>
      <c r="AL31" s="2">
        <f>('Tbl 10'!N30-'Tbl 10'!O30)/'Tbl11'!E30</f>
        <v>2352.4510155711018</v>
      </c>
      <c r="AM31" s="3">
        <f t="shared" si="50"/>
        <v>10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 t="s">
        <v>44</v>
      </c>
      <c r="B32" s="2">
        <f t="shared" si="38"/>
        <v>12287.705996008881</v>
      </c>
      <c r="C32" s="35">
        <f>RANK(B32,B$12:B59)</f>
        <v>20</v>
      </c>
      <c r="D32" s="35"/>
      <c r="E32" s="2">
        <f>'Tbl 10'!C31/'Tbl11'!E31</f>
        <v>290.43180759748782</v>
      </c>
      <c r="F32" s="35">
        <f t="shared" si="39"/>
        <v>17</v>
      </c>
      <c r="G32" s="35"/>
      <c r="H32" s="2">
        <f>'Tbl 10'!D31/'Tbl11'!E31</f>
        <v>674.40019139118215</v>
      </c>
      <c r="I32" s="35">
        <f t="shared" si="40"/>
        <v>24</v>
      </c>
      <c r="J32" s="35"/>
      <c r="K32" s="2">
        <f>'Tbl 10'!E31/'Tbl11'!E31</f>
        <v>5407.2925553209943</v>
      </c>
      <c r="L32" s="35">
        <f t="shared" si="41"/>
        <v>8</v>
      </c>
      <c r="M32" s="35"/>
      <c r="N32" s="2">
        <f>'Tbl 10'!F31/'Tbl11'!E31</f>
        <v>184.76727729948723</v>
      </c>
      <c r="O32" s="35">
        <f t="shared" si="42"/>
        <v>19</v>
      </c>
      <c r="P32" s="35"/>
      <c r="Q32" s="2">
        <f>'Tbl 10'!G31/'Tbl11'!E31</f>
        <v>106.24646072684281</v>
      </c>
      <c r="R32" s="35">
        <f t="shared" si="43"/>
        <v>16</v>
      </c>
      <c r="S32" s="35"/>
      <c r="T32" s="2">
        <f>'Tbl 10'!H31/'Tbl11'!E31</f>
        <v>1269.6792939715724</v>
      </c>
      <c r="U32" s="35">
        <f t="shared" si="44"/>
        <v>17</v>
      </c>
      <c r="V32" s="35"/>
      <c r="W32" s="2">
        <f>'Tbl 10'!I31/'Tbl11'!E31</f>
        <v>63.112653476299442</v>
      </c>
      <c r="X32" s="32">
        <f t="shared" si="45"/>
        <v>22</v>
      </c>
      <c r="Y32" s="32"/>
      <c r="Z32" s="2">
        <f>'Tbl 10'!J31/'Tbl11'!E31</f>
        <v>108.1159582189288</v>
      </c>
      <c r="AA32" s="32">
        <f t="shared" si="46"/>
        <v>17</v>
      </c>
      <c r="AB32" s="32"/>
      <c r="AC32" s="2">
        <f>'Tbl 10'!K31/'Tbl11'!E31</f>
        <v>984.41809444274895</v>
      </c>
      <c r="AD32" s="32">
        <f t="shared" si="47"/>
        <v>7</v>
      </c>
      <c r="AE32" s="32"/>
      <c r="AF32" s="2">
        <f>'Tbl 10'!L31/'Tbl11'!E31</f>
        <v>847.77990601854765</v>
      </c>
      <c r="AG32" s="32">
        <f t="shared" si="48"/>
        <v>18</v>
      </c>
      <c r="AH32" s="32"/>
      <c r="AI32" s="2">
        <f>'Tbl 10'!M31/'Tbl11'!E31</f>
        <v>254.70841093174471</v>
      </c>
      <c r="AJ32" s="3">
        <f t="shared" si="49"/>
        <v>17</v>
      </c>
      <c r="AK32" s="3"/>
      <c r="AL32" s="2">
        <f>('Tbl 10'!N31-'Tbl 10'!O31)/'Tbl11'!E31</f>
        <v>2096.7533866130461</v>
      </c>
      <c r="AM32" s="3">
        <f t="shared" si="50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 t="s">
        <v>45</v>
      </c>
      <c r="B33" s="2">
        <f t="shared" si="38"/>
        <v>12245.264910466194</v>
      </c>
      <c r="C33" s="35">
        <f>RANK(B33,B$12:B60)</f>
        <v>21</v>
      </c>
      <c r="D33" s="35"/>
      <c r="E33" s="2">
        <f>'Tbl 10'!C32/'Tbl11'!E32</f>
        <v>207.46650775815868</v>
      </c>
      <c r="F33" s="35">
        <f t="shared" si="39"/>
        <v>24</v>
      </c>
      <c r="G33" s="35"/>
      <c r="H33" s="2">
        <f>'Tbl 10'!D32/'Tbl11'!E32</f>
        <v>985.71326885804888</v>
      </c>
      <c r="I33" s="35">
        <f t="shared" si="40"/>
        <v>7</v>
      </c>
      <c r="J33" s="35"/>
      <c r="K33" s="2">
        <f>'Tbl 10'!E32/'Tbl11'!E32</f>
        <v>4845.9291689012634</v>
      </c>
      <c r="L33" s="35">
        <f t="shared" si="41"/>
        <v>23</v>
      </c>
      <c r="M33" s="35"/>
      <c r="N33" s="2">
        <f>'Tbl 10'!F32/'Tbl11'!E32</f>
        <v>442.830162793851</v>
      </c>
      <c r="O33" s="35">
        <f t="shared" si="42"/>
        <v>4</v>
      </c>
      <c r="P33" s="35"/>
      <c r="Q33" s="2">
        <f>'Tbl 10'!G32/'Tbl11'!E32</f>
        <v>97.83822472184643</v>
      </c>
      <c r="R33" s="35">
        <f t="shared" si="43"/>
        <v>18</v>
      </c>
      <c r="S33" s="35"/>
      <c r="T33" s="2">
        <f>'Tbl 10'!H32/'Tbl11'!E32</f>
        <v>1226.9319534848062</v>
      </c>
      <c r="U33" s="35">
        <f t="shared" si="44"/>
        <v>20</v>
      </c>
      <c r="V33" s="35"/>
      <c r="W33" s="2">
        <f>'Tbl 10'!I32/'Tbl11'!E32</f>
        <v>74.599606830678709</v>
      </c>
      <c r="X33" s="32">
        <f t="shared" si="45"/>
        <v>18</v>
      </c>
      <c r="Y33" s="32"/>
      <c r="Z33" s="2">
        <f>'Tbl 10'!J32/'Tbl11'!E32</f>
        <v>142.51696387048665</v>
      </c>
      <c r="AA33" s="32">
        <f t="shared" si="46"/>
        <v>10</v>
      </c>
      <c r="AB33" s="3"/>
      <c r="AC33" s="2">
        <f>'Tbl 10'!K32/'Tbl11'!E32</f>
        <v>989.61819525108274</v>
      </c>
      <c r="AD33" s="32">
        <f t="shared" si="47"/>
        <v>6</v>
      </c>
      <c r="AE33" s="3"/>
      <c r="AF33" s="2">
        <f>'Tbl 10'!L32/'Tbl11'!E32</f>
        <v>877.97902225806581</v>
      </c>
      <c r="AG33" s="32">
        <f t="shared" si="48"/>
        <v>17</v>
      </c>
      <c r="AH33" s="32"/>
      <c r="AI33" s="2">
        <f>'Tbl 10'!M32/'Tbl11'!E32</f>
        <v>234.42715186242992</v>
      </c>
      <c r="AJ33" s="3">
        <f t="shared" si="49"/>
        <v>20</v>
      </c>
      <c r="AK33" s="3"/>
      <c r="AL33" s="2">
        <f>('Tbl 10'!N32-'Tbl 10'!O32)/'Tbl11'!E32</f>
        <v>2119.4146838754773</v>
      </c>
      <c r="AM33" s="3">
        <f t="shared" si="50"/>
        <v>19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 t="s">
        <v>46</v>
      </c>
      <c r="B34" s="2">
        <f t="shared" si="38"/>
        <v>16012.290934897097</v>
      </c>
      <c r="C34" s="35">
        <f>RANK(B34,B$12:B61)</f>
        <v>2</v>
      </c>
      <c r="D34" s="35"/>
      <c r="E34" s="2">
        <f>'Tbl 10'!C33/'Tbl11'!E33</f>
        <v>595.11185896238749</v>
      </c>
      <c r="F34" s="35">
        <f t="shared" si="39"/>
        <v>3</v>
      </c>
      <c r="G34" s="35"/>
      <c r="H34" s="2">
        <f>'Tbl 10'!D33/'Tbl11'!E33</f>
        <v>1390.2661935532069</v>
      </c>
      <c r="I34" s="35">
        <f t="shared" si="40"/>
        <v>1</v>
      </c>
      <c r="J34" s="35"/>
      <c r="K34" s="2">
        <f>'Tbl 10'!E33/'Tbl11'!E33</f>
        <v>5927.6145855899604</v>
      </c>
      <c r="L34" s="35">
        <f t="shared" si="41"/>
        <v>4</v>
      </c>
      <c r="M34" s="35"/>
      <c r="N34" s="2">
        <f>'Tbl 10'!F33/'Tbl11'!E33</f>
        <v>331.76835991483955</v>
      </c>
      <c r="O34" s="35">
        <f t="shared" si="42"/>
        <v>7</v>
      </c>
      <c r="P34" s="35"/>
      <c r="Q34" s="2">
        <f>'Tbl 10'!G33/'Tbl11'!E33</f>
        <v>170.58129832293727</v>
      </c>
      <c r="R34" s="35">
        <f t="shared" si="43"/>
        <v>12</v>
      </c>
      <c r="S34" s="35"/>
      <c r="T34" s="2">
        <f>'Tbl 10'!H33/'Tbl11'!E33</f>
        <v>1670.8293467299145</v>
      </c>
      <c r="U34" s="35">
        <f t="shared" si="44"/>
        <v>10</v>
      </c>
      <c r="V34" s="35"/>
      <c r="W34" s="2">
        <f>'Tbl 10'!I33/'Tbl11'!E33</f>
        <v>538.93345908191077</v>
      </c>
      <c r="X34" s="32">
        <f t="shared" si="45"/>
        <v>1</v>
      </c>
      <c r="Y34" s="32"/>
      <c r="Z34" s="2">
        <f>'Tbl 10'!J33/'Tbl11'!E33</f>
        <v>168.40178538079405</v>
      </c>
      <c r="AA34" s="32">
        <f t="shared" si="46"/>
        <v>3</v>
      </c>
      <c r="AB34" s="32"/>
      <c r="AC34" s="2">
        <f>'Tbl 10'!K33/'Tbl11'!E33</f>
        <v>1145.8821984835467</v>
      </c>
      <c r="AD34" s="32">
        <f t="shared" si="47"/>
        <v>1</v>
      </c>
      <c r="AE34" s="32"/>
      <c r="AF34" s="2">
        <f>'Tbl 10'!L33/'Tbl11'!E33</f>
        <v>957.29266425129788</v>
      </c>
      <c r="AG34" s="32">
        <f t="shared" si="48"/>
        <v>9</v>
      </c>
      <c r="AH34" s="32"/>
      <c r="AI34" s="2">
        <f>'Tbl 10'!M33/'Tbl11'!E33</f>
        <v>372.43230493407538</v>
      </c>
      <c r="AJ34" s="3">
        <f t="shared" si="49"/>
        <v>5</v>
      </c>
      <c r="AK34" s="3"/>
      <c r="AL34" s="2">
        <f>('Tbl 10'!N33-'Tbl 10'!O33)/'Tbl11'!E33</f>
        <v>2743.1768796922274</v>
      </c>
      <c r="AM34" s="3">
        <f t="shared" si="50"/>
        <v>3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>
      <c r="A36" s="3" t="s">
        <v>47</v>
      </c>
      <c r="B36" s="2">
        <f t="shared" ref="B36:B39" si="51">+E36+H36+K36+N36+Q36+T36+W36+Z36+AC36+AF36+AI36+AL36</f>
        <v>11989.721908185324</v>
      </c>
      <c r="C36" s="35">
        <f>RANK(B36,B$12:B63)</f>
        <v>23</v>
      </c>
      <c r="D36" s="35"/>
      <c r="E36" s="2">
        <f>'Tbl 10'!C35/'Tbl11'!E35</f>
        <v>271.63522225354762</v>
      </c>
      <c r="F36" s="35">
        <f t="shared" ref="F36:F39" si="52">RANK(E36,E$12:E$39)</f>
        <v>19</v>
      </c>
      <c r="G36" s="35"/>
      <c r="H36" s="2">
        <f>'Tbl 10'!D35/'Tbl11'!E35</f>
        <v>860.86707076402604</v>
      </c>
      <c r="I36" s="35">
        <f t="shared" ref="I36:I39" si="53">RANK(H36,H$12:H$39)</f>
        <v>18</v>
      </c>
      <c r="J36" s="35"/>
      <c r="K36" s="2">
        <f>'Tbl 10'!E35/'Tbl11'!E35</f>
        <v>5100.071898787709</v>
      </c>
      <c r="L36" s="35">
        <f t="shared" ref="L36:L39" si="54">RANK(K36,K$12:K$39)</f>
        <v>18</v>
      </c>
      <c r="M36" s="35"/>
      <c r="N36" s="2">
        <f>'Tbl 10'!F35/'Tbl11'!E35</f>
        <v>311.07539000093976</v>
      </c>
      <c r="O36" s="35">
        <f t="shared" ref="O36:O39" si="55">RANK(N36,N$12:N$39)</f>
        <v>9</v>
      </c>
      <c r="P36" s="35"/>
      <c r="Q36" s="2">
        <f>'Tbl 10'!G35/'Tbl11'!E35</f>
        <v>226.80790339253829</v>
      </c>
      <c r="R36" s="35">
        <f t="shared" ref="R36:R39" si="56">RANK(Q36,Q$12:Q$39)</f>
        <v>8</v>
      </c>
      <c r="S36" s="35"/>
      <c r="T36" s="2">
        <f>'Tbl 10'!H35/'Tbl11'!E35</f>
        <v>1189.243090405037</v>
      </c>
      <c r="U36" s="35">
        <f t="shared" ref="U36:U39" si="57">RANK(T36,T$12:T$39)</f>
        <v>21</v>
      </c>
      <c r="V36" s="35"/>
      <c r="W36" s="2">
        <f>'Tbl 10'!I35/'Tbl11'!E35</f>
        <v>86.19313269429567</v>
      </c>
      <c r="X36" s="32">
        <f t="shared" ref="X36:X39" si="58">RANK(W36,W$12:W$39)</f>
        <v>14</v>
      </c>
      <c r="Y36" s="32"/>
      <c r="Z36" s="2">
        <f>'Tbl 10'!J35/'Tbl11'!E35</f>
        <v>0</v>
      </c>
      <c r="AA36" s="32">
        <f t="shared" ref="AA36:AA39" si="59">RANK(Z36,Z$12:Z$39)</f>
        <v>23</v>
      </c>
      <c r="AB36" s="32"/>
      <c r="AC36" s="2">
        <f>'Tbl 10'!K35/'Tbl11'!E35</f>
        <v>541.84464805939297</v>
      </c>
      <c r="AD36" s="32">
        <f t="shared" ref="AD36:AD39" si="60">RANK(AC36,AC$12:AC$39)</f>
        <v>22</v>
      </c>
      <c r="AE36" s="32"/>
      <c r="AF36" s="2">
        <f>'Tbl 10'!L35/'Tbl11'!E35</f>
        <v>814.893191429377</v>
      </c>
      <c r="AG36" s="32">
        <f t="shared" ref="AG36:AG39" si="61">RANK(AF36,AF$12:AF$39)</f>
        <v>20</v>
      </c>
      <c r="AH36" s="32"/>
      <c r="AI36" s="2">
        <f>'Tbl 10'!M35/'Tbl11'!E35</f>
        <v>298.41585142373839</v>
      </c>
      <c r="AJ36" s="3">
        <f t="shared" ref="AJ36:AJ39" si="62">RANK(AI36,AI$12:AI$39)</f>
        <v>12</v>
      </c>
      <c r="AK36" s="3"/>
      <c r="AL36" s="2">
        <f>('Tbl 10'!N35-'Tbl 10'!O35)/'Tbl11'!E35</f>
        <v>2288.6745089747201</v>
      </c>
      <c r="AM36" s="3">
        <f t="shared" ref="AM36:AM39" si="63">RANK(AL36,AL$12:AL$39)</f>
        <v>13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 t="s">
        <v>48</v>
      </c>
      <c r="B37" s="2">
        <f t="shared" si="51"/>
        <v>12513.829880042955</v>
      </c>
      <c r="C37" s="35">
        <f>RANK(B37,B$12:B64)</f>
        <v>19</v>
      </c>
      <c r="D37" s="35"/>
      <c r="E37" s="2">
        <f>'Tbl 10'!C36/'Tbl11'!E36</f>
        <v>316.00355221593594</v>
      </c>
      <c r="F37" s="35">
        <f t="shared" si="52"/>
        <v>15</v>
      </c>
      <c r="G37" s="35"/>
      <c r="H37" s="2">
        <f>'Tbl 10'!D36/'Tbl11'!E36</f>
        <v>853.41169000180503</v>
      </c>
      <c r="I37" s="35">
        <f t="shared" si="53"/>
        <v>20</v>
      </c>
      <c r="J37" s="35"/>
      <c r="K37" s="2">
        <f>'Tbl 10'!E36/'Tbl11'!E36</f>
        <v>5014.6092113621771</v>
      </c>
      <c r="L37" s="35">
        <f t="shared" si="54"/>
        <v>22</v>
      </c>
      <c r="M37" s="35"/>
      <c r="N37" s="2">
        <f>'Tbl 10'!F36/'Tbl11'!E36</f>
        <v>472.6862267571301</v>
      </c>
      <c r="O37" s="35">
        <f t="shared" si="55"/>
        <v>3</v>
      </c>
      <c r="P37" s="35"/>
      <c r="Q37" s="2">
        <f>'Tbl 10'!G36/'Tbl11'!E36</f>
        <v>128.87384494112317</v>
      </c>
      <c r="R37" s="35">
        <f t="shared" si="56"/>
        <v>15</v>
      </c>
      <c r="S37" s="35"/>
      <c r="T37" s="2">
        <f>'Tbl 10'!H36/'Tbl11'!E36</f>
        <v>1115.5022307835031</v>
      </c>
      <c r="U37" s="35">
        <f t="shared" si="57"/>
        <v>23</v>
      </c>
      <c r="V37" s="35"/>
      <c r="W37" s="2">
        <f>'Tbl 10'!I36/'Tbl11'!E36</f>
        <v>76.42053131145984</v>
      </c>
      <c r="X37" s="32">
        <f t="shared" si="58"/>
        <v>17</v>
      </c>
      <c r="Y37" s="3"/>
      <c r="Z37" s="2">
        <f>'Tbl 10'!J36/'Tbl11'!E36</f>
        <v>184.9653442603007</v>
      </c>
      <c r="AA37" s="32">
        <f t="shared" si="59"/>
        <v>2</v>
      </c>
      <c r="AB37" s="3"/>
      <c r="AC37" s="2">
        <f>'Tbl 10'!K36/'Tbl11'!E36</f>
        <v>498.24404087613158</v>
      </c>
      <c r="AD37" s="32">
        <f t="shared" si="60"/>
        <v>23</v>
      </c>
      <c r="AE37" s="32"/>
      <c r="AF37" s="2">
        <f>'Tbl 10'!L36/'Tbl11'!E36</f>
        <v>976.42153993091995</v>
      </c>
      <c r="AG37" s="32">
        <f t="shared" si="61"/>
        <v>8</v>
      </c>
      <c r="AH37" s="32"/>
      <c r="AI37" s="2">
        <f>'Tbl 10'!M36/'Tbl11'!E36</f>
        <v>435.89756612070306</v>
      </c>
      <c r="AJ37" s="3">
        <f t="shared" si="62"/>
        <v>2</v>
      </c>
      <c r="AK37" s="3"/>
      <c r="AL37" s="2">
        <f>('Tbl 10'!N36-'Tbl 10'!O36)/'Tbl11'!E36</f>
        <v>2440.7941014817652</v>
      </c>
      <c r="AM37" s="3">
        <f t="shared" si="63"/>
        <v>6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 t="s">
        <v>49</v>
      </c>
      <c r="B38" s="2">
        <f t="shared" si="51"/>
        <v>13208.347615362543</v>
      </c>
      <c r="C38" s="35">
        <f>RANK(B38,B$12:B65)</f>
        <v>10</v>
      </c>
      <c r="D38" s="35"/>
      <c r="E38" s="2">
        <f>'Tbl 10'!C37/'Tbl11'!E37</f>
        <v>398.89849535507739</v>
      </c>
      <c r="F38" s="35">
        <f t="shared" si="52"/>
        <v>8</v>
      </c>
      <c r="G38" s="35"/>
      <c r="H38" s="2">
        <f>'Tbl 10'!D37/'Tbl11'!E37</f>
        <v>943.17022101745397</v>
      </c>
      <c r="I38" s="35">
        <f t="shared" si="53"/>
        <v>13</v>
      </c>
      <c r="J38" s="35"/>
      <c r="K38" s="2">
        <f>'Tbl 10'!E37/'Tbl11'!E37</f>
        <v>5510.9601201819587</v>
      </c>
      <c r="L38" s="35">
        <f t="shared" si="54"/>
        <v>6</v>
      </c>
      <c r="M38" s="35"/>
      <c r="N38" s="2">
        <f>'Tbl 10'!F37/'Tbl11'!E37</f>
        <v>266.44887979169914</v>
      </c>
      <c r="O38" s="35">
        <f t="shared" si="55"/>
        <v>12</v>
      </c>
      <c r="P38" s="35"/>
      <c r="Q38" s="2">
        <f>'Tbl 10'!G37/'Tbl11'!E37</f>
        <v>142.98645412784705</v>
      </c>
      <c r="R38" s="35">
        <f t="shared" si="56"/>
        <v>13</v>
      </c>
      <c r="S38" s="35"/>
      <c r="T38" s="2">
        <f>'Tbl 10'!H37/'Tbl11'!E37</f>
        <v>1416.5677587924317</v>
      </c>
      <c r="U38" s="35">
        <f t="shared" si="57"/>
        <v>14</v>
      </c>
      <c r="V38" s="35"/>
      <c r="W38" s="2">
        <f>'Tbl 10'!I37/'Tbl11'!E37</f>
        <v>212.23504342771443</v>
      </c>
      <c r="X38" s="32">
        <f t="shared" si="58"/>
        <v>3</v>
      </c>
      <c r="Y38" s="32"/>
      <c r="Z38" s="2">
        <f>'Tbl 10'!J37/'Tbl11'!E37</f>
        <v>109.33637523897731</v>
      </c>
      <c r="AA38" s="32">
        <f t="shared" si="59"/>
        <v>16</v>
      </c>
      <c r="AB38" s="32"/>
      <c r="AC38" s="2">
        <f>'Tbl 10'!K37/'Tbl11'!E37</f>
        <v>651.84744347131334</v>
      </c>
      <c r="AD38" s="32">
        <f t="shared" si="60"/>
        <v>20</v>
      </c>
      <c r="AE38" s="32"/>
      <c r="AF38" s="2">
        <f>'Tbl 10'!L37/'Tbl11'!E37</f>
        <v>1035.8256772137379</v>
      </c>
      <c r="AG38" s="32">
        <f t="shared" si="61"/>
        <v>4</v>
      </c>
      <c r="AH38" s="32"/>
      <c r="AI38" s="2">
        <f>'Tbl 10'!M37/'Tbl11'!E37</f>
        <v>303.01388349508039</v>
      </c>
      <c r="AJ38" s="3">
        <f t="shared" si="62"/>
        <v>11</v>
      </c>
      <c r="AK38" s="3"/>
      <c r="AL38" s="2">
        <f>('Tbl 10'!N37-'Tbl 10'!O37)/'Tbl11'!E37</f>
        <v>2217.0572632492508</v>
      </c>
      <c r="AM38" s="3">
        <f t="shared" si="63"/>
        <v>16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8" t="s">
        <v>50</v>
      </c>
      <c r="B39" s="9">
        <f t="shared" si="51"/>
        <v>16911.85742791184</v>
      </c>
      <c r="C39" s="36">
        <f>RANK(B39,B$12:B66)</f>
        <v>1</v>
      </c>
      <c r="D39" s="36"/>
      <c r="E39" s="9">
        <f>'Tbl 10'!C38/'Tbl11'!E38</f>
        <v>270.86903876410702</v>
      </c>
      <c r="F39" s="36">
        <f t="shared" si="52"/>
        <v>20</v>
      </c>
      <c r="G39" s="36"/>
      <c r="H39" s="9">
        <f>'Tbl 10'!D38/'Tbl11'!E38</f>
        <v>1188.3858873499239</v>
      </c>
      <c r="I39" s="36">
        <f t="shared" si="53"/>
        <v>3</v>
      </c>
      <c r="J39" s="36"/>
      <c r="K39" s="9">
        <f>'Tbl 10'!E38/'Tbl11'!E38</f>
        <v>7132.9021385664237</v>
      </c>
      <c r="L39" s="36">
        <f t="shared" si="54"/>
        <v>1</v>
      </c>
      <c r="M39" s="36"/>
      <c r="N39" s="9">
        <f>'Tbl 10'!F38/'Tbl11'!E38</f>
        <v>486.45487150552646</v>
      </c>
      <c r="O39" s="36">
        <f t="shared" si="55"/>
        <v>2</v>
      </c>
      <c r="P39" s="36"/>
      <c r="Q39" s="9">
        <f>'Tbl 10'!G38/'Tbl11'!E38</f>
        <v>215.9346968493486</v>
      </c>
      <c r="R39" s="36">
        <f t="shared" si="56"/>
        <v>10</v>
      </c>
      <c r="S39" s="36"/>
      <c r="T39" s="9">
        <f>'Tbl 10'!H38/'Tbl11'!E38</f>
        <v>1976.657614262157</v>
      </c>
      <c r="U39" s="36">
        <f t="shared" si="57"/>
        <v>3</v>
      </c>
      <c r="V39" s="36"/>
      <c r="W39" s="9">
        <f>'Tbl 10'!I38/'Tbl11'!E38</f>
        <v>56.204989112438</v>
      </c>
      <c r="X39" s="33">
        <f t="shared" si="58"/>
        <v>23</v>
      </c>
      <c r="Y39" s="33"/>
      <c r="Z39" s="9">
        <f>'Tbl 10'!J38/'Tbl11'!E38</f>
        <v>155.41850786916277</v>
      </c>
      <c r="AA39" s="33">
        <f t="shared" si="59"/>
        <v>6</v>
      </c>
      <c r="AB39" s="8"/>
      <c r="AC39" s="9">
        <f>'Tbl 10'!K38/'Tbl11'!E38</f>
        <v>1128.7826604273105</v>
      </c>
      <c r="AD39" s="33">
        <f t="shared" si="60"/>
        <v>3</v>
      </c>
      <c r="AE39" s="8"/>
      <c r="AF39" s="9">
        <f>'Tbl 10'!L38/'Tbl11'!E38</f>
        <v>1293.2092608520265</v>
      </c>
      <c r="AG39" s="33">
        <f t="shared" si="61"/>
        <v>1</v>
      </c>
      <c r="AH39" s="33"/>
      <c r="AI39" s="9">
        <f>'Tbl 10'!M38/'Tbl11'!E38</f>
        <v>180.00806739619159</v>
      </c>
      <c r="AJ39" s="8">
        <f t="shared" si="62"/>
        <v>23</v>
      </c>
      <c r="AK39" s="8"/>
      <c r="AL39" s="9">
        <f>('Tbl 10'!N38-'Tbl 10'!O38)/'Tbl11'!E38</f>
        <v>2827.0296949572235</v>
      </c>
      <c r="AM39" s="8">
        <f t="shared" si="63"/>
        <v>2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227" t="s">
        <v>174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227" t="s">
        <v>176</v>
      </c>
      <c r="F41" s="37"/>
      <c r="G41" s="37"/>
      <c r="I41" s="37"/>
      <c r="J41" s="37"/>
      <c r="AG41" s="34"/>
      <c r="AH41" s="34"/>
    </row>
    <row r="42" spans="1:52">
      <c r="F42" s="37"/>
      <c r="G42" s="37"/>
      <c r="I42" s="37"/>
      <c r="J42" s="37"/>
      <c r="AG42" s="34"/>
      <c r="AH42" s="34"/>
    </row>
    <row r="43" spans="1:52">
      <c r="F43" s="37"/>
      <c r="G43" s="37"/>
      <c r="I43" s="37"/>
      <c r="J43" s="37"/>
      <c r="AG43" s="34"/>
      <c r="AH43" s="34"/>
    </row>
    <row r="44" spans="1:52">
      <c r="F44" s="37"/>
      <c r="G44" s="37"/>
      <c r="AG44" s="34"/>
      <c r="AH44" s="34"/>
    </row>
    <row r="45" spans="1:52">
      <c r="F45" s="37"/>
      <c r="G45" s="37"/>
      <c r="AG45" s="34"/>
      <c r="AH45" s="34"/>
    </row>
    <row r="46" spans="1:52">
      <c r="F46" s="37"/>
      <c r="G46" s="37"/>
      <c r="AG46" s="34"/>
      <c r="AH46" s="34"/>
    </row>
    <row r="47" spans="1:52">
      <c r="AG47" s="34"/>
      <c r="AH47" s="34"/>
    </row>
    <row r="48" spans="1:52">
      <c r="AG48" s="34"/>
      <c r="AH48" s="34"/>
    </row>
    <row r="49" spans="33:34">
      <c r="AG49" s="34"/>
      <c r="AH49" s="34"/>
    </row>
    <row r="50" spans="33:34">
      <c r="AG50" s="34"/>
      <c r="AH50" s="34"/>
    </row>
    <row r="51" spans="33:34">
      <c r="AG51" s="34"/>
      <c r="AH51" s="34"/>
    </row>
    <row r="52" spans="33:34">
      <c r="AG52" s="34"/>
      <c r="AH52" s="34"/>
    </row>
    <row r="53" spans="33:34">
      <c r="AG53" s="34"/>
      <c r="AH53" s="34"/>
    </row>
    <row r="54" spans="33:34">
      <c r="AG54" s="34"/>
      <c r="AH54" s="34"/>
    </row>
    <row r="55" spans="33:34">
      <c r="AG55" s="34"/>
      <c r="AH55" s="34"/>
    </row>
    <row r="56" spans="33:34">
      <c r="AG56" s="34"/>
      <c r="AH56" s="34"/>
    </row>
    <row r="57" spans="33:34">
      <c r="AG57" s="34"/>
      <c r="AH57" s="34"/>
    </row>
    <row r="58" spans="33:34">
      <c r="AG58" s="34"/>
      <c r="AH58" s="34"/>
    </row>
    <row r="59" spans="33:34">
      <c r="AG59" s="34"/>
      <c r="AH59" s="34"/>
    </row>
    <row r="60" spans="33:34">
      <c r="AG60" s="34"/>
      <c r="AH60" s="34"/>
    </row>
    <row r="61" spans="33:34">
      <c r="AG61" s="34"/>
      <c r="AH61" s="34"/>
    </row>
    <row r="62" spans="33:34">
      <c r="AG62" s="34"/>
      <c r="AH62" s="34"/>
    </row>
    <row r="63" spans="33:34">
      <c r="AG63" s="34"/>
      <c r="AH63" s="34"/>
    </row>
    <row r="64" spans="33:34">
      <c r="AG64" s="34"/>
      <c r="AH64" s="34"/>
    </row>
    <row r="65" spans="33:34">
      <c r="AG65" s="34"/>
      <c r="AH65" s="34"/>
    </row>
    <row r="66" spans="33:34">
      <c r="AG66" s="34"/>
      <c r="AH66" s="34"/>
    </row>
    <row r="67" spans="33:34">
      <c r="AG67" s="34"/>
      <c r="AH67" s="34"/>
    </row>
    <row r="68" spans="33:34">
      <c r="AG68" s="34"/>
      <c r="AH68" s="34"/>
    </row>
    <row r="69" spans="33:34">
      <c r="AG69" s="34"/>
      <c r="AH69" s="34"/>
    </row>
    <row r="70" spans="33:34">
      <c r="AG70" s="34"/>
      <c r="AH70" s="34"/>
    </row>
    <row r="71" spans="33:34">
      <c r="AG71" s="34"/>
      <c r="AH71" s="34"/>
    </row>
    <row r="72" spans="33:34">
      <c r="AG72" s="34"/>
      <c r="AH72" s="34"/>
    </row>
    <row r="73" spans="33:34">
      <c r="AG73" s="34"/>
      <c r="AH73" s="34"/>
    </row>
    <row r="74" spans="33:34">
      <c r="AG74" s="34"/>
      <c r="AH74" s="34"/>
    </row>
    <row r="75" spans="33:34">
      <c r="AG75" s="34"/>
      <c r="AH75" s="34"/>
    </row>
    <row r="76" spans="33:34">
      <c r="AG76" s="34"/>
      <c r="AH76" s="34"/>
    </row>
    <row r="77" spans="33:34">
      <c r="AG77" s="34"/>
      <c r="AH77" s="34"/>
    </row>
    <row r="78" spans="33:34">
      <c r="AG78" s="34"/>
      <c r="AH78" s="34"/>
    </row>
    <row r="79" spans="33:34">
      <c r="AG79" s="34"/>
      <c r="AH79" s="34"/>
    </row>
    <row r="80" spans="33:34">
      <c r="AG80" s="34"/>
      <c r="AH80" s="34"/>
    </row>
    <row r="81" spans="33:34">
      <c r="AG81" s="34"/>
      <c r="AH81" s="34"/>
    </row>
    <row r="82" spans="33:34">
      <c r="AG82" s="34"/>
      <c r="AH82" s="34"/>
    </row>
    <row r="83" spans="33:34">
      <c r="AG83" s="34"/>
      <c r="AH83" s="34"/>
    </row>
    <row r="84" spans="33:34">
      <c r="AG84" s="34"/>
      <c r="AH84" s="34"/>
    </row>
    <row r="85" spans="33:34">
      <c r="AG85" s="34"/>
      <c r="AH85" s="34"/>
    </row>
    <row r="86" spans="33:34">
      <c r="AG86" s="34"/>
      <c r="AH86" s="34"/>
    </row>
    <row r="87" spans="33:34">
      <c r="AG87" s="34"/>
      <c r="AH87" s="34"/>
    </row>
    <row r="88" spans="33:34">
      <c r="AG88" s="34"/>
      <c r="AH88" s="34"/>
    </row>
    <row r="89" spans="33:34">
      <c r="AG89" s="34"/>
      <c r="AH89" s="34"/>
    </row>
    <row r="90" spans="33:34">
      <c r="AG90" s="34"/>
      <c r="AH90" s="34"/>
    </row>
    <row r="91" spans="33:34">
      <c r="AG91" s="34"/>
      <c r="AH91" s="34"/>
    </row>
    <row r="92" spans="33:34">
      <c r="AG92" s="34"/>
      <c r="AH92" s="34"/>
    </row>
    <row r="93" spans="33:34">
      <c r="AG93" s="34"/>
      <c r="AH93" s="34"/>
    </row>
    <row r="94" spans="33:34">
      <c r="AG94" s="34"/>
      <c r="AH94" s="34"/>
    </row>
    <row r="95" spans="33:34">
      <c r="AG95" s="34"/>
      <c r="AH95" s="34"/>
    </row>
    <row r="96" spans="33:34">
      <c r="AG96" s="34"/>
      <c r="AH96" s="34"/>
    </row>
    <row r="97" spans="33:34">
      <c r="AG97" s="34"/>
      <c r="AH97" s="34"/>
    </row>
    <row r="98" spans="33:34">
      <c r="AG98" s="34"/>
      <c r="AH98" s="34"/>
    </row>
    <row r="99" spans="33:34">
      <c r="AG99" s="34"/>
      <c r="AH99" s="34"/>
    </row>
    <row r="100" spans="33:34">
      <c r="AG100" s="34"/>
      <c r="AH100" s="34"/>
    </row>
    <row r="101" spans="33:34">
      <c r="AG101" s="34"/>
      <c r="AH101" s="34"/>
    </row>
    <row r="102" spans="33:34">
      <c r="AG102" s="34"/>
      <c r="AH102" s="34"/>
    </row>
    <row r="103" spans="33:34">
      <c r="AG103" s="34"/>
      <c r="AH103" s="34"/>
    </row>
    <row r="104" spans="33:34">
      <c r="AG104" s="34"/>
      <c r="AH104" s="34"/>
    </row>
    <row r="105" spans="33:34">
      <c r="AG105" s="34"/>
      <c r="AH105" s="34"/>
    </row>
    <row r="106" spans="33:34">
      <c r="AG106" s="34"/>
      <c r="AH106" s="34"/>
    </row>
    <row r="107" spans="33:34">
      <c r="AG107" s="34"/>
      <c r="AH107" s="34"/>
    </row>
    <row r="108" spans="33:34">
      <c r="AG108" s="34"/>
      <c r="AH108" s="34"/>
    </row>
    <row r="109" spans="33:34">
      <c r="AG109" s="34"/>
      <c r="AH109" s="34"/>
    </row>
    <row r="110" spans="33:34">
      <c r="AG110" s="34"/>
      <c r="AH110" s="34"/>
    </row>
    <row r="111" spans="33:34">
      <c r="AG111" s="34"/>
      <c r="AH111" s="34"/>
    </row>
    <row r="112" spans="33:34">
      <c r="AG112" s="34"/>
      <c r="AH112" s="34"/>
    </row>
    <row r="113" spans="33:34">
      <c r="AG113" s="34"/>
      <c r="AH113" s="34"/>
    </row>
    <row r="114" spans="33:34">
      <c r="AG114" s="34"/>
      <c r="AH114" s="34"/>
    </row>
    <row r="115" spans="33:34">
      <c r="AG115" s="34"/>
      <c r="AH115" s="34"/>
    </row>
    <row r="116" spans="33:34">
      <c r="AG116" s="34"/>
      <c r="AH116" s="34"/>
    </row>
    <row r="117" spans="33:34">
      <c r="AG117" s="34"/>
      <c r="AH117" s="34"/>
    </row>
    <row r="118" spans="33:34">
      <c r="AG118" s="34"/>
      <c r="AH118" s="34"/>
    </row>
    <row r="119" spans="33:34">
      <c r="AG119" s="34"/>
      <c r="AH119" s="34"/>
    </row>
    <row r="120" spans="33:34">
      <c r="AG120" s="34"/>
      <c r="AH120" s="34"/>
    </row>
    <row r="121" spans="33:34">
      <c r="AG121" s="34"/>
      <c r="AH121" s="34"/>
    </row>
    <row r="122" spans="33:34">
      <c r="AG122" s="34"/>
      <c r="AH122" s="34"/>
    </row>
    <row r="123" spans="33:34">
      <c r="AG123" s="34"/>
      <c r="AH123" s="34"/>
    </row>
    <row r="124" spans="33:34">
      <c r="AG124" s="34"/>
      <c r="AH124" s="34"/>
    </row>
    <row r="125" spans="33:34">
      <c r="AG125" s="34"/>
      <c r="AH125" s="34"/>
    </row>
    <row r="126" spans="33:34">
      <c r="AG126" s="34"/>
      <c r="AH126" s="34"/>
    </row>
    <row r="127" spans="33:34">
      <c r="AG127" s="34"/>
      <c r="AH127" s="34"/>
    </row>
    <row r="128" spans="33:34">
      <c r="AG128" s="34"/>
      <c r="AH128" s="34"/>
    </row>
    <row r="129" spans="33:34">
      <c r="AG129" s="34"/>
      <c r="AH129" s="34"/>
    </row>
    <row r="130" spans="33:34">
      <c r="AG130" s="34"/>
      <c r="AH130" s="34"/>
    </row>
    <row r="131" spans="33:34">
      <c r="AG131" s="34"/>
      <c r="AH131" s="34"/>
    </row>
    <row r="132" spans="33:34">
      <c r="AG132" s="34"/>
      <c r="AH132" s="34"/>
    </row>
    <row r="133" spans="33:34">
      <c r="AG133" s="34"/>
      <c r="AH133" s="34"/>
    </row>
    <row r="134" spans="33:34">
      <c r="AG134" s="34"/>
      <c r="AH134" s="34"/>
    </row>
    <row r="135" spans="33:34">
      <c r="AG135" s="34"/>
      <c r="AH135" s="34"/>
    </row>
    <row r="136" spans="33:34">
      <c r="AG136" s="34"/>
      <c r="AH136" s="34"/>
    </row>
    <row r="137" spans="33:34">
      <c r="AG137" s="34"/>
      <c r="AH137" s="34"/>
    </row>
    <row r="138" spans="33:34">
      <c r="AG138" s="34"/>
      <c r="AH138" s="34"/>
    </row>
    <row r="139" spans="33:34">
      <c r="AG139" s="34"/>
      <c r="AH139" s="34"/>
    </row>
    <row r="140" spans="33:34">
      <c r="AG140" s="34"/>
      <c r="AH140" s="34"/>
    </row>
    <row r="141" spans="33:34">
      <c r="AG141" s="34"/>
      <c r="AH141" s="34"/>
    </row>
    <row r="142" spans="33:34">
      <c r="AG142" s="34"/>
      <c r="AH142" s="34"/>
    </row>
    <row r="143" spans="33:34">
      <c r="AG143" s="34"/>
      <c r="AH143" s="34"/>
    </row>
    <row r="144" spans="33:34">
      <c r="AG144" s="34"/>
      <c r="AH144" s="34"/>
    </row>
    <row r="145" spans="33:34">
      <c r="AG145" s="34"/>
      <c r="AH145" s="34"/>
    </row>
    <row r="146" spans="33:34">
      <c r="AG146" s="34"/>
      <c r="AH146" s="34"/>
    </row>
    <row r="147" spans="33:34">
      <c r="AG147" s="34"/>
      <c r="AH147" s="34"/>
    </row>
    <row r="148" spans="33:34">
      <c r="AG148" s="34"/>
      <c r="AH148" s="34"/>
    </row>
    <row r="149" spans="33:34">
      <c r="AG149" s="34"/>
      <c r="AH149" s="34"/>
    </row>
    <row r="150" spans="33:34">
      <c r="AG150" s="34"/>
      <c r="AH150" s="34"/>
    </row>
    <row r="151" spans="33:34">
      <c r="AG151" s="34"/>
      <c r="AH151" s="34"/>
    </row>
    <row r="152" spans="33:34">
      <c r="AG152" s="34"/>
      <c r="AH152" s="34"/>
    </row>
    <row r="153" spans="33:34">
      <c r="AG153" s="34"/>
      <c r="AH153" s="34"/>
    </row>
    <row r="154" spans="33:34">
      <c r="AG154" s="34"/>
      <c r="AH154" s="34"/>
    </row>
    <row r="155" spans="33:34">
      <c r="AG155" s="34"/>
      <c r="AH155" s="34"/>
    </row>
    <row r="156" spans="33:34">
      <c r="AG156" s="34"/>
      <c r="AH156" s="34"/>
    </row>
    <row r="157" spans="33:34">
      <c r="AG157" s="34"/>
      <c r="AH157" s="34"/>
    </row>
    <row r="158" spans="33:34">
      <c r="AG158" s="34"/>
      <c r="AH158" s="34"/>
    </row>
    <row r="159" spans="33:34">
      <c r="AG159" s="34"/>
      <c r="AH159" s="34"/>
    </row>
    <row r="160" spans="33:34">
      <c r="AG160" s="34"/>
      <c r="AH160" s="34"/>
    </row>
    <row r="161" spans="33:34">
      <c r="AG161" s="34"/>
      <c r="AH161" s="34"/>
    </row>
    <row r="162" spans="33:34">
      <c r="AG162" s="34"/>
      <c r="AH162" s="34"/>
    </row>
    <row r="163" spans="33:34">
      <c r="AG163" s="34"/>
      <c r="AH163" s="34"/>
    </row>
    <row r="164" spans="33:34">
      <c r="AG164" s="34"/>
      <c r="AH164" s="34"/>
    </row>
    <row r="165" spans="33:34">
      <c r="AG165" s="34"/>
      <c r="AH165" s="34"/>
    </row>
    <row r="166" spans="33:34">
      <c r="AG166" s="34"/>
      <c r="AH166" s="34"/>
    </row>
    <row r="167" spans="33:34">
      <c r="AG167" s="34"/>
      <c r="AH167" s="34"/>
    </row>
    <row r="168" spans="33:34">
      <c r="AG168" s="34"/>
      <c r="AH168" s="34"/>
    </row>
    <row r="169" spans="33:34">
      <c r="AG169" s="34"/>
      <c r="AH169" s="34"/>
    </row>
    <row r="170" spans="33:34">
      <c r="AG170" s="34"/>
      <c r="AH170" s="34"/>
    </row>
    <row r="171" spans="33:34">
      <c r="AG171" s="34"/>
      <c r="AH171" s="34"/>
    </row>
    <row r="172" spans="33:34">
      <c r="AG172" s="34"/>
      <c r="AH172" s="34"/>
    </row>
    <row r="173" spans="33:34">
      <c r="AG173" s="34"/>
      <c r="AH173" s="34"/>
    </row>
    <row r="174" spans="33:34">
      <c r="AG174" s="34"/>
      <c r="AH174" s="34"/>
    </row>
    <row r="175" spans="33:34">
      <c r="AG175" s="34"/>
      <c r="AH175" s="34"/>
    </row>
    <row r="176" spans="33:34">
      <c r="AG176" s="34"/>
      <c r="AH176" s="34"/>
    </row>
    <row r="177" spans="33:34">
      <c r="AG177" s="34"/>
      <c r="AH177" s="34"/>
    </row>
    <row r="178" spans="33:34">
      <c r="AG178" s="34"/>
      <c r="AH178" s="34"/>
    </row>
    <row r="179" spans="33:34">
      <c r="AG179" s="34"/>
      <c r="AH179" s="34"/>
    </row>
    <row r="180" spans="33:34">
      <c r="AG180" s="34"/>
      <c r="AH180" s="34"/>
    </row>
    <row r="181" spans="33:34">
      <c r="AG181" s="34"/>
      <c r="AH181" s="34"/>
    </row>
    <row r="182" spans="33:34">
      <c r="AG182" s="34"/>
      <c r="AH182" s="34"/>
    </row>
    <row r="183" spans="33:34">
      <c r="AG183" s="34"/>
      <c r="AH183" s="34"/>
    </row>
    <row r="184" spans="33:34">
      <c r="AG184" s="34"/>
      <c r="AH184" s="34"/>
    </row>
    <row r="185" spans="33:34">
      <c r="AG185" s="34"/>
      <c r="AH185" s="34"/>
    </row>
    <row r="186" spans="33:34">
      <c r="AG186" s="34"/>
      <c r="AH186" s="34"/>
    </row>
    <row r="187" spans="33:34">
      <c r="AG187" s="34"/>
      <c r="AH187" s="34"/>
    </row>
    <row r="188" spans="33:34">
      <c r="AG188" s="34"/>
      <c r="AH188" s="34"/>
    </row>
    <row r="189" spans="33:34">
      <c r="AG189" s="34"/>
      <c r="AH189" s="34"/>
    </row>
    <row r="190" spans="33:34">
      <c r="AG190" s="34"/>
      <c r="AH190" s="34"/>
    </row>
    <row r="191" spans="33:34">
      <c r="AG191" s="34"/>
      <c r="AH191" s="34"/>
    </row>
    <row r="192" spans="33:34">
      <c r="AG192" s="34"/>
      <c r="AH192" s="34"/>
    </row>
    <row r="193" spans="33:34">
      <c r="AG193" s="34"/>
      <c r="AH193" s="34"/>
    </row>
    <row r="194" spans="33:34">
      <c r="AG194" s="34"/>
      <c r="AH194" s="34"/>
    </row>
    <row r="195" spans="33:34">
      <c r="AG195" s="34"/>
      <c r="AH195" s="34"/>
    </row>
    <row r="196" spans="33:34">
      <c r="AG196" s="34"/>
      <c r="AH196" s="34"/>
    </row>
    <row r="197" spans="33:34">
      <c r="AG197" s="34"/>
      <c r="AH197" s="34"/>
    </row>
    <row r="198" spans="33:34">
      <c r="AG198" s="34"/>
      <c r="AH198" s="34"/>
    </row>
    <row r="199" spans="33:34">
      <c r="AG199" s="34"/>
      <c r="AH199" s="34"/>
    </row>
    <row r="200" spans="33:34">
      <c r="AG200" s="34"/>
      <c r="AH200" s="34"/>
    </row>
    <row r="201" spans="33:34">
      <c r="AG201" s="34"/>
      <c r="AH201" s="34"/>
    </row>
    <row r="202" spans="33:34">
      <c r="AG202" s="34"/>
      <c r="AH202" s="34"/>
    </row>
    <row r="203" spans="33:34">
      <c r="AG203" s="34"/>
      <c r="AH203" s="34"/>
    </row>
    <row r="204" spans="33:34">
      <c r="AG204" s="34"/>
      <c r="AH204" s="34"/>
    </row>
    <row r="205" spans="33:34">
      <c r="AG205" s="34"/>
      <c r="AH205" s="34"/>
    </row>
    <row r="206" spans="33:34">
      <c r="AG206" s="34"/>
      <c r="AH206" s="34"/>
    </row>
    <row r="207" spans="33:34">
      <c r="AG207" s="34"/>
      <c r="AH207" s="34"/>
    </row>
    <row r="208" spans="33:34">
      <c r="AG208" s="34"/>
      <c r="AH208" s="34"/>
    </row>
    <row r="209" spans="33:34">
      <c r="AG209" s="34"/>
      <c r="AH209" s="34"/>
    </row>
    <row r="210" spans="33:34">
      <c r="AG210" s="34"/>
      <c r="AH210" s="34"/>
    </row>
    <row r="211" spans="33:34">
      <c r="AG211" s="34"/>
      <c r="AH211" s="34"/>
    </row>
    <row r="212" spans="33:34">
      <c r="AG212" s="34"/>
      <c r="AH212" s="34"/>
    </row>
    <row r="213" spans="33:34">
      <c r="AG213" s="34"/>
      <c r="AH213" s="34"/>
    </row>
    <row r="214" spans="33:34">
      <c r="AG214" s="34"/>
      <c r="AH214" s="34"/>
    </row>
    <row r="215" spans="33:34">
      <c r="AG215" s="34"/>
      <c r="AH215" s="34"/>
    </row>
    <row r="216" spans="33:34">
      <c r="AG216" s="34"/>
      <c r="AH216" s="34"/>
    </row>
    <row r="217" spans="33:34">
      <c r="AG217" s="34"/>
      <c r="AH217" s="34"/>
    </row>
    <row r="218" spans="33:34">
      <c r="AG218" s="34"/>
      <c r="AH218" s="34"/>
    </row>
    <row r="219" spans="33:34">
      <c r="AG219" s="34"/>
      <c r="AH219" s="34"/>
    </row>
    <row r="220" spans="33:34">
      <c r="AG220" s="34"/>
      <c r="AH220" s="34"/>
    </row>
    <row r="221" spans="33:34">
      <c r="AG221" s="34"/>
      <c r="AH221" s="34"/>
    </row>
    <row r="222" spans="33:34">
      <c r="AG222" s="34"/>
      <c r="AH222" s="34"/>
    </row>
    <row r="223" spans="33:34">
      <c r="AG223" s="34"/>
      <c r="AH223" s="34"/>
    </row>
    <row r="224" spans="33:34">
      <c r="AG224" s="34"/>
      <c r="AH224" s="34"/>
    </row>
    <row r="225" spans="33:34">
      <c r="AG225" s="34"/>
      <c r="AH225" s="34"/>
    </row>
    <row r="226" spans="33:34">
      <c r="AG226" s="34"/>
      <c r="AH226" s="34"/>
    </row>
    <row r="227" spans="33:34">
      <c r="AG227" s="34"/>
      <c r="AH227" s="34"/>
    </row>
    <row r="228" spans="33:34">
      <c r="AG228" s="34"/>
      <c r="AH228" s="34"/>
    </row>
    <row r="229" spans="33:34">
      <c r="AG229" s="34"/>
      <c r="AH229" s="34"/>
    </row>
    <row r="230" spans="33:34">
      <c r="AG230" s="34"/>
      <c r="AH230" s="34"/>
    </row>
    <row r="231" spans="33:34">
      <c r="AG231" s="34"/>
      <c r="AH231" s="34"/>
    </row>
    <row r="232" spans="33:34">
      <c r="AG232" s="34"/>
      <c r="AH232" s="34"/>
    </row>
    <row r="233" spans="33:34">
      <c r="AG233" s="34"/>
      <c r="AH233" s="34"/>
    </row>
    <row r="234" spans="33:34">
      <c r="AG234" s="34"/>
      <c r="AH234" s="34"/>
    </row>
    <row r="235" spans="33:34">
      <c r="AG235" s="34"/>
      <c r="AH235" s="34"/>
    </row>
  </sheetData>
  <mergeCells count="37">
    <mergeCell ref="AL7:AM7"/>
    <mergeCell ref="K6:L6"/>
    <mergeCell ref="N6:O6"/>
    <mergeCell ref="N8:O8"/>
    <mergeCell ref="Q8:R8"/>
    <mergeCell ref="W7:X7"/>
    <mergeCell ref="AF7:AG7"/>
    <mergeCell ref="AI7:AJ7"/>
    <mergeCell ref="Q6:R6"/>
    <mergeCell ref="W6:X6"/>
    <mergeCell ref="AC6:AD6"/>
    <mergeCell ref="AL8:AM8"/>
    <mergeCell ref="Z8:AA8"/>
    <mergeCell ref="AC8:AD8"/>
    <mergeCell ref="AF8:AG8"/>
    <mergeCell ref="AI8:AJ8"/>
    <mergeCell ref="A1:AL1"/>
    <mergeCell ref="A3:AL3"/>
    <mergeCell ref="A4:AL4"/>
    <mergeCell ref="B6:C6"/>
    <mergeCell ref="H6:I6"/>
    <mergeCell ref="B8:C8"/>
    <mergeCell ref="E8:F8"/>
    <mergeCell ref="H8:I8"/>
    <mergeCell ref="K8:L8"/>
    <mergeCell ref="AI6:AJ6"/>
    <mergeCell ref="B7:C7"/>
    <mergeCell ref="E7:F7"/>
    <mergeCell ref="H7:I7"/>
    <mergeCell ref="K7:L7"/>
    <mergeCell ref="N7:O7"/>
    <mergeCell ref="T8:U8"/>
    <mergeCell ref="W8:X8"/>
    <mergeCell ref="Z7:AA7"/>
    <mergeCell ref="AC7:AD7"/>
    <mergeCell ref="Q7:R7"/>
    <mergeCell ref="T7:U7"/>
  </mergeCells>
  <phoneticPr fontId="0" type="noConversion"/>
  <printOptions horizontalCentered="1"/>
  <pageMargins left="0.75" right="0.75" top="0.87" bottom="0.88" header="0.67" footer="0.5"/>
  <pageSetup scale="55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41"/>
  <sheetViews>
    <sheetView topLeftCell="A16" zoomScaleNormal="100" workbookViewId="0">
      <selection activeCell="C12" sqref="C12"/>
    </sheetView>
  </sheetViews>
  <sheetFormatPr defaultRowHeight="12.75"/>
  <cols>
    <col min="1" max="1" width="14.140625" style="10" bestFit="1" customWidth="1"/>
    <col min="2" max="2" width="9.85546875" style="10" bestFit="1" customWidth="1"/>
    <col min="3" max="3" width="8" style="10" customWidth="1"/>
    <col min="4" max="4" width="2.42578125" style="10" customWidth="1"/>
    <col min="5" max="5" width="8" style="10" customWidth="1"/>
    <col min="6" max="6" width="1.42578125" style="10" customWidth="1"/>
    <col min="7" max="7" width="9.28515625" style="10" customWidth="1"/>
    <col min="8" max="8" width="2" style="10" customWidth="1"/>
    <col min="9" max="9" width="9.7109375" style="10" customWidth="1"/>
    <col min="10" max="10" width="3.5703125" style="10" customWidth="1"/>
    <col min="11" max="11" width="9.4257812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515625" style="10" customWidth="1"/>
    <col min="16" max="16" width="2.28515625" style="10" customWidth="1"/>
    <col min="17" max="17" width="9.42578125" style="10" customWidth="1"/>
    <col min="18" max="18" width="1.42578125" style="10" customWidth="1"/>
    <col min="19" max="19" width="8.28515625" style="10" customWidth="1"/>
    <col min="20" max="20" width="2" style="10" customWidth="1"/>
    <col min="21" max="21" width="7.85546875" style="10" customWidth="1"/>
    <col min="22" max="22" width="1.5703125" style="10" customWidth="1"/>
    <col min="23" max="23" width="7.85546875" style="10" customWidth="1"/>
    <col min="24" max="24" width="1.85546875" style="10" customWidth="1"/>
    <col min="25" max="25" width="10.140625" style="10" bestFit="1" customWidth="1"/>
    <col min="26" max="16384" width="9.140625" style="10"/>
  </cols>
  <sheetData>
    <row r="1" spans="1:25">
      <c r="A1" s="281" t="s">
        <v>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3" spans="1:25">
      <c r="A3" s="282" t="s">
        <v>191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</row>
    <row r="5" spans="1:25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 customHeight="1" thickTop="1">
      <c r="G6" s="280" t="s">
        <v>84</v>
      </c>
      <c r="H6" s="280"/>
      <c r="I6" s="280"/>
      <c r="J6" s="280"/>
      <c r="K6" s="280"/>
      <c r="L6" s="84"/>
    </row>
    <row r="7" spans="1:25">
      <c r="A7" s="3" t="s">
        <v>86</v>
      </c>
      <c r="C7" s="49"/>
      <c r="D7" s="49"/>
      <c r="E7" s="281" t="s">
        <v>2</v>
      </c>
      <c r="F7" s="281"/>
      <c r="G7" s="49"/>
      <c r="H7" s="49"/>
      <c r="I7" s="283" t="s">
        <v>6</v>
      </c>
      <c r="J7" s="283"/>
      <c r="K7" s="281" t="s">
        <v>8</v>
      </c>
      <c r="L7" s="281"/>
      <c r="M7" s="49"/>
      <c r="N7" s="49"/>
      <c r="O7" s="281" t="s">
        <v>12</v>
      </c>
      <c r="P7" s="281"/>
      <c r="Q7" s="49"/>
      <c r="R7" s="49"/>
      <c r="S7" s="281" t="s">
        <v>12</v>
      </c>
      <c r="T7" s="281"/>
      <c r="U7" s="49"/>
      <c r="V7" s="49"/>
      <c r="W7" s="281" t="s">
        <v>21</v>
      </c>
      <c r="X7" s="281"/>
    </row>
    <row r="8" spans="1:25">
      <c r="A8" t="s">
        <v>11</v>
      </c>
      <c r="B8" s="49" t="s">
        <v>53</v>
      </c>
      <c r="C8" s="281" t="s">
        <v>0</v>
      </c>
      <c r="D8" s="281"/>
      <c r="E8" s="281" t="s">
        <v>0</v>
      </c>
      <c r="F8" s="281"/>
      <c r="G8" s="281" t="s">
        <v>5</v>
      </c>
      <c r="H8" s="281"/>
      <c r="I8" s="281" t="s">
        <v>3</v>
      </c>
      <c r="J8" s="281"/>
      <c r="K8" s="281" t="s">
        <v>3</v>
      </c>
      <c r="L8" s="281"/>
      <c r="M8" s="281" t="s">
        <v>10</v>
      </c>
      <c r="N8" s="281"/>
      <c r="O8" s="281" t="s">
        <v>14</v>
      </c>
      <c r="P8" s="281"/>
      <c r="Q8" s="281" t="s">
        <v>16</v>
      </c>
      <c r="R8" s="281"/>
      <c r="S8" s="281" t="s">
        <v>17</v>
      </c>
      <c r="T8" s="281"/>
      <c r="U8" s="281" t="s">
        <v>85</v>
      </c>
      <c r="V8" s="281"/>
      <c r="W8" s="281" t="s">
        <v>22</v>
      </c>
      <c r="X8" s="281"/>
      <c r="Y8" s="212" t="s">
        <v>23</v>
      </c>
    </row>
    <row r="9" spans="1:25">
      <c r="A9" s="8" t="s">
        <v>87</v>
      </c>
      <c r="B9" s="48" t="s">
        <v>88</v>
      </c>
      <c r="C9" s="280" t="s">
        <v>1</v>
      </c>
      <c r="D9" s="280"/>
      <c r="E9" s="280" t="s">
        <v>1</v>
      </c>
      <c r="F9" s="280"/>
      <c r="G9" s="280" t="s">
        <v>4</v>
      </c>
      <c r="H9" s="280"/>
      <c r="I9" s="280" t="s">
        <v>7</v>
      </c>
      <c r="J9" s="280"/>
      <c r="K9" s="280" t="s">
        <v>9</v>
      </c>
      <c r="L9" s="280"/>
      <c r="M9" s="280" t="s">
        <v>11</v>
      </c>
      <c r="N9" s="280"/>
      <c r="O9" s="280" t="s">
        <v>15</v>
      </c>
      <c r="P9" s="280"/>
      <c r="Q9" s="280" t="s">
        <v>15</v>
      </c>
      <c r="R9" s="280"/>
      <c r="S9" s="280" t="s">
        <v>18</v>
      </c>
      <c r="T9" s="280"/>
      <c r="U9" s="280" t="s">
        <v>20</v>
      </c>
      <c r="V9" s="280"/>
      <c r="W9" s="280" t="s">
        <v>20</v>
      </c>
      <c r="X9" s="280"/>
      <c r="Y9" s="211" t="s">
        <v>24</v>
      </c>
    </row>
    <row r="10" spans="1:25" s="50" customFormat="1">
      <c r="A10" s="74" t="s">
        <v>52</v>
      </c>
      <c r="B10" s="23">
        <f>SUM(C10:Y10)</f>
        <v>602.78713998605031</v>
      </c>
      <c r="C10" s="10">
        <f>Tbl5a!C10/'Tbl11'!C9</f>
        <v>16.377256582651508</v>
      </c>
      <c r="E10" s="10">
        <f>Tbl5a!D10/'Tbl11'!C9</f>
        <v>17.749667956009084</v>
      </c>
      <c r="G10" s="10">
        <f>Tbl5a!E10/'Tbl11'!C9</f>
        <v>173.91016599239293</v>
      </c>
      <c r="I10" s="10">
        <f>Tbl5a!F10/'Tbl11'!C9</f>
        <v>23.374737543919011</v>
      </c>
      <c r="K10" s="10">
        <f>Tbl5a!G10/'Tbl11'!C9</f>
        <v>40.4754958734407</v>
      </c>
      <c r="M10" s="10">
        <f>Tbl5a!H10/'Tbl11'!C9</f>
        <v>186.81346457656312</v>
      </c>
      <c r="O10" s="10">
        <f>Tbl5a!I10/'Tbl11'!C9</f>
        <v>7.3635193955389413</v>
      </c>
      <c r="Q10" s="10">
        <f>Tbl5a!J10/'Tbl11'!C9</f>
        <v>2.3526596348754483</v>
      </c>
      <c r="S10" s="10">
        <f>Tbl5a!K10/'Tbl11'!C9</f>
        <v>4.3293315955509337</v>
      </c>
      <c r="U10" s="10">
        <f>Tbl5a!L10/'Tbl11'!C9</f>
        <v>0.15098371418612319</v>
      </c>
      <c r="W10" s="10">
        <f>Tbl5a!M10/'Tbl11'!C9</f>
        <v>1.2040214224665533E-3</v>
      </c>
      <c r="Y10" s="10">
        <f>Tbl5a!N10/'Tbl11'!C9</f>
        <v>129.88865309950006</v>
      </c>
    </row>
    <row r="11" spans="1:25">
      <c r="A11" s="3"/>
    </row>
    <row r="12" spans="1:25">
      <c r="A12" s="3" t="s">
        <v>28</v>
      </c>
      <c r="B12" s="10">
        <f>SUM(C12:Y12)</f>
        <v>911.42720751739455</v>
      </c>
      <c r="C12" s="10">
        <f>Tbl5a!C12/'Tbl11'!C11</f>
        <v>1.1392869951940319</v>
      </c>
      <c r="E12" s="10">
        <f>Tbl5a!D12/'Tbl11'!C11</f>
        <v>32.386356789326442</v>
      </c>
      <c r="G12" s="10">
        <f>Tbl5a!E12/'Tbl11'!C11</f>
        <v>236.99437151806418</v>
      </c>
      <c r="I12" s="10">
        <f>Tbl5a!F12/'Tbl11'!C11</f>
        <v>23.383204217774907</v>
      </c>
      <c r="K12" s="10">
        <f>Tbl5a!G12/'Tbl11'!C11</f>
        <v>17.997412906773786</v>
      </c>
      <c r="M12" s="10">
        <f>Tbl5a!H12/'Tbl11'!C11</f>
        <v>357.8411245008727</v>
      </c>
      <c r="O12" s="10">
        <f>Tbl5a!I12/'Tbl11'!C11</f>
        <v>0</v>
      </c>
      <c r="Q12" s="10">
        <f>Tbl5a!J12/'Tbl11'!C11</f>
        <v>34.351983358439142</v>
      </c>
      <c r="S12" s="10">
        <f>Tbl5a!K12/'Tbl11'!C11</f>
        <v>2.5267197475073524</v>
      </c>
      <c r="U12" s="10">
        <f>Tbl5a!L12/'Tbl11'!C11</f>
        <v>0</v>
      </c>
      <c r="W12" s="10">
        <f>Tbl5a!M12/'Tbl11'!C11</f>
        <v>0</v>
      </c>
      <c r="Y12" s="10">
        <f>Tbl5a!N12/'Tbl11'!C11</f>
        <v>204.806747483442</v>
      </c>
    </row>
    <row r="13" spans="1:25">
      <c r="A13" s="3" t="s">
        <v>29</v>
      </c>
      <c r="B13" s="10">
        <f>SUM(C13:Y13)</f>
        <v>446.46006917147139</v>
      </c>
      <c r="C13" s="10">
        <f>Tbl5a!C13/'Tbl11'!C12</f>
        <v>11.267489654114577</v>
      </c>
      <c r="E13" s="10">
        <f>Tbl5a!D13/'Tbl11'!C12</f>
        <v>7.9703093449202598</v>
      </c>
      <c r="G13" s="10">
        <f>Tbl5a!E13/'Tbl11'!C12</f>
        <v>114.64142991514953</v>
      </c>
      <c r="I13" s="10">
        <f>Tbl5a!F13/'Tbl11'!C12</f>
        <v>12.813170196443663</v>
      </c>
      <c r="K13" s="10">
        <f>Tbl5a!G13/'Tbl11'!C12</f>
        <v>6.693410047618654</v>
      </c>
      <c r="M13" s="10">
        <f>Tbl5a!H13/'Tbl11'!C12</f>
        <v>167.33830325802595</v>
      </c>
      <c r="O13" s="10">
        <f>Tbl5a!I13/'Tbl11'!C12</f>
        <v>3.1187899303152689</v>
      </c>
      <c r="Q13" s="10">
        <f>Tbl5a!J13/'Tbl11'!C12</f>
        <v>0</v>
      </c>
      <c r="S13" s="10">
        <f>Tbl5a!K13/'Tbl11'!C12</f>
        <v>2.2047906502317161</v>
      </c>
      <c r="U13" s="10">
        <f>Tbl5a!L13/'Tbl11'!C12</f>
        <v>0</v>
      </c>
      <c r="W13" s="10">
        <f>Tbl5a!M13/'Tbl11'!C12</f>
        <v>0</v>
      </c>
      <c r="Y13" s="10">
        <f>Tbl5a!N13/'Tbl11'!C12</f>
        <v>120.41237617465187</v>
      </c>
    </row>
    <row r="14" spans="1:25">
      <c r="A14" s="3" t="s">
        <v>51</v>
      </c>
      <c r="B14" s="10">
        <f>SUM(C14:Y14)</f>
        <v>1237.2365479634946</v>
      </c>
      <c r="C14" s="10">
        <f>Tbl5a!C14/'Tbl11'!C13</f>
        <v>51.251176262596907</v>
      </c>
      <c r="E14" s="10">
        <f>Tbl5a!D14/'Tbl11'!C13</f>
        <v>73.720796898179728</v>
      </c>
      <c r="G14" s="10">
        <f>Tbl5a!E14/'Tbl11'!C13</f>
        <v>416.04599365358615</v>
      </c>
      <c r="I14" s="10">
        <f>Tbl5a!F14/'Tbl11'!C13</f>
        <v>74.048915816626717</v>
      </c>
      <c r="K14" s="10">
        <f>Tbl5a!G14/'Tbl11'!C13</f>
        <v>204.30487583695231</v>
      </c>
      <c r="M14" s="10">
        <f>Tbl5a!H14/'Tbl11'!C13</f>
        <v>156.64485393427555</v>
      </c>
      <c r="O14" s="10">
        <f>Tbl5a!I14/'Tbl11'!C13</f>
        <v>25.709479087356375</v>
      </c>
      <c r="Q14" s="10">
        <f>Tbl5a!J14/'Tbl11'!C13</f>
        <v>0</v>
      </c>
      <c r="S14" s="10">
        <f>Tbl5a!K14/'Tbl11'!C13</f>
        <v>0.88999690881836568</v>
      </c>
      <c r="U14" s="10">
        <f>Tbl5a!L14/'Tbl11'!C13</f>
        <v>0</v>
      </c>
      <c r="W14" s="10">
        <f>Tbl5a!M14/'Tbl11'!C13</f>
        <v>0</v>
      </c>
      <c r="Y14" s="10">
        <f>Tbl5a!N14/'Tbl11'!C13</f>
        <v>234.62045956510246</v>
      </c>
    </row>
    <row r="15" spans="1:25">
      <c r="A15" s="3" t="s">
        <v>30</v>
      </c>
      <c r="B15" s="10">
        <f>SUM(C15:Y15)</f>
        <v>629.07397852292877</v>
      </c>
      <c r="C15" s="10">
        <f>Tbl5a!C15/'Tbl11'!C14</f>
        <v>40.522414103297258</v>
      </c>
      <c r="E15" s="10">
        <f>Tbl5a!D15/'Tbl11'!C14</f>
        <v>2.2146139349724363</v>
      </c>
      <c r="G15" s="10">
        <f>Tbl5a!E15/'Tbl11'!C14</f>
        <v>155.84623254003606</v>
      </c>
      <c r="I15" s="10">
        <f>Tbl5a!F15/'Tbl11'!C14</f>
        <v>26.576564074138474</v>
      </c>
      <c r="K15" s="10">
        <f>Tbl5a!G15/'Tbl11'!C14</f>
        <v>16.946649004374354</v>
      </c>
      <c r="M15" s="10">
        <f>Tbl5a!H15/'Tbl11'!C14</f>
        <v>222.55843124987658</v>
      </c>
      <c r="O15" s="10">
        <f>Tbl5a!I15/'Tbl11'!C14</f>
        <v>17.396122081533747</v>
      </c>
      <c r="Q15" s="10">
        <f>Tbl5a!J15/'Tbl11'!C14</f>
        <v>5.6312758789053028</v>
      </c>
      <c r="S15" s="10">
        <f>Tbl5a!K15/'Tbl11'!C14</f>
        <v>3.5915076633186747</v>
      </c>
      <c r="U15" s="10">
        <f>Tbl5a!L15/'Tbl11'!C14</f>
        <v>0.57752499114401856</v>
      </c>
      <c r="W15" s="10">
        <f>Tbl5a!M15/'Tbl11'!C14</f>
        <v>0</v>
      </c>
      <c r="Y15" s="10">
        <f>Tbl5a!N15/'Tbl11'!C14</f>
        <v>137.21264300133191</v>
      </c>
    </row>
    <row r="16" spans="1:25">
      <c r="A16" s="3" t="s">
        <v>31</v>
      </c>
      <c r="B16" s="10">
        <f>SUM(C16:Y16)</f>
        <v>482.30205650431083</v>
      </c>
      <c r="C16" s="10">
        <f>Tbl5a!C16/'Tbl11'!C15</f>
        <v>11.014458755465126</v>
      </c>
      <c r="E16" s="10">
        <f>Tbl5a!D16/'Tbl11'!C15</f>
        <v>4.4459920767126464</v>
      </c>
      <c r="G16" s="10">
        <f>Tbl5a!E16/'Tbl11'!C15</f>
        <v>101.22979790878678</v>
      </c>
      <c r="I16" s="10">
        <f>Tbl5a!F16/'Tbl11'!C15</f>
        <v>13.504078788640566</v>
      </c>
      <c r="K16" s="10">
        <f>Tbl5a!G16/'Tbl11'!C15</f>
        <v>19.826606437501852</v>
      </c>
      <c r="M16" s="10">
        <f>Tbl5a!H16/'Tbl11'!C15</f>
        <v>213.38493428591855</v>
      </c>
      <c r="O16" s="10">
        <f>Tbl5a!I16/'Tbl11'!C15</f>
        <v>0</v>
      </c>
      <c r="Q16" s="10">
        <f>Tbl5a!J16/'Tbl11'!C15</f>
        <v>7.9102370891468254</v>
      </c>
      <c r="S16" s="10">
        <f>Tbl5a!K16/'Tbl11'!C15</f>
        <v>1.975950910141363</v>
      </c>
      <c r="U16" s="10">
        <f>Tbl5a!L16/'Tbl11'!C15</f>
        <v>0</v>
      </c>
      <c r="W16" s="10">
        <f>Tbl5a!M16/'Tbl11'!C15</f>
        <v>0</v>
      </c>
      <c r="Y16" s="10">
        <f>Tbl5a!N16/'Tbl11'!C15</f>
        <v>109.01000025199707</v>
      </c>
    </row>
    <row r="17" spans="1:25">
      <c r="A17" s="3"/>
    </row>
    <row r="18" spans="1:25">
      <c r="A18" s="3" t="s">
        <v>32</v>
      </c>
      <c r="B18" s="10">
        <f>SUM(C18:Y18)</f>
        <v>829.24726642657515</v>
      </c>
      <c r="C18" s="10">
        <f>Tbl5a!C18/'Tbl11'!C17</f>
        <v>14.217746647987994</v>
      </c>
      <c r="E18" s="10">
        <f>Tbl5a!D18/'Tbl11'!C17</f>
        <v>17.390677738967778</v>
      </c>
      <c r="G18" s="10">
        <f>Tbl5a!E18/'Tbl11'!C17</f>
        <v>215.73616950174025</v>
      </c>
      <c r="I18" s="10">
        <f>Tbl5a!F18/'Tbl11'!C17</f>
        <v>22.903027961205094</v>
      </c>
      <c r="K18" s="10">
        <f>Tbl5a!G18/'Tbl11'!C17</f>
        <v>86.923893693538147</v>
      </c>
      <c r="M18" s="10">
        <f>Tbl5a!H18/'Tbl11'!C17</f>
        <v>268.46485024172301</v>
      </c>
      <c r="O18" s="10">
        <f>Tbl5a!I18/'Tbl11'!C17</f>
        <v>0</v>
      </c>
      <c r="Q18" s="10">
        <f>Tbl5a!J18/'Tbl11'!C17</f>
        <v>2.7227674899191929</v>
      </c>
      <c r="S18" s="10">
        <f>Tbl5a!K18/'Tbl11'!C17</f>
        <v>18.666732573418521</v>
      </c>
      <c r="U18" s="10">
        <f>Tbl5a!L18/'Tbl11'!C17</f>
        <v>0</v>
      </c>
      <c r="W18" s="10">
        <f>Tbl5a!M18/'Tbl11'!C17</f>
        <v>0</v>
      </c>
      <c r="Y18" s="10">
        <f>Tbl5a!N18/'Tbl11'!C17</f>
        <v>182.22140057807525</v>
      </c>
    </row>
    <row r="19" spans="1:25">
      <c r="A19" s="3" t="s">
        <v>33</v>
      </c>
      <c r="B19" s="10">
        <f>SUM(C19:Y19)</f>
        <v>429.91518296458992</v>
      </c>
      <c r="C19" s="10">
        <f>Tbl5a!C19/'Tbl11'!C18</f>
        <v>6.454197821191114</v>
      </c>
      <c r="E19" s="10">
        <f>Tbl5a!D19/'Tbl11'!C18</f>
        <v>5.682644598477502</v>
      </c>
      <c r="G19" s="10">
        <f>Tbl5a!E19/'Tbl11'!C18</f>
        <v>89.026786884136072</v>
      </c>
      <c r="I19" s="10">
        <f>Tbl5a!F19/'Tbl11'!C18</f>
        <v>14.258085507595565</v>
      </c>
      <c r="K19" s="10">
        <f>Tbl5a!G19/'Tbl11'!C18</f>
        <v>3.5319981441693664</v>
      </c>
      <c r="M19" s="10">
        <f>Tbl5a!H19/'Tbl11'!C18</f>
        <v>193.99620072441115</v>
      </c>
      <c r="O19" s="10">
        <f>Tbl5a!I19/'Tbl11'!C18</f>
        <v>7.5445488957608609E-2</v>
      </c>
      <c r="Q19" s="10">
        <f>Tbl5a!J19/'Tbl11'!C18</f>
        <v>0.19877817845842602</v>
      </c>
      <c r="S19" s="10">
        <f>Tbl5a!K19/'Tbl11'!C18</f>
        <v>1.1794002799675829</v>
      </c>
      <c r="U19" s="10">
        <f>Tbl5a!L19/'Tbl11'!C18</f>
        <v>3.9426444790034267E-3</v>
      </c>
      <c r="W19" s="10">
        <f>Tbl5a!M19/'Tbl11'!C18</f>
        <v>0</v>
      </c>
      <c r="Y19" s="10">
        <f>Tbl5a!N19/'Tbl11'!C18</f>
        <v>115.50770269274649</v>
      </c>
    </row>
    <row r="20" spans="1:25">
      <c r="A20" s="3" t="s">
        <v>34</v>
      </c>
      <c r="B20" s="10">
        <f>SUM(C20:Y20)</f>
        <v>581.88100271337464</v>
      </c>
      <c r="C20" s="10">
        <f>Tbl5a!C20/'Tbl11'!C19</f>
        <v>13.921653448084749</v>
      </c>
      <c r="E20" s="10">
        <f>Tbl5a!D20/'Tbl11'!C19</f>
        <v>0.94875321854215877</v>
      </c>
      <c r="G20" s="10">
        <f>Tbl5a!E20/'Tbl11'!C19</f>
        <v>137.6704826017133</v>
      </c>
      <c r="I20" s="10">
        <f>Tbl5a!F20/'Tbl11'!C19</f>
        <v>26.51066950205832</v>
      </c>
      <c r="K20" s="10">
        <f>Tbl5a!G20/'Tbl11'!C19</f>
        <v>11.28495104831279</v>
      </c>
      <c r="M20" s="10">
        <f>Tbl5a!H20/'Tbl11'!C19</f>
        <v>267.83703608551235</v>
      </c>
      <c r="O20" s="10">
        <f>Tbl5a!I20/'Tbl11'!C19</f>
        <v>0.12844692962072476</v>
      </c>
      <c r="Q20" s="10">
        <f>Tbl5a!J20/'Tbl11'!C19</f>
        <v>7.689160665481704E-3</v>
      </c>
      <c r="S20" s="10">
        <f>Tbl5a!K20/'Tbl11'!C19</f>
        <v>7.8619457586939214</v>
      </c>
      <c r="U20" s="10">
        <f>Tbl5a!L20/'Tbl11'!C19</f>
        <v>0</v>
      </c>
      <c r="W20" s="10">
        <f>Tbl5a!M20/'Tbl11'!C19</f>
        <v>0</v>
      </c>
      <c r="Y20" s="10">
        <f>Tbl5a!N20/'Tbl11'!C19</f>
        <v>115.70937496017076</v>
      </c>
    </row>
    <row r="21" spans="1:25">
      <c r="A21" s="3" t="s">
        <v>35</v>
      </c>
      <c r="B21" s="10">
        <f>SUM(C21:Y21)</f>
        <v>408.91988423616664</v>
      </c>
      <c r="C21" s="10">
        <f>Tbl5a!C21/'Tbl11'!C20</f>
        <v>6.7055761561598741</v>
      </c>
      <c r="E21" s="10">
        <f>Tbl5a!D21/'Tbl11'!C20</f>
        <v>17.335411406961221</v>
      </c>
      <c r="G21" s="10">
        <f>Tbl5a!E21/'Tbl11'!C20</f>
        <v>114.93551882635428</v>
      </c>
      <c r="I21" s="10">
        <f>Tbl5a!F21/'Tbl11'!C20</f>
        <v>28.319344925775383</v>
      </c>
      <c r="K21" s="10">
        <f>Tbl5a!G21/'Tbl11'!C20</f>
        <v>18.124613215915439</v>
      </c>
      <c r="M21" s="10">
        <f>Tbl5a!H21/'Tbl11'!C20</f>
        <v>133.75026771181777</v>
      </c>
      <c r="O21" s="10">
        <f>Tbl5a!I21/'Tbl11'!C20</f>
        <v>0</v>
      </c>
      <c r="Q21" s="10">
        <f>Tbl5a!J21/'Tbl11'!C20</f>
        <v>0</v>
      </c>
      <c r="S21" s="10">
        <f>Tbl5a!K21/'Tbl11'!C20</f>
        <v>5.0309994976428314</v>
      </c>
      <c r="U21" s="10">
        <f>Tbl5a!L21/'Tbl11'!C20</f>
        <v>0</v>
      </c>
      <c r="W21" s="10">
        <f>Tbl5a!M21/'Tbl11'!C20</f>
        <v>0</v>
      </c>
      <c r="Y21" s="10">
        <f>Tbl5a!N21/'Tbl11'!C20</f>
        <v>84.718152495539826</v>
      </c>
    </row>
    <row r="22" spans="1:25">
      <c r="A22" s="3" t="s">
        <v>36</v>
      </c>
      <c r="B22" s="10">
        <f>SUM(C22:Y22)</f>
        <v>1219.4556069233975</v>
      </c>
      <c r="C22" s="10">
        <f>Tbl5a!C22/'Tbl11'!C21</f>
        <v>0</v>
      </c>
      <c r="E22" s="10">
        <f>Tbl5a!D22/'Tbl11'!C21</f>
        <v>28.52968091922876</v>
      </c>
      <c r="G22" s="10">
        <f>Tbl5a!E22/'Tbl11'!C21</f>
        <v>383.59079890411817</v>
      </c>
      <c r="I22" s="10">
        <f>Tbl5a!F22/'Tbl11'!C21</f>
        <v>92.823723588294925</v>
      </c>
      <c r="K22" s="10">
        <f>Tbl5a!G22/'Tbl11'!C21</f>
        <v>94.76216257441628</v>
      </c>
      <c r="M22" s="10">
        <f>Tbl5a!H22/'Tbl11'!C21</f>
        <v>367.54774871773839</v>
      </c>
      <c r="O22" s="10">
        <f>Tbl5a!I22/'Tbl11'!C21</f>
        <v>26.072994942924165</v>
      </c>
      <c r="Q22" s="10">
        <f>Tbl5a!J22/'Tbl11'!C21</f>
        <v>0</v>
      </c>
      <c r="S22" s="10">
        <f>Tbl5a!K22/'Tbl11'!C21</f>
        <v>16.345211819095361</v>
      </c>
      <c r="U22" s="10">
        <f>Tbl5a!L22/'Tbl11'!C21</f>
        <v>1.8068222454046887</v>
      </c>
      <c r="W22" s="10">
        <f>Tbl5a!M22/'Tbl11'!C21</f>
        <v>0</v>
      </c>
      <c r="Y22" s="10">
        <f>Tbl5a!N22/'Tbl11'!C21</f>
        <v>207.97646321217675</v>
      </c>
    </row>
    <row r="23" spans="1:25">
      <c r="A23" s="3"/>
    </row>
    <row r="24" spans="1:25">
      <c r="A24" s="3" t="s">
        <v>37</v>
      </c>
      <c r="B24" s="10">
        <f>SUM(C24:Y24)</f>
        <v>393.43896265029866</v>
      </c>
      <c r="C24" s="10">
        <f>Tbl5a!C24/'Tbl11'!C23</f>
        <v>1.7978513814388657</v>
      </c>
      <c r="E24" s="10">
        <f>Tbl5a!D24/'Tbl11'!C23</f>
        <v>7.0516007508645675</v>
      </c>
      <c r="G24" s="10">
        <f>Tbl5a!E24/'Tbl11'!C23</f>
        <v>92.831568016634222</v>
      </c>
      <c r="I24" s="10">
        <f>Tbl5a!F24/'Tbl11'!C23</f>
        <v>16.675224237366852</v>
      </c>
      <c r="K24" s="10">
        <f>Tbl5a!G24/'Tbl11'!C23</f>
        <v>13.302992764633558</v>
      </c>
      <c r="M24" s="10">
        <f>Tbl5a!H24/'Tbl11'!C23</f>
        <v>170.23410279772111</v>
      </c>
      <c r="O24" s="10">
        <f>Tbl5a!I24/'Tbl11'!C23</f>
        <v>6.6748216860618808</v>
      </c>
      <c r="Q24" s="10">
        <f>Tbl5a!J24/'Tbl11'!C23</f>
        <v>0</v>
      </c>
      <c r="S24" s="10">
        <f>Tbl5a!K24/'Tbl11'!C23</f>
        <v>1.2495396546872053</v>
      </c>
      <c r="U24" s="10">
        <f>Tbl5a!L25/'Tbl11'!C23</f>
        <v>0.35022796407102752</v>
      </c>
      <c r="W24" s="10">
        <f>Tbl5a!M24/'Tbl11'!C23</f>
        <v>0</v>
      </c>
      <c r="Y24" s="10">
        <f>Tbl5a!N24/'Tbl11'!C23</f>
        <v>83.271033396819377</v>
      </c>
    </row>
    <row r="25" spans="1:25">
      <c r="A25" s="3" t="s">
        <v>38</v>
      </c>
      <c r="B25" s="10">
        <f>SUM(C25:Y25)</f>
        <v>790.68163919614096</v>
      </c>
      <c r="C25" s="10">
        <f>Tbl5a!C25/'Tbl11'!C24</f>
        <v>26.718095571197484</v>
      </c>
      <c r="E25" s="10">
        <f>Tbl5a!D25/'Tbl11'!C24</f>
        <v>15.468806015826521</v>
      </c>
      <c r="G25" s="10">
        <f>Tbl5a!E25/'Tbl11'!C24</f>
        <v>243.17559859514128</v>
      </c>
      <c r="I25" s="10">
        <f>Tbl5a!F25/'Tbl11'!C24</f>
        <v>9.3045861933283778</v>
      </c>
      <c r="K25" s="10">
        <f>Tbl5a!G25/'Tbl11'!C24</f>
        <v>14.617601538932366</v>
      </c>
      <c r="M25" s="10">
        <f>Tbl5a!H25/'Tbl11'!C24</f>
        <v>298.57521677669445</v>
      </c>
      <c r="O25" s="10">
        <f>Tbl5a!I25/'Tbl11'!C24</f>
        <v>0</v>
      </c>
      <c r="Q25" s="10">
        <f>Tbl5a!J25/'Tbl11'!C24</f>
        <v>26.289776883953422</v>
      </c>
      <c r="S25" s="10">
        <f>Tbl5a!K25/'Tbl11'!C24</f>
        <v>0.52463603375158485</v>
      </c>
      <c r="U25" s="10">
        <f>Tbl5a!L26/'Tbl11'!C24</f>
        <v>7.9351200104927203E-2</v>
      </c>
      <c r="W25" s="10">
        <f>Tbl5a!M25/'Tbl11'!C24</f>
        <v>0</v>
      </c>
      <c r="Y25" s="10">
        <f>Tbl5a!N25/'Tbl11'!C24</f>
        <v>155.92797038721059</v>
      </c>
    </row>
    <row r="26" spans="1:25">
      <c r="A26" s="3" t="s">
        <v>39</v>
      </c>
      <c r="B26" s="10">
        <f>SUM(C26:Y26)</f>
        <v>551.81023684658066</v>
      </c>
      <c r="C26" s="10">
        <f>Tbl5a!C26/'Tbl11'!C25</f>
        <v>15.81890520270186</v>
      </c>
      <c r="E26" s="10">
        <f>Tbl5a!D26/'Tbl11'!C25</f>
        <v>14.118065893977104</v>
      </c>
      <c r="G26" s="10">
        <f>Tbl5a!E26/'Tbl11'!C25</f>
        <v>114.92795914604892</v>
      </c>
      <c r="I26" s="10">
        <f>Tbl5a!F26/'Tbl11'!C25</f>
        <v>13.666498977516522</v>
      </c>
      <c r="K26" s="10">
        <f>Tbl5a!G26/'Tbl11'!C25</f>
        <v>11.957422729263575</v>
      </c>
      <c r="M26" s="10">
        <f>Tbl5a!H26/'Tbl11'!C25</f>
        <v>238.32779298486781</v>
      </c>
      <c r="O26" s="10">
        <f>Tbl5a!I26/'Tbl11'!C25</f>
        <v>0</v>
      </c>
      <c r="Q26" s="10">
        <f>Tbl5a!J26/'Tbl11'!C25</f>
        <v>0</v>
      </c>
      <c r="S26" s="10">
        <f>Tbl5a!K26/'Tbl11'!C25</f>
        <v>2.7832655547162362</v>
      </c>
      <c r="U26" s="10">
        <f>Tbl5a!L26/'Tbl11'!C25</f>
        <v>7.3291720970978594E-3</v>
      </c>
      <c r="W26" s="10">
        <f>Tbl5a!M26/'Tbl11'!C25</f>
        <v>0</v>
      </c>
      <c r="Y26" s="10">
        <f>Tbl5a!N26/'Tbl11'!C25</f>
        <v>140.20299718539144</v>
      </c>
    </row>
    <row r="27" spans="1:25">
      <c r="A27" s="3" t="s">
        <v>40</v>
      </c>
      <c r="B27" s="10">
        <f>SUM(C27:Y27)</f>
        <v>290.26457836563122</v>
      </c>
      <c r="C27" s="10">
        <f>Tbl5a!C27/'Tbl11'!C26</f>
        <v>3.8590955905512301</v>
      </c>
      <c r="E27" s="10">
        <f>Tbl5a!D27/'Tbl11'!C26</f>
        <v>9.8561093709482304</v>
      </c>
      <c r="G27" s="10">
        <f>Tbl5a!E27/'Tbl11'!C26</f>
        <v>71.134853690506475</v>
      </c>
      <c r="I27" s="10">
        <f>Tbl5a!F27/'Tbl11'!C26</f>
        <v>9.4539494277005396</v>
      </c>
      <c r="K27" s="10">
        <f>Tbl5a!G27/'Tbl11'!C26</f>
        <v>10.072938711148712</v>
      </c>
      <c r="M27" s="10">
        <f>Tbl5a!H27/'Tbl11'!C26</f>
        <v>134.67475902604085</v>
      </c>
      <c r="O27" s="10">
        <f>Tbl5a!I27/'Tbl11'!C26</f>
        <v>0.48131601708903743</v>
      </c>
      <c r="Q27" s="10">
        <f>Tbl5a!J27/'Tbl11'!C26</f>
        <v>0</v>
      </c>
      <c r="S27" s="10">
        <f>Tbl5a!K27/'Tbl11'!C26</f>
        <v>0</v>
      </c>
      <c r="U27" s="10">
        <f>Tbl5a!L27/'Tbl11'!C26</f>
        <v>0</v>
      </c>
      <c r="W27" s="10">
        <f>Tbl5a!M27/'Tbl11'!C26</f>
        <v>0</v>
      </c>
      <c r="Y27" s="10">
        <f>Tbl5a!N27/'Tbl11'!C26</f>
        <v>50.731556531646142</v>
      </c>
    </row>
    <row r="28" spans="1:25">
      <c r="A28" s="3" t="s">
        <v>41</v>
      </c>
      <c r="B28" s="10">
        <f>SUM(C28:Y28)</f>
        <v>825.62854786290166</v>
      </c>
      <c r="C28" s="10">
        <f>Tbl5a!C28/'Tbl11'!C27</f>
        <v>2.3051630802282363</v>
      </c>
      <c r="E28" s="10">
        <f>Tbl5a!D28/'Tbl11'!C27</f>
        <v>33.043781493176795</v>
      </c>
      <c r="G28" s="10">
        <f>Tbl5a!E28/'Tbl11'!C27</f>
        <v>227.63619580987279</v>
      </c>
      <c r="I28" s="10">
        <f>Tbl5a!F28/'Tbl11'!C27</f>
        <v>51.877602938291702</v>
      </c>
      <c r="K28" s="10">
        <f>Tbl5a!G28/'Tbl11'!C27</f>
        <v>34.391513730595122</v>
      </c>
      <c r="M28" s="10">
        <f>Tbl5a!H28/'Tbl11'!C27</f>
        <v>368.45622074707137</v>
      </c>
      <c r="O28" s="10">
        <f>Tbl5a!I28/'Tbl11'!C27</f>
        <v>0</v>
      </c>
      <c r="Q28" s="10">
        <f>Tbl5a!J28/'Tbl11'!C27</f>
        <v>0</v>
      </c>
      <c r="S28" s="10">
        <f>Tbl5a!K28/'Tbl11'!C27</f>
        <v>9.2518855369008541</v>
      </c>
      <c r="U28" s="10">
        <f>Tbl5a!L28/'Tbl11'!C27</f>
        <v>0</v>
      </c>
      <c r="W28" s="10">
        <f>Tbl5a!M28/'Tbl11'!C27</f>
        <v>0</v>
      </c>
      <c r="Y28" s="10">
        <f>Tbl5a!N28/'Tbl11'!C27</f>
        <v>98.666184526764695</v>
      </c>
    </row>
    <row r="29" spans="1:25">
      <c r="A29" s="3"/>
    </row>
    <row r="30" spans="1:25">
      <c r="A30" s="122" t="s">
        <v>118</v>
      </c>
      <c r="B30" s="10">
        <f>SUM(C30:Y30)</f>
        <v>477.02809235530282</v>
      </c>
      <c r="C30" s="10">
        <f>Tbl5a!C30/'Tbl11'!C29</f>
        <v>1.2021086924306443</v>
      </c>
      <c r="E30" s="10">
        <f>Tbl5a!D30/'Tbl11'!C29</f>
        <v>8.9720457039376296</v>
      </c>
      <c r="G30" s="10">
        <f>Tbl5a!E30/'Tbl11'!C29</f>
        <v>151.68562732452088</v>
      </c>
      <c r="I30" s="10">
        <f>Tbl5a!F30/'Tbl11'!C29</f>
        <v>7.9186575962208696</v>
      </c>
      <c r="K30" s="10">
        <f>Tbl5a!G30/'Tbl11'!C29</f>
        <v>7.788501029466401</v>
      </c>
      <c r="M30" s="10">
        <f>Tbl5a!H30/'Tbl11'!C29</f>
        <v>171.38846468153736</v>
      </c>
      <c r="O30" s="10">
        <f>Tbl5a!I30/'Tbl11'!C29</f>
        <v>2.8264388941362908</v>
      </c>
      <c r="Q30" s="10">
        <f>Tbl5a!J30/'Tbl11'!C29</f>
        <v>0</v>
      </c>
      <c r="S30" s="10">
        <f>Tbl5a!K30/'Tbl11'!C29</f>
        <v>2.2028095261519693</v>
      </c>
      <c r="U30" s="10">
        <f>Tbl5a!L30/'Tbl11'!C29</f>
        <v>0</v>
      </c>
      <c r="W30" s="10">
        <f>Tbl5a!M30/'Tbl11'!C29</f>
        <v>0</v>
      </c>
      <c r="Y30" s="10">
        <f>Tbl5a!N30/'Tbl11'!C29</f>
        <v>123.0434389069008</v>
      </c>
    </row>
    <row r="31" spans="1:25">
      <c r="A31" s="3" t="s">
        <v>43</v>
      </c>
      <c r="B31" s="10">
        <f>SUM(C31:Y31)</f>
        <v>609.953374157079</v>
      </c>
      <c r="C31" s="10">
        <f>Tbl5a!C31/'Tbl11'!C30</f>
        <v>14.933021074544119</v>
      </c>
      <c r="E31" s="10">
        <f>Tbl5a!D31/'Tbl11'!C30</f>
        <v>21.860188169207685</v>
      </c>
      <c r="G31" s="10">
        <f>Tbl5a!E31/'Tbl11'!C30</f>
        <v>189.6662162681958</v>
      </c>
      <c r="I31" s="10">
        <f>Tbl5a!F31/'Tbl11'!C30</f>
        <v>21.847953766693319</v>
      </c>
      <c r="K31" s="10">
        <f>Tbl5a!G31/'Tbl11'!C30</f>
        <v>69.27437524495835</v>
      </c>
      <c r="M31" s="10">
        <f>Tbl5a!H31/'Tbl11'!C30</f>
        <v>173.5505555300744</v>
      </c>
      <c r="O31" s="10">
        <f>Tbl5a!I31/'Tbl11'!C30</f>
        <v>2.9575080650887502</v>
      </c>
      <c r="Q31" s="10">
        <f>Tbl5a!J31/'Tbl11'!C30</f>
        <v>5.8276741152313276</v>
      </c>
      <c r="S31" s="10">
        <f>Tbl5a!K31/'Tbl11'!C30</f>
        <v>5.3369659335846737</v>
      </c>
      <c r="U31" s="10">
        <f>Tbl5a!L31/'Tbl11'!C30</f>
        <v>8.4436201141000075E-2</v>
      </c>
      <c r="W31" s="10">
        <f>Tbl5a!M31/'Tbl11'!C30</f>
        <v>0</v>
      </c>
      <c r="Y31" s="10">
        <f>Tbl5a!N31/'Tbl11'!C30</f>
        <v>104.61447978835969</v>
      </c>
    </row>
    <row r="32" spans="1:25">
      <c r="A32" s="3" t="s">
        <v>44</v>
      </c>
      <c r="B32" s="10">
        <f>SUM(C32:Y32)</f>
        <v>512.07557385087694</v>
      </c>
      <c r="C32" s="10">
        <f>Tbl5a!C32/'Tbl11'!C31</f>
        <v>9.1903240095890535</v>
      </c>
      <c r="E32" s="10">
        <f>Tbl5a!D32/'Tbl11'!C31</f>
        <v>6.6826652027251114</v>
      </c>
      <c r="G32" s="10">
        <f>Tbl5a!E32/'Tbl11'!C31</f>
        <v>162.96571344646904</v>
      </c>
      <c r="I32" s="10">
        <f>Tbl5a!F32/'Tbl11'!C31</f>
        <v>22.888450614476437</v>
      </c>
      <c r="K32" s="10">
        <f>Tbl5a!G32/'Tbl11'!C31</f>
        <v>38.411339032756281</v>
      </c>
      <c r="M32" s="10">
        <f>Tbl5a!H32/'Tbl11'!C31</f>
        <v>176.7790715578422</v>
      </c>
      <c r="O32" s="10">
        <f>Tbl5a!I32/'Tbl11'!C31</f>
        <v>0</v>
      </c>
      <c r="Q32" s="10">
        <f>Tbl5a!J32/'Tbl11'!C31</f>
        <v>0.35638709646853711</v>
      </c>
      <c r="S32" s="10">
        <f>Tbl5a!K32/'Tbl11'!C31</f>
        <v>12.002841775870074</v>
      </c>
      <c r="U32" s="10">
        <f>Tbl5a!L32/'Tbl11'!C31</f>
        <v>0.42434170006727495</v>
      </c>
      <c r="W32" s="10">
        <f>Tbl5a!M32/'Tbl11'!C31</f>
        <v>0</v>
      </c>
      <c r="Y32" s="10">
        <f>Tbl5a!N32/'Tbl11'!C31</f>
        <v>82.374439414612908</v>
      </c>
    </row>
    <row r="33" spans="1:25">
      <c r="A33" s="3" t="s">
        <v>45</v>
      </c>
      <c r="B33" s="10">
        <f>SUM(C33:Y33)</f>
        <v>636.39879646678787</v>
      </c>
      <c r="C33" s="10">
        <f>Tbl5a!C33/'Tbl11'!C32</f>
        <v>12.508382772431373</v>
      </c>
      <c r="E33" s="10">
        <f>Tbl5a!D33/'Tbl11'!C32</f>
        <v>24.284871427466943</v>
      </c>
      <c r="G33" s="10">
        <f>Tbl5a!E33/'Tbl11'!C32</f>
        <v>189.84629996794746</v>
      </c>
      <c r="I33" s="10">
        <f>Tbl5a!F33/'Tbl11'!C32</f>
        <v>30.701680431580424</v>
      </c>
      <c r="K33" s="10">
        <f>Tbl5a!G33/'Tbl11'!C32</f>
        <v>32.050257651272176</v>
      </c>
      <c r="M33" s="10">
        <f>Tbl5a!H33/'Tbl11'!C32</f>
        <v>192.24078955515398</v>
      </c>
      <c r="O33" s="10">
        <f>Tbl5a!I33/'Tbl11'!C32</f>
        <v>2.1473896264517105</v>
      </c>
      <c r="Q33" s="10">
        <f>Tbl5a!J33/'Tbl11'!C32</f>
        <v>3.8442234612091872</v>
      </c>
      <c r="S33" s="10">
        <f>Tbl5a!K33/'Tbl11'!C32</f>
        <v>23.801539944377545</v>
      </c>
      <c r="U33" s="10">
        <f>Tbl5a!L33/'Tbl11'!C32</f>
        <v>1.1580482604119604</v>
      </c>
      <c r="W33" s="10">
        <f>Tbl5a!M33/'Tbl11'!C32</f>
        <v>5.9283100017117812E-2</v>
      </c>
      <c r="Y33" s="10">
        <f>Tbl5a!N33/'Tbl11'!C32</f>
        <v>123.75603026846805</v>
      </c>
    </row>
    <row r="34" spans="1:25">
      <c r="A34" s="3" t="s">
        <v>46</v>
      </c>
      <c r="B34" s="10">
        <f>SUM(C34:Y34)</f>
        <v>1530.8497654525386</v>
      </c>
      <c r="C34" s="10">
        <f>Tbl5a!C34/'Tbl11'!C33</f>
        <v>4.67461713576159</v>
      </c>
      <c r="E34" s="10">
        <f>Tbl5a!D34/'Tbl11'!C33</f>
        <v>24.633999034216341</v>
      </c>
      <c r="G34" s="10">
        <f>Tbl5a!E34/'Tbl11'!C33</f>
        <v>523.53712403421628</v>
      </c>
      <c r="I34" s="10">
        <f>Tbl5a!F34/'Tbl11'!C33</f>
        <v>53.6076848785872</v>
      </c>
      <c r="K34" s="10">
        <f>Tbl5a!G34/'Tbl11'!C33</f>
        <v>61.04686810154525</v>
      </c>
      <c r="M34" s="10">
        <f>Tbl5a!H34/'Tbl11'!C33</f>
        <v>263.23590300772628</v>
      </c>
      <c r="O34" s="10">
        <f>Tbl5a!I34/'Tbl11'!C33</f>
        <v>225.62924944812366</v>
      </c>
      <c r="Q34" s="10">
        <f>Tbl5a!J34/'Tbl11'!C33</f>
        <v>1.3408871412803534</v>
      </c>
      <c r="S34" s="10">
        <f>Tbl5a!K34/'Tbl11'!C33</f>
        <v>25.718722406181019</v>
      </c>
      <c r="U34" s="10">
        <f>Tbl5a!L34/'Tbl11'!C33</f>
        <v>0.8402317880794703</v>
      </c>
      <c r="W34" s="10">
        <f>Tbl5a!M34/'Tbl11'!C33</f>
        <v>0</v>
      </c>
      <c r="Y34" s="10">
        <f>Tbl5a!N34/'Tbl11'!C33</f>
        <v>346.58447847682123</v>
      </c>
    </row>
    <row r="35" spans="1:25">
      <c r="A35" s="3"/>
    </row>
    <row r="36" spans="1:25">
      <c r="A36" s="3" t="s">
        <v>47</v>
      </c>
      <c r="B36" s="10">
        <f>SUM(C36:Y36)</f>
        <v>830.39205331626727</v>
      </c>
      <c r="C36" s="10">
        <f>Tbl5a!C36/'Tbl11'!C35</f>
        <v>9.6923015811715896</v>
      </c>
      <c r="E36" s="10">
        <f>Tbl5a!D36/'Tbl11'!C35</f>
        <v>27.101526001610964</v>
      </c>
      <c r="G36" s="10">
        <f>Tbl5a!E36/'Tbl11'!C35</f>
        <v>162.23132992750666</v>
      </c>
      <c r="I36" s="10">
        <f>Tbl5a!F36/'Tbl11'!C35</f>
        <v>20.882192234273798</v>
      </c>
      <c r="K36" s="10">
        <f>Tbl5a!G36/'Tbl11'!C35</f>
        <v>100.90483840713237</v>
      </c>
      <c r="M36" s="10">
        <f>Tbl5a!H36/'Tbl11'!C35</f>
        <v>337.4680576857296</v>
      </c>
      <c r="O36" s="10">
        <f>Tbl5a!I36/'Tbl11'!C35</f>
        <v>0</v>
      </c>
      <c r="Q36" s="10">
        <f>Tbl5a!J36/'Tbl11'!C35</f>
        <v>0</v>
      </c>
      <c r="S36" s="10">
        <f>Tbl5a!K36/'Tbl11'!C35</f>
        <v>5.1922232398018293</v>
      </c>
      <c r="U36" s="10">
        <f>Tbl5a!L36/'Tbl11'!C35</f>
        <v>0</v>
      </c>
      <c r="W36" s="10">
        <f>Tbl5a!M36/'Tbl11'!C35</f>
        <v>0</v>
      </c>
      <c r="Y36" s="10">
        <f>Tbl5a!N36/'Tbl11'!C35</f>
        <v>166.91958423904057</v>
      </c>
    </row>
    <row r="37" spans="1:25">
      <c r="A37" s="3" t="s">
        <v>48</v>
      </c>
      <c r="B37" s="10">
        <f>SUM(C37:Y37)</f>
        <v>663.45597310619473</v>
      </c>
      <c r="C37" s="10">
        <f>Tbl5a!C37/'Tbl11'!C36</f>
        <v>10.823627067471225</v>
      </c>
      <c r="E37" s="10">
        <f>Tbl5a!D37/'Tbl11'!C36</f>
        <v>47.163645499168616</v>
      </c>
      <c r="G37" s="10">
        <f>Tbl5a!E37/'Tbl11'!C36</f>
        <v>198.50582789216131</v>
      </c>
      <c r="I37" s="10">
        <f>Tbl5a!F37/'Tbl11'!C36</f>
        <v>12.744765939974149</v>
      </c>
      <c r="K37" s="10">
        <f>Tbl5a!G37/'Tbl11'!C36</f>
        <v>7.4642950042792346</v>
      </c>
      <c r="M37" s="10">
        <f>Tbl5a!H37/'Tbl11'!C36</f>
        <v>186.72163538955346</v>
      </c>
      <c r="O37" s="10">
        <f>Tbl5a!I37/'Tbl11'!C36</f>
        <v>0</v>
      </c>
      <c r="Q37" s="10">
        <f>Tbl5a!J37/'Tbl11'!C36</f>
        <v>3.9229153254261816E-2</v>
      </c>
      <c r="S37" s="10">
        <f>Tbl5a!K37/'Tbl11'!C36</f>
        <v>12.261553517167421</v>
      </c>
      <c r="U37" s="10">
        <f>Tbl5a!L37/'Tbl11'!C36</f>
        <v>0</v>
      </c>
      <c r="W37" s="10">
        <f>Tbl5a!M37/'Tbl11'!C36</f>
        <v>0</v>
      </c>
      <c r="Y37" s="10">
        <f>Tbl5a!N37/'Tbl11'!C36</f>
        <v>187.73139364316495</v>
      </c>
    </row>
    <row r="38" spans="1:25">
      <c r="A38" s="3" t="s">
        <v>49</v>
      </c>
      <c r="B38" s="10">
        <f>SUM(C38:Y38)</f>
        <v>833.72573826022415</v>
      </c>
      <c r="C38" s="10">
        <f>Tbl5a!C38/'Tbl11'!C37</f>
        <v>25.485345083882844</v>
      </c>
      <c r="E38" s="10">
        <f>Tbl5a!D38/'Tbl11'!C37</f>
        <v>8.6010679685217148</v>
      </c>
      <c r="G38" s="10">
        <f>Tbl5a!E38/'Tbl11'!C37</f>
        <v>262.43241690746339</v>
      </c>
      <c r="I38" s="10">
        <f>Tbl5a!F38/'Tbl11'!C37</f>
        <v>41.305295960993902</v>
      </c>
      <c r="K38" s="10">
        <f>Tbl5a!G38/'Tbl11'!C37</f>
        <v>53.700833999265022</v>
      </c>
      <c r="M38" s="10">
        <f>Tbl5a!H38/'Tbl11'!C37</f>
        <v>205.54001913878224</v>
      </c>
      <c r="O38" s="10">
        <f>Tbl5a!I38/'Tbl11'!C37</f>
        <v>20.290373970300905</v>
      </c>
      <c r="Q38" s="10">
        <f>Tbl5a!J38/'Tbl11'!C37</f>
        <v>0.57603119090345445</v>
      </c>
      <c r="S38" s="10">
        <f>Tbl5a!K38/'Tbl11'!C37</f>
        <v>13.281515115472521</v>
      </c>
      <c r="U38" s="10">
        <f>Tbl5a!L38/'Tbl11'!C37</f>
        <v>0.13971734029046132</v>
      </c>
      <c r="W38" s="10">
        <f>Tbl5a!M38/'Tbl11'!C37</f>
        <v>0</v>
      </c>
      <c r="Y38" s="10">
        <f>Tbl5a!N38/'Tbl11'!C37</f>
        <v>202.3731215843477</v>
      </c>
    </row>
    <row r="39" spans="1:25">
      <c r="A39" s="8" t="s">
        <v>50</v>
      </c>
      <c r="B39" s="28">
        <f>SUM(C39:Y39)</f>
        <v>989.06129330928979</v>
      </c>
      <c r="C39" s="28">
        <f>Tbl5a!C39/'Tbl11'!C38</f>
        <v>4.7994632521021066</v>
      </c>
      <c r="D39" s="28"/>
      <c r="E39" s="28">
        <f>Tbl5a!D39/'Tbl11'!C38</f>
        <v>10.798529037034806</v>
      </c>
      <c r="F39" s="28"/>
      <c r="G39" s="28">
        <f>Tbl5a!E39/'Tbl11'!C38</f>
        <v>301.99539452604103</v>
      </c>
      <c r="H39" s="28"/>
      <c r="I39" s="28">
        <f>Tbl5a!F39/'Tbl11'!C38</f>
        <v>58.52399735690765</v>
      </c>
      <c r="J39" s="28"/>
      <c r="K39" s="28">
        <f>Tbl5a!G39/'Tbl11'!C38</f>
        <v>70.382749616135456</v>
      </c>
      <c r="L39" s="28"/>
      <c r="M39" s="28">
        <f>Tbl5a!H39/'Tbl11'!C38</f>
        <v>314.8950954480747</v>
      </c>
      <c r="N39" s="28"/>
      <c r="O39" s="28">
        <f>Tbl5a!I39/'Tbl11'!C38</f>
        <v>0</v>
      </c>
      <c r="P39" s="28"/>
      <c r="Q39" s="28">
        <f>Tbl5a!J39/'Tbl11'!C38</f>
        <v>11.375305531984079</v>
      </c>
      <c r="R39" s="28"/>
      <c r="S39" s="28">
        <f>Tbl5a!K39/'Tbl11'!C38</f>
        <v>51.281301549337321</v>
      </c>
      <c r="T39" s="28"/>
      <c r="U39" s="28">
        <f>Tbl5a!L39/'Tbl11'!C38</f>
        <v>0.83444208665375996</v>
      </c>
      <c r="V39" s="28"/>
      <c r="W39" s="28">
        <f>Tbl5a!M39/'Tbl11'!C38</f>
        <v>0</v>
      </c>
      <c r="X39" s="28"/>
      <c r="Y39" s="28">
        <f>Tbl5a!N39/'Tbl11'!C38</f>
        <v>164.17501490501891</v>
      </c>
    </row>
    <row r="40" spans="1:25">
      <c r="A40" s="227" t="s">
        <v>174</v>
      </c>
    </row>
    <row r="41" spans="1:25">
      <c r="A41" s="227" t="s">
        <v>176</v>
      </c>
    </row>
  </sheetData>
  <mergeCells count="31">
    <mergeCell ref="W9:X9"/>
    <mergeCell ref="W8:X8"/>
    <mergeCell ref="W7:X7"/>
    <mergeCell ref="S9:T9"/>
    <mergeCell ref="S8:T8"/>
    <mergeCell ref="S7:T7"/>
    <mergeCell ref="U9:V9"/>
    <mergeCell ref="U8:V8"/>
    <mergeCell ref="Q9:R9"/>
    <mergeCell ref="Q8:R8"/>
    <mergeCell ref="K9:L9"/>
    <mergeCell ref="K8:L8"/>
    <mergeCell ref="K7:L7"/>
    <mergeCell ref="M9:N9"/>
    <mergeCell ref="M8:N8"/>
    <mergeCell ref="C9:D9"/>
    <mergeCell ref="G6:K6"/>
    <mergeCell ref="A1:Y1"/>
    <mergeCell ref="A3:Y3"/>
    <mergeCell ref="C8:D8"/>
    <mergeCell ref="I7:J7"/>
    <mergeCell ref="G8:H8"/>
    <mergeCell ref="I8:J8"/>
    <mergeCell ref="E9:F9"/>
    <mergeCell ref="E8:F8"/>
    <mergeCell ref="E7:F7"/>
    <mergeCell ref="O9:P9"/>
    <mergeCell ref="O8:P8"/>
    <mergeCell ref="O7:P7"/>
    <mergeCell ref="G9:H9"/>
    <mergeCell ref="I9:J9"/>
  </mergeCells>
  <phoneticPr fontId="0" type="noConversion"/>
  <printOptions horizontalCentered="1"/>
  <pageMargins left="0.75" right="0.75" top="0.87" bottom="0.88" header="0.67" footer="0.5"/>
  <pageSetup scale="81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40"/>
  <sheetViews>
    <sheetView zoomScaleNormal="100" workbookViewId="0">
      <selection activeCell="A4" sqref="A4:P4"/>
    </sheetView>
  </sheetViews>
  <sheetFormatPr defaultRowHeight="12.75"/>
  <cols>
    <col min="1" max="1" width="14.140625" style="10" customWidth="1"/>
    <col min="2" max="2" width="13.28515625" style="10" customWidth="1"/>
    <col min="3" max="3" width="10.5703125" style="10" bestFit="1" customWidth="1"/>
    <col min="4" max="4" width="9.5703125" style="10" customWidth="1"/>
    <col min="5" max="5" width="12.5703125" style="10" bestFit="1" customWidth="1"/>
    <col min="6" max="6" width="10.7109375" style="10" customWidth="1"/>
    <col min="7" max="7" width="2.42578125" style="10" customWidth="1"/>
    <col min="8" max="8" width="9.28515625" style="10" customWidth="1"/>
    <col min="9" max="9" width="1.5703125" style="10" customWidth="1"/>
    <col min="10" max="10" width="10.7109375" style="10" customWidth="1"/>
    <col min="11" max="11" width="9.42578125" style="10" customWidth="1"/>
    <col min="12" max="12" width="8.140625" style="10" customWidth="1"/>
    <col min="13" max="13" width="11.7109375" style="10" customWidth="1"/>
    <col min="14" max="15" width="9.42578125" style="10" customWidth="1"/>
    <col min="16" max="16" width="11.140625" style="10" customWidth="1"/>
    <col min="17" max="16384" width="9.140625" style="10"/>
  </cols>
  <sheetData>
    <row r="1" spans="1:16">
      <c r="A1" s="281" t="s">
        <v>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3" spans="1:16">
      <c r="A3" s="282" t="s">
        <v>192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" customHeight="1" thickTop="1">
      <c r="E6" s="280" t="s">
        <v>84</v>
      </c>
      <c r="F6" s="280"/>
      <c r="G6" s="280"/>
      <c r="H6" s="280"/>
      <c r="I6" s="58"/>
    </row>
    <row r="7" spans="1:16">
      <c r="A7" s="3" t="s">
        <v>86</v>
      </c>
      <c r="C7" s="49"/>
      <c r="D7" s="49" t="s">
        <v>2</v>
      </c>
      <c r="E7" s="49"/>
      <c r="F7" s="283" t="s">
        <v>6</v>
      </c>
      <c r="G7" s="283"/>
      <c r="H7" s="281" t="s">
        <v>8</v>
      </c>
      <c r="I7" s="281"/>
      <c r="J7" s="49"/>
      <c r="K7" s="49" t="s">
        <v>12</v>
      </c>
      <c r="L7" s="49"/>
      <c r="M7" s="49" t="s">
        <v>12</v>
      </c>
      <c r="N7" s="49"/>
      <c r="O7" s="49" t="s">
        <v>21</v>
      </c>
      <c r="P7" s="49"/>
    </row>
    <row r="8" spans="1:16">
      <c r="A8" t="s">
        <v>11</v>
      </c>
      <c r="B8" s="49" t="s">
        <v>53</v>
      </c>
      <c r="C8" s="49" t="s">
        <v>0</v>
      </c>
      <c r="D8" s="49" t="s">
        <v>0</v>
      </c>
      <c r="E8" s="49" t="s">
        <v>5</v>
      </c>
      <c r="F8" s="281" t="s">
        <v>3</v>
      </c>
      <c r="G8" s="281"/>
      <c r="H8" s="281" t="s">
        <v>3</v>
      </c>
      <c r="I8" s="281"/>
      <c r="J8" s="49" t="s">
        <v>10</v>
      </c>
      <c r="K8" s="49" t="s">
        <v>14</v>
      </c>
      <c r="L8" s="49" t="s">
        <v>16</v>
      </c>
      <c r="M8" s="49" t="s">
        <v>17</v>
      </c>
      <c r="N8" s="49" t="s">
        <v>85</v>
      </c>
      <c r="O8" s="49" t="s">
        <v>22</v>
      </c>
      <c r="P8" s="49" t="s">
        <v>23</v>
      </c>
    </row>
    <row r="9" spans="1:16">
      <c r="A9" s="8" t="s">
        <v>87</v>
      </c>
      <c r="B9" s="48" t="s">
        <v>123</v>
      </c>
      <c r="C9" s="48" t="s">
        <v>1</v>
      </c>
      <c r="D9" s="48" t="s">
        <v>1</v>
      </c>
      <c r="E9" s="48" t="s">
        <v>4</v>
      </c>
      <c r="F9" s="280" t="s">
        <v>7</v>
      </c>
      <c r="G9" s="280"/>
      <c r="H9" s="280" t="s">
        <v>9</v>
      </c>
      <c r="I9" s="280"/>
      <c r="J9" s="48" t="s">
        <v>11</v>
      </c>
      <c r="K9" s="48" t="s">
        <v>15</v>
      </c>
      <c r="L9" s="48" t="s">
        <v>15</v>
      </c>
      <c r="M9" s="48" t="s">
        <v>18</v>
      </c>
      <c r="N9" s="48" t="s">
        <v>20</v>
      </c>
      <c r="O9" s="48" t="s">
        <v>20</v>
      </c>
      <c r="P9" s="48" t="s">
        <v>24</v>
      </c>
    </row>
    <row r="10" spans="1:16" s="50" customFormat="1">
      <c r="A10" s="74" t="s">
        <v>52</v>
      </c>
      <c r="B10" s="50">
        <f>+'Tbl3'!B10-'Tbl5'!B10</f>
        <v>13051.056258245311</v>
      </c>
      <c r="C10" s="50">
        <f>+'Tbl3'!E10-'Tbl5'!C10</f>
        <v>371.91825677397082</v>
      </c>
      <c r="D10" s="50">
        <f>+'Tbl3'!H10-'Tbl5'!E10</f>
        <v>877.95399491984665</v>
      </c>
      <c r="E10" s="50">
        <f>+'Tbl3'!K10-'Tbl5'!G10</f>
        <v>4965.827795809485</v>
      </c>
      <c r="F10" s="50">
        <f>+'Tbl3'!N10-'Tbl5'!I10</f>
        <v>207.27592925254748</v>
      </c>
      <c r="H10" s="50">
        <f>+'Tbl3'!Q10-'Tbl5'!K10</f>
        <v>277.36714857176293</v>
      </c>
      <c r="J10" s="50">
        <f>+'Tbl3'!T10-'Tbl5'!M10</f>
        <v>1385.2005794511797</v>
      </c>
      <c r="K10" s="50">
        <f>+'Tbl3'!W10-'Tbl5'!O10</f>
        <v>101.02233598810476</v>
      </c>
      <c r="L10" s="50">
        <f>+'Tbl3'!Z10-'Tbl5'!Q10</f>
        <v>76.171353922935268</v>
      </c>
      <c r="M10" s="50">
        <f>+'Tbl3'!AC10-'Tbl5'!S10</f>
        <v>683.28250384383512</v>
      </c>
      <c r="N10" s="50">
        <f>+'Tbl3'!AF10-'Tbl5'!U10</f>
        <v>850.92022576780278</v>
      </c>
      <c r="O10" s="50">
        <f>+'Tbl3'!AI10-'Tbl5'!W10</f>
        <v>296.05879157695665</v>
      </c>
      <c r="P10" s="50">
        <f>+'Tbl3'!AL10-'Tbl5'!Y10</f>
        <v>2958.0573423668843</v>
      </c>
    </row>
    <row r="11" spans="1:16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>
      <c r="A12" s="3" t="s">
        <v>28</v>
      </c>
      <c r="B12" s="10">
        <f>+'Tbl3'!B12-'Tbl5'!B12</f>
        <v>12024.773721397316</v>
      </c>
      <c r="C12" s="11">
        <f>+'Tbl3'!E12-'Tbl5'!C12</f>
        <v>266.69979078497477</v>
      </c>
      <c r="D12" s="11">
        <f>+'Tbl3'!H12-'Tbl5'!E12</f>
        <v>784.74385146928716</v>
      </c>
      <c r="E12" s="11">
        <f>+'Tbl3'!K12-'Tbl5'!G12</f>
        <v>4625.1953661860698</v>
      </c>
      <c r="F12" s="11">
        <f>+'Tbl3'!N12-'Tbl5'!I12</f>
        <v>246.44814456160481</v>
      </c>
      <c r="G12" s="11"/>
      <c r="H12" s="11">
        <f>+'Tbl3'!Q12-'Tbl5'!K12</f>
        <v>162.82232742749207</v>
      </c>
      <c r="I12" s="11"/>
      <c r="J12" s="11">
        <f>+'Tbl3'!T12-'Tbl5'!M12</f>
        <v>1301.5373825407073</v>
      </c>
      <c r="K12" s="11">
        <f>+'Tbl3'!W12-'Tbl5'!O12</f>
        <v>68.470098988594785</v>
      </c>
      <c r="L12" s="11">
        <f>+'Tbl3'!Z12-'Tbl5'!Q12</f>
        <v>88.072555770748153</v>
      </c>
      <c r="M12" s="11">
        <f>+'Tbl3'!AC12-'Tbl5'!S12</f>
        <v>682.74475886473954</v>
      </c>
      <c r="N12" s="11">
        <f>+'Tbl3'!AF12-'Tbl5'!U12</f>
        <v>859.26879468235177</v>
      </c>
      <c r="O12" s="11">
        <f>+'Tbl3'!AI12-'Tbl5'!W12</f>
        <v>191.21947253903352</v>
      </c>
      <c r="P12" s="11">
        <f>+'Tbl3'!AL12-'Tbl5'!Y12</f>
        <v>2747.5511775817131</v>
      </c>
    </row>
    <row r="13" spans="1:16">
      <c r="A13" s="3" t="s">
        <v>29</v>
      </c>
      <c r="B13" s="10">
        <f>+'Tbl3'!B13-'Tbl5'!B13</f>
        <v>12445.9421384906</v>
      </c>
      <c r="C13" s="11">
        <f>+'Tbl3'!E13-'Tbl5'!C13</f>
        <v>380.84784021966504</v>
      </c>
      <c r="D13" s="11">
        <f>+'Tbl3'!H13-'Tbl5'!E13</f>
        <v>803.2924531347262</v>
      </c>
      <c r="E13" s="11">
        <f>+'Tbl3'!K13-'Tbl5'!G13</f>
        <v>4692.3168056014074</v>
      </c>
      <c r="F13" s="11">
        <f>+'Tbl3'!N13-'Tbl5'!I13</f>
        <v>454.40454748414788</v>
      </c>
      <c r="G13" s="11"/>
      <c r="H13" s="11">
        <f>+'Tbl3'!Q13-'Tbl5'!K13</f>
        <v>201.82338896889746</v>
      </c>
      <c r="I13" s="11"/>
      <c r="J13" s="11">
        <f>+'Tbl3'!T13-'Tbl5'!M13</f>
        <v>1153.0919314625003</v>
      </c>
      <c r="K13" s="11">
        <f>+'Tbl3'!W13-'Tbl5'!O13</f>
        <v>97.067569288247697</v>
      </c>
      <c r="L13" s="11">
        <f>+'Tbl3'!Z13-'Tbl5'!Q13</f>
        <v>0</v>
      </c>
      <c r="M13" s="11">
        <f>+'Tbl3'!AC13-'Tbl5'!S13</f>
        <v>689.88743782805102</v>
      </c>
      <c r="N13" s="11">
        <f>+'Tbl3'!AF13-'Tbl5'!U13</f>
        <v>842.47964855751934</v>
      </c>
      <c r="O13" s="11">
        <f>+'Tbl3'!AI13-'Tbl5'!W13</f>
        <v>238.89835299897001</v>
      </c>
      <c r="P13" s="11">
        <f>+'Tbl3'!AL13-'Tbl5'!Y13</f>
        <v>2891.8321629464699</v>
      </c>
    </row>
    <row r="14" spans="1:16">
      <c r="A14" s="3" t="s">
        <v>51</v>
      </c>
      <c r="B14" s="10">
        <f>+'Tbl3'!B14-'Tbl5'!B14</f>
        <v>13318.405052365149</v>
      </c>
      <c r="C14" s="11">
        <f>+'Tbl3'!E14-'Tbl5'!C14</f>
        <v>670.47148073179301</v>
      </c>
      <c r="D14" s="11">
        <f>+'Tbl3'!H14-'Tbl5'!E14</f>
        <v>888.10409728532625</v>
      </c>
      <c r="E14" s="11">
        <f>+'Tbl3'!K14-'Tbl5'!G14</f>
        <v>3984.055295704884</v>
      </c>
      <c r="F14" s="11">
        <f>+'Tbl3'!N14-'Tbl5'!I14</f>
        <v>118.04220000782077</v>
      </c>
      <c r="G14" s="11"/>
      <c r="H14" s="11">
        <f>+'Tbl3'!Q14-'Tbl5'!K14</f>
        <v>925.88890993390987</v>
      </c>
      <c r="I14" s="11"/>
      <c r="J14" s="11">
        <f>+'Tbl3'!T14-'Tbl5'!M14</f>
        <v>1887.5194217820001</v>
      </c>
      <c r="K14" s="11">
        <f>+'Tbl3'!W14-'Tbl5'!O14</f>
        <v>176.3102480753102</v>
      </c>
      <c r="L14" s="11">
        <f>+'Tbl3'!Z14-'Tbl5'!Q14</f>
        <v>0.1314938437777986</v>
      </c>
      <c r="M14" s="11">
        <f>+'Tbl3'!AC14-'Tbl5'!S14</f>
        <v>592.27443993608586</v>
      </c>
      <c r="N14" s="11">
        <f>+'Tbl3'!AF14-'Tbl5'!U14</f>
        <v>789.82693160657288</v>
      </c>
      <c r="O14" s="11">
        <f>+'Tbl3'!AI14-'Tbl5'!W14</f>
        <v>344.48964301120827</v>
      </c>
      <c r="P14" s="11">
        <f>+'Tbl3'!AL14-'Tbl5'!Y14</f>
        <v>2941.2908904464607</v>
      </c>
    </row>
    <row r="15" spans="1:16">
      <c r="A15" s="3" t="s">
        <v>30</v>
      </c>
      <c r="B15" s="10">
        <f>+'Tbl3'!B15-'Tbl5'!B15</f>
        <v>12486.683362017588</v>
      </c>
      <c r="C15" s="11">
        <f>+'Tbl3'!E15-'Tbl5'!C15</f>
        <v>447.76189088307677</v>
      </c>
      <c r="D15" s="11">
        <f>+'Tbl3'!H15-'Tbl5'!E15</f>
        <v>889.11707736344522</v>
      </c>
      <c r="E15" s="11">
        <f>+'Tbl3'!K15-'Tbl5'!G15</f>
        <v>4611.0579438636169</v>
      </c>
      <c r="F15" s="11">
        <f>+'Tbl3'!N15-'Tbl5'!I15</f>
        <v>227.19636111996857</v>
      </c>
      <c r="G15" s="11"/>
      <c r="H15" s="11">
        <f>+'Tbl3'!Q15-'Tbl5'!K15</f>
        <v>481.0997429156771</v>
      </c>
      <c r="I15" s="11"/>
      <c r="J15" s="11">
        <f>+'Tbl3'!T15-'Tbl5'!M15</f>
        <v>1218.6125280121719</v>
      </c>
      <c r="K15" s="11">
        <f>+'Tbl3'!W15-'Tbl5'!O15</f>
        <v>99.058830759177511</v>
      </c>
      <c r="L15" s="11">
        <f>+'Tbl3'!Z15-'Tbl5'!Q15</f>
        <v>140.46621703349913</v>
      </c>
      <c r="M15" s="11">
        <f>+'Tbl3'!AC15-'Tbl5'!S15</f>
        <v>549.90216847219358</v>
      </c>
      <c r="N15" s="11">
        <f>+'Tbl3'!AF15-'Tbl5'!U15</f>
        <v>845.90340839240207</v>
      </c>
      <c r="O15" s="11">
        <f>+'Tbl3'!AI15-'Tbl5'!W15</f>
        <v>321.0525919793177</v>
      </c>
      <c r="P15" s="11">
        <f>+'Tbl3'!AL15-'Tbl5'!Y15</f>
        <v>2655.4546012230417</v>
      </c>
    </row>
    <row r="16" spans="1:16">
      <c r="A16" s="3" t="s">
        <v>31</v>
      </c>
      <c r="B16" s="10">
        <f>+'Tbl3'!B16-'Tbl5'!B16</f>
        <v>12743.559818204169</v>
      </c>
      <c r="C16" s="11">
        <f>+'Tbl3'!E16-'Tbl5'!C16</f>
        <v>365.47975310236501</v>
      </c>
      <c r="D16" s="11">
        <f>+'Tbl3'!H16-'Tbl5'!E16</f>
        <v>700.41638997941106</v>
      </c>
      <c r="E16" s="11">
        <f>+'Tbl3'!K16-'Tbl5'!G16</f>
        <v>5054.5927862831149</v>
      </c>
      <c r="F16" s="11">
        <f>+'Tbl3'!N16-'Tbl5'!I16</f>
        <v>188.35370819107271</v>
      </c>
      <c r="G16" s="11"/>
      <c r="H16" s="11">
        <f>+'Tbl3'!Q16-'Tbl5'!K16</f>
        <v>74.569359571462684</v>
      </c>
      <c r="I16" s="11"/>
      <c r="J16" s="11">
        <f>+'Tbl3'!T16-'Tbl5'!M16</f>
        <v>1370.0671357872793</v>
      </c>
      <c r="K16" s="11">
        <f>+'Tbl3'!W16-'Tbl5'!O16</f>
        <v>103.90433535113185</v>
      </c>
      <c r="L16" s="11">
        <f>+'Tbl3'!Z16-'Tbl5'!Q16</f>
        <v>89.040274976229796</v>
      </c>
      <c r="M16" s="11">
        <f>+'Tbl3'!AC16-'Tbl5'!S16</f>
        <v>918.32825603711285</v>
      </c>
      <c r="N16" s="11">
        <f>+'Tbl3'!AF16-'Tbl5'!U16</f>
        <v>962.7825431449163</v>
      </c>
      <c r="O16" s="11">
        <f>+'Tbl3'!AI16-'Tbl5'!W16</f>
        <v>192.35375323634665</v>
      </c>
      <c r="P16" s="11">
        <f>+'Tbl3'!AL16-'Tbl5'!Y16</f>
        <v>2723.6715225437256</v>
      </c>
    </row>
    <row r="17" spans="1:16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3" t="s">
        <v>32</v>
      </c>
      <c r="B18" s="10">
        <f>+'Tbl3'!B18-'Tbl5'!B18</f>
        <v>11688.949157033136</v>
      </c>
      <c r="C18" s="11">
        <f>+'Tbl3'!E18-'Tbl5'!C18</f>
        <v>316.2492671712883</v>
      </c>
      <c r="D18" s="11">
        <f>+'Tbl3'!H18-'Tbl5'!E18</f>
        <v>896.14362961149197</v>
      </c>
      <c r="E18" s="11">
        <f>+'Tbl3'!K18-'Tbl5'!G18</f>
        <v>4748.5351724338516</v>
      </c>
      <c r="F18" s="11">
        <f>+'Tbl3'!N18-'Tbl5'!I18</f>
        <v>154.52680583898297</v>
      </c>
      <c r="G18" s="11"/>
      <c r="H18" s="11">
        <f>+'Tbl3'!Q18-'Tbl5'!K18</f>
        <v>374.47134597466322</v>
      </c>
      <c r="I18" s="11"/>
      <c r="J18" s="11">
        <f>+'Tbl3'!T18-'Tbl5'!M18</f>
        <v>764.99821046235411</v>
      </c>
      <c r="K18" s="11">
        <f>+'Tbl3'!W18-'Tbl5'!O18</f>
        <v>94.189082031917764</v>
      </c>
      <c r="L18" s="11">
        <f>+'Tbl3'!Z18-'Tbl5'!Q18</f>
        <v>123.19152998299431</v>
      </c>
      <c r="M18" s="11">
        <f>+'Tbl3'!AC18-'Tbl5'!S18</f>
        <v>671.35648965565724</v>
      </c>
      <c r="N18" s="11">
        <f>+'Tbl3'!AF18-'Tbl5'!U18</f>
        <v>751.0432566846938</v>
      </c>
      <c r="O18" s="11">
        <f>+'Tbl3'!AI18-'Tbl5'!W18</f>
        <v>146.82505577815408</v>
      </c>
      <c r="P18" s="11">
        <f>+'Tbl3'!AL18-'Tbl5'!Y18</f>
        <v>2647.4193114070854</v>
      </c>
    </row>
    <row r="19" spans="1:16">
      <c r="A19" s="3" t="s">
        <v>33</v>
      </c>
      <c r="B19" s="10">
        <f>+'Tbl3'!B19-'Tbl5'!B19</f>
        <v>12569.639421665832</v>
      </c>
      <c r="C19" s="11">
        <f>+'Tbl3'!E19-'Tbl5'!C19</f>
        <v>201.05017035011878</v>
      </c>
      <c r="D19" s="11">
        <f>+'Tbl3'!H19-'Tbl5'!E19</f>
        <v>907.47116035213003</v>
      </c>
      <c r="E19" s="11">
        <f>+'Tbl3'!K19-'Tbl5'!G19</f>
        <v>4715.4503957578745</v>
      </c>
      <c r="F19" s="11">
        <f>+'Tbl3'!N19-'Tbl5'!I19</f>
        <v>297.79909956372035</v>
      </c>
      <c r="G19" s="11"/>
      <c r="H19" s="11">
        <f>+'Tbl3'!Q19-'Tbl5'!K19</f>
        <v>61.932172974565958</v>
      </c>
      <c r="I19" s="11"/>
      <c r="J19" s="11">
        <f>+'Tbl3'!T19-'Tbl5'!M19</f>
        <v>1218.9391012761819</v>
      </c>
      <c r="K19" s="11">
        <f>+'Tbl3'!W19-'Tbl5'!O19</f>
        <v>64.588585845109833</v>
      </c>
      <c r="L19" s="11">
        <f>+'Tbl3'!Z19-'Tbl5'!Q19</f>
        <v>143.30442073990292</v>
      </c>
      <c r="M19" s="11">
        <f>+'Tbl3'!AC19-'Tbl5'!S19</f>
        <v>860.201057345565</v>
      </c>
      <c r="N19" s="11">
        <f>+'Tbl3'!AF19-'Tbl5'!U19</f>
        <v>904.11200375945077</v>
      </c>
      <c r="O19" s="11">
        <f>+'Tbl3'!AI19-'Tbl5'!W19</f>
        <v>247.47450323675184</v>
      </c>
      <c r="P19" s="11">
        <f>+'Tbl3'!AL19-'Tbl5'!Y19</f>
        <v>2947.3167504644584</v>
      </c>
    </row>
    <row r="20" spans="1:16">
      <c r="A20" s="3" t="s">
        <v>34</v>
      </c>
      <c r="B20" s="10">
        <f>+'Tbl3'!B20-'Tbl5'!B20</f>
        <v>12215.029848000397</v>
      </c>
      <c r="C20" s="11">
        <f>+'Tbl3'!E20-'Tbl5'!C20</f>
        <v>341.34783862679222</v>
      </c>
      <c r="D20" s="11">
        <f>+'Tbl3'!H20-'Tbl5'!E20</f>
        <v>938.31338081254046</v>
      </c>
      <c r="E20" s="11">
        <f>+'Tbl3'!K20-'Tbl5'!G20</f>
        <v>4729.1577712518838</v>
      </c>
      <c r="F20" s="11">
        <f>+'Tbl3'!N20-'Tbl5'!I20</f>
        <v>287.59375523193688</v>
      </c>
      <c r="G20" s="11"/>
      <c r="H20" s="11">
        <f>+'Tbl3'!Q20-'Tbl5'!K20</f>
        <v>201.82762224335008</v>
      </c>
      <c r="I20" s="11"/>
      <c r="J20" s="11">
        <f>+'Tbl3'!T20-'Tbl5'!M20</f>
        <v>1416.6001612868847</v>
      </c>
      <c r="K20" s="11">
        <f>+'Tbl3'!W20-'Tbl5'!O20</f>
        <v>99.492748047046732</v>
      </c>
      <c r="L20" s="11">
        <f>+'Tbl3'!Z20-'Tbl5'!Q20</f>
        <v>110.66947033105575</v>
      </c>
      <c r="M20" s="11">
        <f>+'Tbl3'!AC20-'Tbl5'!S20</f>
        <v>703.03309912239968</v>
      </c>
      <c r="N20" s="11">
        <f>+'Tbl3'!AF20-'Tbl5'!U20</f>
        <v>731.23674538502496</v>
      </c>
      <c r="O20" s="11">
        <f>+'Tbl3'!AI20-'Tbl5'!W20</f>
        <v>313.84560359162589</v>
      </c>
      <c r="P20" s="11">
        <f>+'Tbl3'!AL20-'Tbl5'!Y20</f>
        <v>2341.9116520698553</v>
      </c>
    </row>
    <row r="21" spans="1:16">
      <c r="A21" s="3" t="s">
        <v>35</v>
      </c>
      <c r="B21" s="10">
        <f>+'Tbl3'!B21-'Tbl5'!B21</f>
        <v>12656.908065162535</v>
      </c>
      <c r="C21" s="11">
        <f>+'Tbl3'!E21-'Tbl5'!C21</f>
        <v>352.44383029380833</v>
      </c>
      <c r="D21" s="11">
        <f>+'Tbl3'!H21-'Tbl5'!E21</f>
        <v>859.0606677689201</v>
      </c>
      <c r="E21" s="11">
        <f>+'Tbl3'!K21-'Tbl5'!G21</f>
        <v>4811.3051312068574</v>
      </c>
      <c r="F21" s="11">
        <f>+'Tbl3'!N21-'Tbl5'!I21</f>
        <v>195.94372778913151</v>
      </c>
      <c r="G21" s="11"/>
      <c r="H21" s="11">
        <f>+'Tbl3'!Q21-'Tbl5'!K21</f>
        <v>62.003799138250749</v>
      </c>
      <c r="I21" s="11"/>
      <c r="J21" s="11">
        <f>+'Tbl3'!T21-'Tbl5'!M21</f>
        <v>1206.3234893949993</v>
      </c>
      <c r="K21" s="11">
        <f>+'Tbl3'!W21-'Tbl5'!O21</f>
        <v>128.02459259348748</v>
      </c>
      <c r="L21" s="11">
        <f>+'Tbl3'!Z21-'Tbl5'!Q21</f>
        <v>113.59165072705228</v>
      </c>
      <c r="M21" s="11">
        <f>+'Tbl3'!AC21-'Tbl5'!S21</f>
        <v>1028.0895043048631</v>
      </c>
      <c r="N21" s="11">
        <f>+'Tbl3'!AF21-'Tbl5'!U21</f>
        <v>989.74640312518034</v>
      </c>
      <c r="O21" s="11">
        <f>+'Tbl3'!AI21-'Tbl5'!W21</f>
        <v>262.59041772534755</v>
      </c>
      <c r="P21" s="11">
        <f>+'Tbl3'!AL21-'Tbl5'!Y21</f>
        <v>2647.7848510946387</v>
      </c>
    </row>
    <row r="22" spans="1:16">
      <c r="A22" s="3" t="s">
        <v>36</v>
      </c>
      <c r="B22" s="10">
        <f>+'Tbl3'!B22-'Tbl5'!B22</f>
        <v>12691.725910786574</v>
      </c>
      <c r="C22" s="11">
        <f>+'Tbl3'!E22-'Tbl5'!C22</f>
        <v>360.83124305025802</v>
      </c>
      <c r="D22" s="11">
        <f>+'Tbl3'!H22-'Tbl5'!E22</f>
        <v>1170.0141697306253</v>
      </c>
      <c r="E22" s="11">
        <f>+'Tbl3'!K22-'Tbl5'!G22</f>
        <v>4862.7803170953239</v>
      </c>
      <c r="F22" s="11">
        <f>+'Tbl3'!N22-'Tbl5'!I22</f>
        <v>314.41900416407151</v>
      </c>
      <c r="G22" s="11"/>
      <c r="H22" s="11">
        <f>+'Tbl3'!Q22-'Tbl5'!K22</f>
        <v>226.6382348733959</v>
      </c>
      <c r="I22" s="11"/>
      <c r="J22" s="11">
        <f>+'Tbl3'!T22-'Tbl5'!M22</f>
        <v>778.34717900673536</v>
      </c>
      <c r="K22" s="11">
        <f>+'Tbl3'!W22-'Tbl5'!O22</f>
        <v>139.63790878715938</v>
      </c>
      <c r="L22" s="11">
        <f>+'Tbl3'!Z22-'Tbl5'!Q22</f>
        <v>128.35537412997869</v>
      </c>
      <c r="M22" s="11">
        <f>+'Tbl3'!AC22-'Tbl5'!S22</f>
        <v>761.58196693341631</v>
      </c>
      <c r="N22" s="11">
        <f>+'Tbl3'!AF22-'Tbl5'!U22</f>
        <v>874.29206488281829</v>
      </c>
      <c r="O22" s="11">
        <f>+'Tbl3'!AI22-'Tbl5'!W22</f>
        <v>385.4035151931588</v>
      </c>
      <c r="P22" s="11">
        <f>+'Tbl3'!AL22-'Tbl5'!Y22</f>
        <v>2689.4249329396325</v>
      </c>
    </row>
    <row r="23" spans="1:16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A24" s="3" t="s">
        <v>37</v>
      </c>
      <c r="B24" s="10">
        <f>+'Tbl3'!B24-'Tbl5'!B24</f>
        <v>11547.767863849827</v>
      </c>
      <c r="C24" s="11">
        <f>+'Tbl3'!E24-'Tbl5'!C24</f>
        <v>245.01250805895228</v>
      </c>
      <c r="D24" s="11">
        <f>+'Tbl3'!H24-'Tbl5'!E24</f>
        <v>797.70634684392439</v>
      </c>
      <c r="E24" s="11">
        <f>+'Tbl3'!K24-'Tbl5'!G24</f>
        <v>4806.5456717688776</v>
      </c>
      <c r="F24" s="11">
        <f>+'Tbl3'!N24-'Tbl5'!I24</f>
        <v>203.98702998506789</v>
      </c>
      <c r="G24" s="11"/>
      <c r="H24" s="11">
        <f>+'Tbl3'!Q24-'Tbl5'!K24</f>
        <v>42.866749996703511</v>
      </c>
      <c r="I24" s="11"/>
      <c r="J24" s="11">
        <f>+'Tbl3'!T24-'Tbl5'!M24</f>
        <v>995.74274787086688</v>
      </c>
      <c r="K24" s="11">
        <f>+'Tbl3'!W24-'Tbl5'!O24</f>
        <v>69.398783637918754</v>
      </c>
      <c r="L24" s="11">
        <f>+'Tbl3'!Z24-'Tbl5'!Q24</f>
        <v>4.8125919255309206</v>
      </c>
      <c r="M24" s="11">
        <f>+'Tbl3'!AC24-'Tbl5'!S24</f>
        <v>446.77018597555025</v>
      </c>
      <c r="N24" s="11">
        <f>+'Tbl3'!AF24-'Tbl5'!U24</f>
        <v>783.28088108431507</v>
      </c>
      <c r="O24" s="11">
        <f>+'Tbl3'!AI24-'Tbl5'!W24</f>
        <v>277.56225613589231</v>
      </c>
      <c r="P24" s="11">
        <f>+'Tbl3'!AL24-'Tbl5'!Y24</f>
        <v>2874.0821105662267</v>
      </c>
    </row>
    <row r="25" spans="1:16">
      <c r="A25" s="3" t="s">
        <v>38</v>
      </c>
      <c r="B25" s="10">
        <f>+'Tbl3'!B25-'Tbl5'!B25</f>
        <v>13277.823745609812</v>
      </c>
      <c r="C25" s="11">
        <f>+'Tbl3'!E25-'Tbl5'!C25</f>
        <v>434.41872659176022</v>
      </c>
      <c r="D25" s="11">
        <f>+'Tbl3'!H25-'Tbl5'!E25</f>
        <v>732.28382809425932</v>
      </c>
      <c r="E25" s="11">
        <f>+'Tbl3'!K25-'Tbl5'!G25</f>
        <v>5010.4440985732799</v>
      </c>
      <c r="F25" s="11">
        <f>+'Tbl3'!N25-'Tbl5'!I25</f>
        <v>132.54744021335199</v>
      </c>
      <c r="G25" s="11"/>
      <c r="H25" s="11">
        <f>+'Tbl3'!Q25-'Tbl5'!K25</f>
        <v>120.13259009895224</v>
      </c>
      <c r="I25" s="11"/>
      <c r="J25" s="11">
        <f>+'Tbl3'!T25-'Tbl5'!M25</f>
        <v>874.37170171526816</v>
      </c>
      <c r="K25" s="11">
        <f>+'Tbl3'!W25-'Tbl5'!O25</f>
        <v>203.83164138212445</v>
      </c>
      <c r="L25" s="11">
        <f>+'Tbl3'!Z25-'Tbl5'!Q25</f>
        <v>147.42441306343721</v>
      </c>
      <c r="M25" s="11">
        <f>+'Tbl3'!AC25-'Tbl5'!S25</f>
        <v>1183.3470583949052</v>
      </c>
      <c r="N25" s="11">
        <f>+'Tbl3'!AF25-'Tbl5'!U25</f>
        <v>1141.1162739183026</v>
      </c>
      <c r="O25" s="11">
        <f>+'Tbl3'!AI25-'Tbl5'!W25</f>
        <v>301.27461781722258</v>
      </c>
      <c r="P25" s="11">
        <f>+'Tbl3'!AL25-'Tbl5'!Y25</f>
        <v>2996.631355746948</v>
      </c>
    </row>
    <row r="26" spans="1:16">
      <c r="A26" s="3" t="s">
        <v>39</v>
      </c>
      <c r="B26" s="10">
        <f>+'Tbl3'!B26-'Tbl5'!B26</f>
        <v>11742.616361470527</v>
      </c>
      <c r="C26" s="11">
        <f>+'Tbl3'!E26-'Tbl5'!C26</f>
        <v>278.55309244143149</v>
      </c>
      <c r="D26" s="11">
        <f>+'Tbl3'!H26-'Tbl5'!E26</f>
        <v>703.2174798084767</v>
      </c>
      <c r="E26" s="11">
        <f>+'Tbl3'!K26-'Tbl5'!G26</f>
        <v>4361.6260576525156</v>
      </c>
      <c r="F26" s="11">
        <f>+'Tbl3'!N26-'Tbl5'!I26</f>
        <v>181.47439011569426</v>
      </c>
      <c r="G26" s="11"/>
      <c r="H26" s="11">
        <f>+'Tbl3'!Q26-'Tbl5'!K26</f>
        <v>45.068486103048457</v>
      </c>
      <c r="I26" s="11"/>
      <c r="J26" s="11">
        <f>+'Tbl3'!T26-'Tbl5'!M26</f>
        <v>1014.1188083924342</v>
      </c>
      <c r="K26" s="11">
        <f>+'Tbl3'!W26-'Tbl5'!O26</f>
        <v>46.951334666158651</v>
      </c>
      <c r="L26" s="11">
        <f>+'Tbl3'!Z26-'Tbl5'!Q26</f>
        <v>101.38319549610397</v>
      </c>
      <c r="M26" s="11">
        <f>+'Tbl3'!AC26-'Tbl5'!S26</f>
        <v>854.75272497754975</v>
      </c>
      <c r="N26" s="11">
        <f>+'Tbl3'!AF26-'Tbl5'!U26</f>
        <v>710.06775182102001</v>
      </c>
      <c r="O26" s="11">
        <f>+'Tbl3'!AI26-'Tbl5'!W26</f>
        <v>342.44805481137485</v>
      </c>
      <c r="P26" s="11">
        <f>+'Tbl3'!AL26-'Tbl5'!Y26</f>
        <v>3102.9549851847196</v>
      </c>
    </row>
    <row r="27" spans="1:16">
      <c r="A27" s="3" t="s">
        <v>40</v>
      </c>
      <c r="B27" s="10">
        <f>+'Tbl3'!B27-'Tbl5'!B27</f>
        <v>14183.376694925551</v>
      </c>
      <c r="C27" s="11">
        <f>+'Tbl3'!E27-'Tbl5'!C27</f>
        <v>231.96777744610682</v>
      </c>
      <c r="D27" s="11">
        <f>+'Tbl3'!H27-'Tbl5'!E27</f>
        <v>1098.2508085956661</v>
      </c>
      <c r="E27" s="11">
        <f>+'Tbl3'!K27-'Tbl5'!G27</f>
        <v>6101.8565471698203</v>
      </c>
      <c r="F27" s="11">
        <f>+'Tbl3'!N27-'Tbl5'!I27</f>
        <v>132.5745067370348</v>
      </c>
      <c r="G27" s="11"/>
      <c r="H27" s="11">
        <f>+'Tbl3'!Q27-'Tbl5'!K27</f>
        <v>30.527080779264335</v>
      </c>
      <c r="I27" s="11"/>
      <c r="J27" s="11">
        <f>+'Tbl3'!T27-'Tbl5'!M27</f>
        <v>1762.5883992089859</v>
      </c>
      <c r="K27" s="11">
        <f>+'Tbl3'!W27-'Tbl5'!O27</f>
        <v>61.272344372547522</v>
      </c>
      <c r="L27" s="11">
        <f>+'Tbl3'!Z27-'Tbl5'!Q27</f>
        <v>144.78610787147309</v>
      </c>
      <c r="M27" s="11">
        <f>+'Tbl3'!AC27-'Tbl5'!S27</f>
        <v>691.11427339067848</v>
      </c>
      <c r="N27" s="11">
        <f>+'Tbl3'!AF27-'Tbl5'!U27</f>
        <v>671.8559885087069</v>
      </c>
      <c r="O27" s="11">
        <f>+'Tbl3'!AI27-'Tbl5'!W27</f>
        <v>422.45103140369321</v>
      </c>
      <c r="P27" s="11">
        <f>+'Tbl3'!AL27-'Tbl5'!Y27</f>
        <v>2834.1318294415769</v>
      </c>
    </row>
    <row r="28" spans="1:16">
      <c r="A28" s="3" t="s">
        <v>41</v>
      </c>
      <c r="B28" s="10">
        <f>+'Tbl3'!B28-'Tbl5'!B28</f>
        <v>13160.295277740948</v>
      </c>
      <c r="C28" s="11">
        <f>+'Tbl3'!E28-'Tbl5'!C28</f>
        <v>570.99101175000646</v>
      </c>
      <c r="D28" s="11">
        <f>+'Tbl3'!H28-'Tbl5'!E28</f>
        <v>831.58017752919432</v>
      </c>
      <c r="E28" s="11">
        <f>+'Tbl3'!K28-'Tbl5'!G28</f>
        <v>4717.8311174973333</v>
      </c>
      <c r="F28" s="11">
        <f>+'Tbl3'!N28-'Tbl5'!I28</f>
        <v>100.79825742329704</v>
      </c>
      <c r="G28" s="11"/>
      <c r="H28" s="11">
        <f>+'Tbl3'!Q28-'Tbl5'!K28</f>
        <v>289.24896709012012</v>
      </c>
      <c r="I28" s="11"/>
      <c r="J28" s="11">
        <f>+'Tbl3'!T28-'Tbl5'!M28</f>
        <v>1210.8397577790397</v>
      </c>
      <c r="K28" s="11">
        <f>+'Tbl3'!W28-'Tbl5'!O28</f>
        <v>155.20894751936308</v>
      </c>
      <c r="L28" s="11">
        <f>+'Tbl3'!Z28-'Tbl5'!Q28</f>
        <v>178.49170917796667</v>
      </c>
      <c r="M28" s="11">
        <f>+'Tbl3'!AC28-'Tbl5'!S28</f>
        <v>969.58434216318994</v>
      </c>
      <c r="N28" s="11">
        <f>+'Tbl3'!AF28-'Tbl5'!U28</f>
        <v>929.86371848952967</v>
      </c>
      <c r="O28" s="11">
        <f>+'Tbl3'!AI28-'Tbl5'!W28</f>
        <v>304.62174862093048</v>
      </c>
      <c r="P28" s="11">
        <f>+'Tbl3'!AL28-'Tbl5'!Y28</f>
        <v>2901.2355227009807</v>
      </c>
    </row>
    <row r="29" spans="1:16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122" t="s">
        <v>118</v>
      </c>
      <c r="B30" s="10">
        <f>+'Tbl3'!B30-'Tbl5'!B30</f>
        <v>14390.008584429572</v>
      </c>
      <c r="C30" s="11">
        <f>+'Tbl3'!E30-'Tbl5'!C30</f>
        <v>322.99398538036269</v>
      </c>
      <c r="D30" s="11">
        <f>+'Tbl3'!H30-'Tbl5'!E30</f>
        <v>905.06714533599632</v>
      </c>
      <c r="E30" s="11">
        <f>+'Tbl3'!K30-'Tbl5'!G30</f>
        <v>5975.7217121246658</v>
      </c>
      <c r="F30" s="11">
        <f>+'Tbl3'!N30-'Tbl5'!I30</f>
        <v>146.72583238440785</v>
      </c>
      <c r="G30" s="11"/>
      <c r="H30" s="11">
        <f>+'Tbl3'!Q30-'Tbl5'!K30</f>
        <v>62.143474479066668</v>
      </c>
      <c r="I30" s="11"/>
      <c r="J30" s="11">
        <f>+'Tbl3'!T30-'Tbl5'!M30</f>
        <v>1638.5384515617725</v>
      </c>
      <c r="K30" s="11">
        <f>+'Tbl3'!W30-'Tbl5'!O30</f>
        <v>70.290454984787317</v>
      </c>
      <c r="L30" s="11">
        <f>+'Tbl3'!Z30-'Tbl5'!Q30</f>
        <v>8.8320554258868849E-3</v>
      </c>
      <c r="M30" s="11">
        <f>+'Tbl3'!AC30-'Tbl5'!S30</f>
        <v>626.38800534513871</v>
      </c>
      <c r="N30" s="11">
        <f>+'Tbl3'!AF30-'Tbl5'!U30</f>
        <v>876.19884144390426</v>
      </c>
      <c r="O30" s="11">
        <f>+'Tbl3'!AI30-'Tbl5'!W30</f>
        <v>233.06427875644482</v>
      </c>
      <c r="P30" s="11">
        <f>+'Tbl3'!AL30-'Tbl5'!Y30</f>
        <v>3532.8675705775986</v>
      </c>
    </row>
    <row r="31" spans="1:16">
      <c r="A31" s="3" t="s">
        <v>43</v>
      </c>
      <c r="B31" s="10">
        <f>+'Tbl3'!B31-'Tbl5'!B31</f>
        <v>13404.313538677467</v>
      </c>
      <c r="C31" s="11">
        <f>+'Tbl3'!E31-'Tbl5'!C31</f>
        <v>410.68813616081252</v>
      </c>
      <c r="D31" s="11">
        <f>+'Tbl3'!H31-'Tbl5'!E31</f>
        <v>886.22425839983919</v>
      </c>
      <c r="E31" s="11">
        <f>+'Tbl3'!K31-'Tbl5'!G31</f>
        <v>4791.9437663166955</v>
      </c>
      <c r="F31" s="11">
        <f>+'Tbl3'!N31-'Tbl5'!I31</f>
        <v>110.31797545023305</v>
      </c>
      <c r="G31" s="11"/>
      <c r="H31" s="11">
        <f>+'Tbl3'!Q31-'Tbl5'!K31</f>
        <v>503.58546399758802</v>
      </c>
      <c r="I31" s="11"/>
      <c r="J31" s="11">
        <f>+'Tbl3'!T31-'Tbl5'!M31</f>
        <v>1481.8813791631592</v>
      </c>
      <c r="K31" s="11">
        <f>+'Tbl3'!W31-'Tbl5'!O31</f>
        <v>141.15869449884602</v>
      </c>
      <c r="L31" s="11">
        <f>+'Tbl3'!Z31-'Tbl5'!Q31</f>
        <v>129.31387201875319</v>
      </c>
      <c r="M31" s="11">
        <f>+'Tbl3'!AC31-'Tbl5'!S31</f>
        <v>775.19870518649589</v>
      </c>
      <c r="N31" s="11">
        <f>+'Tbl3'!AF31-'Tbl5'!U31</f>
        <v>929.20303128318085</v>
      </c>
      <c r="O31" s="11">
        <f>+'Tbl3'!AI31-'Tbl5'!W31</f>
        <v>334.25356650678975</v>
      </c>
      <c r="P31" s="11">
        <f>+'Tbl3'!AL31-'Tbl5'!Y31</f>
        <v>2910.5446896950734</v>
      </c>
    </row>
    <row r="32" spans="1:16">
      <c r="A32" s="3" t="s">
        <v>44</v>
      </c>
      <c r="B32" s="10">
        <f>+'Tbl3'!B32-'Tbl5'!B32</f>
        <v>11832.013869306498</v>
      </c>
      <c r="C32" s="11">
        <f>+'Tbl3'!E32-'Tbl5'!C32</f>
        <v>264.28141528563441</v>
      </c>
      <c r="D32" s="11">
        <f>+'Tbl3'!H32-'Tbl5'!E32</f>
        <v>628.33522366563398</v>
      </c>
      <c r="E32" s="11">
        <f>+'Tbl3'!K32-'Tbl5'!G32</f>
        <v>4928.5623537242864</v>
      </c>
      <c r="F32" s="11">
        <f>+'Tbl3'!N32-'Tbl5'!I32</f>
        <v>151.08914882932049</v>
      </c>
      <c r="G32" s="11"/>
      <c r="H32" s="11">
        <f>+'Tbl3'!Q32-'Tbl5'!K32</f>
        <v>61.630748813212428</v>
      </c>
      <c r="I32" s="11"/>
      <c r="J32" s="11">
        <f>+'Tbl3'!T32-'Tbl5'!M32</f>
        <v>1018.7559758662837</v>
      </c>
      <c r="K32" s="11">
        <f>+'Tbl3'!W32-'Tbl5'!O32</f>
        <v>59.427124255000614</v>
      </c>
      <c r="L32" s="11">
        <f>+'Tbl3'!Z32-'Tbl5'!Q32</f>
        <v>101.44602698579645</v>
      </c>
      <c r="M32" s="11">
        <f>+'Tbl3'!AC32-'Tbl5'!S32</f>
        <v>914.92913137098844</v>
      </c>
      <c r="N32" s="11">
        <f>+'Tbl3'!AF32-'Tbl5'!U32</f>
        <v>797.84857253854079</v>
      </c>
      <c r="O32" s="11">
        <f>+'Tbl3'!AI32-'Tbl5'!W32</f>
        <v>239.83444763447889</v>
      </c>
      <c r="P32" s="11">
        <f>+'Tbl3'!AL32-'Tbl5'!Y32</f>
        <v>2665.8737003373221</v>
      </c>
    </row>
    <row r="33" spans="1:16">
      <c r="A33" s="3" t="s">
        <v>45</v>
      </c>
      <c r="B33" s="10">
        <f>+'Tbl3'!B33-'Tbl5'!B33</f>
        <v>11550.067225193032</v>
      </c>
      <c r="C33" s="11">
        <f>+'Tbl3'!E33-'Tbl5'!C33</f>
        <v>181.76115504319807</v>
      </c>
      <c r="D33" s="11">
        <f>+'Tbl3'!H33-'Tbl5'!E33</f>
        <v>898.72705579410103</v>
      </c>
      <c r="E33" s="11">
        <f>+'Tbl3'!K33-'Tbl5'!G33</f>
        <v>4347.8327215882637</v>
      </c>
      <c r="F33" s="11">
        <f>+'Tbl3'!N33-'Tbl5'!I33</f>
        <v>383.96000152560418</v>
      </c>
      <c r="G33" s="11"/>
      <c r="H33" s="11">
        <f>+'Tbl3'!Q33-'Tbl5'!K33</f>
        <v>59.564465625272391</v>
      </c>
      <c r="I33" s="11"/>
      <c r="J33" s="11">
        <f>+'Tbl3'!T33-'Tbl5'!M33</f>
        <v>956.64587225036939</v>
      </c>
      <c r="K33" s="11">
        <f>+'Tbl3'!W33-'Tbl5'!O33</f>
        <v>67.706927086283841</v>
      </c>
      <c r="L33" s="11">
        <f>+'Tbl3'!Z33-'Tbl5'!Q33</f>
        <v>129.60721890017797</v>
      </c>
      <c r="M33" s="11">
        <f>+'Tbl3'!AC33-'Tbl5'!S33</f>
        <v>902.86692082458615</v>
      </c>
      <c r="N33" s="11">
        <f>+'Tbl3'!AF33-'Tbl5'!U33</f>
        <v>820.97262096894542</v>
      </c>
      <c r="O33" s="11">
        <f>+'Tbl3'!AI33-'Tbl5'!W33</f>
        <v>219.45592894971034</v>
      </c>
      <c r="P33" s="11">
        <f>+'Tbl3'!AL33-'Tbl5'!Y33</f>
        <v>2580.9663366365203</v>
      </c>
    </row>
    <row r="34" spans="1:16">
      <c r="A34" s="3" t="s">
        <v>46</v>
      </c>
      <c r="B34" s="10">
        <f>+'Tbl3'!B34-'Tbl5'!B34</f>
        <v>14143.782036423843</v>
      </c>
      <c r="C34" s="11">
        <f>+'Tbl3'!E34-'Tbl5'!C34</f>
        <v>544.88835885761603</v>
      </c>
      <c r="D34" s="11">
        <f>+'Tbl3'!H34-'Tbl5'!E34</f>
        <v>1259.2235064845481</v>
      </c>
      <c r="E34" s="11">
        <f>+'Tbl3'!K34-'Tbl5'!G34</f>
        <v>4950.3875896799127</v>
      </c>
      <c r="F34" s="11">
        <f>+'Tbl3'!N34-'Tbl5'!I34</f>
        <v>252.76767039183224</v>
      </c>
      <c r="G34" s="11"/>
      <c r="H34" s="11">
        <f>+'Tbl3'!Q34-'Tbl5'!K34</f>
        <v>96.478418184326728</v>
      </c>
      <c r="I34" s="11"/>
      <c r="J34" s="11">
        <f>+'Tbl3'!T34-'Tbl5'!M34</f>
        <v>1279.7109133554086</v>
      </c>
      <c r="K34" s="11">
        <f>+'Tbl3'!W34-'Tbl5'!O34</f>
        <v>272.05512900110364</v>
      </c>
      <c r="L34" s="11">
        <f>+'Tbl3'!Z34-'Tbl5'!Q34</f>
        <v>154.17170253863137</v>
      </c>
      <c r="M34" s="11">
        <f>+'Tbl3'!AC34-'Tbl5'!S34</f>
        <v>1032.4595371136866</v>
      </c>
      <c r="N34" s="11">
        <f>+'Tbl3'!AF34-'Tbl5'!U34</f>
        <v>883.18282629690952</v>
      </c>
      <c r="O34" s="11">
        <f>+'Tbl3'!AI34-'Tbl5'!W34</f>
        <v>343.92694881346586</v>
      </c>
      <c r="P34" s="11">
        <f>+'Tbl3'!AL34-'Tbl5'!Y34</f>
        <v>3074.5294357064022</v>
      </c>
    </row>
    <row r="35" spans="1:16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3" t="s">
        <v>47</v>
      </c>
      <c r="B36" s="10">
        <f>+'Tbl3'!B36-'Tbl5'!B36</f>
        <v>11166.180198391245</v>
      </c>
      <c r="C36" s="11">
        <f>+'Tbl3'!E36-'Tbl5'!C36</f>
        <v>245.4552030806916</v>
      </c>
      <c r="D36" s="11">
        <f>+'Tbl3'!H36-'Tbl5'!E36</f>
        <v>781.51262620132627</v>
      </c>
      <c r="E36" s="11">
        <f>+'Tbl3'!K36-'Tbl5'!G36</f>
        <v>4628.2763508369289</v>
      </c>
      <c r="F36" s="11">
        <f>+'Tbl3'!N36-'Tbl5'!I36</f>
        <v>271.31154045614534</v>
      </c>
      <c r="G36" s="11"/>
      <c r="H36" s="11">
        <f>+'Tbl3'!Q36-'Tbl5'!K36</f>
        <v>112.13627646779729</v>
      </c>
      <c r="I36" s="11"/>
      <c r="J36" s="11">
        <f>+'Tbl3'!T36-'Tbl5'!M36</f>
        <v>779.59034304692761</v>
      </c>
      <c r="K36" s="11">
        <f>+'Tbl3'!W36-'Tbl5'!O36</f>
        <v>80.961381014906948</v>
      </c>
      <c r="L36" s="11">
        <f>+'Tbl3'!Z36-'Tbl5'!Q36</f>
        <v>0</v>
      </c>
      <c r="M36" s="11">
        <f>+'Tbl3'!AC36-'Tbl5'!S36</f>
        <v>503.76353264407646</v>
      </c>
      <c r="N36" s="11">
        <f>+'Tbl3'!AF36-'Tbl5'!U36</f>
        <v>765.43079588211276</v>
      </c>
      <c r="O36" s="11">
        <f>+'Tbl3'!AI36-'Tbl5'!W36</f>
        <v>280.3026029195953</v>
      </c>
      <c r="P36" s="11">
        <f>+'Tbl3'!AL36-'Tbl5'!Y36</f>
        <v>2717.4395458407348</v>
      </c>
    </row>
    <row r="37" spans="1:16">
      <c r="A37" s="3" t="s">
        <v>48</v>
      </c>
      <c r="B37" s="10">
        <f>+'Tbl3'!B37-'Tbl5'!B37</f>
        <v>11827.624979544269</v>
      </c>
      <c r="C37" s="11">
        <f>+'Tbl3'!E37-'Tbl5'!C37</f>
        <v>286.20204139196761</v>
      </c>
      <c r="D37" s="11">
        <f>+'Tbl3'!H37-'Tbl5'!E37</f>
        <v>754.99562111777925</v>
      </c>
      <c r="E37" s="11">
        <f>+'Tbl3'!K37-'Tbl5'!G37</f>
        <v>4514.9464185240631</v>
      </c>
      <c r="F37" s="11">
        <f>+'Tbl3'!N37-'Tbl5'!I37</f>
        <v>431.55385503934451</v>
      </c>
      <c r="G37" s="11"/>
      <c r="H37" s="11">
        <f>+'Tbl3'!Q37-'Tbl5'!K37</f>
        <v>113.66991273531589</v>
      </c>
      <c r="I37" s="11"/>
      <c r="J37" s="11">
        <f>+'Tbl3'!T37-'Tbl5'!M37</f>
        <v>861.78808370390243</v>
      </c>
      <c r="K37" s="11">
        <f>+'Tbl3'!W37-'Tbl5'!O37</f>
        <v>71.831026068026404</v>
      </c>
      <c r="L37" s="11">
        <f>+'Tbl3'!Z37-'Tbl5'!Q37</f>
        <v>173.81785136210669</v>
      </c>
      <c r="M37" s="11">
        <f>+'Tbl3'!AC37-'Tbl5'!S37</f>
        <v>456.05998356491421</v>
      </c>
      <c r="N37" s="11">
        <f>+'Tbl3'!AF37-'Tbl5'!U37</f>
        <v>917.78164695438022</v>
      </c>
      <c r="O37" s="11">
        <f>+'Tbl3'!AI37-'Tbl5'!W37</f>
        <v>409.71933716862503</v>
      </c>
      <c r="P37" s="11">
        <f>+'Tbl3'!AL37-'Tbl5'!Y37</f>
        <v>2835.2592019138433</v>
      </c>
    </row>
    <row r="38" spans="1:16">
      <c r="A38" s="3" t="s">
        <v>49</v>
      </c>
      <c r="B38" s="10">
        <f>+'Tbl3'!B38-'Tbl5'!B38</f>
        <v>12204.73515415349</v>
      </c>
      <c r="C38" s="11">
        <f>+'Tbl3'!E38-'Tbl5'!C38</f>
        <v>343.98173309894759</v>
      </c>
      <c r="D38" s="11">
        <f>+'Tbl3'!H38-'Tbl5'!E38</f>
        <v>864.9804317014233</v>
      </c>
      <c r="E38" s="11">
        <f>+'Tbl3'!K38-'Tbl5'!G38</f>
        <v>4841.9195856572205</v>
      </c>
      <c r="F38" s="11">
        <f>+'Tbl3'!N38-'Tbl5'!I38</f>
        <v>205.48452713447256</v>
      </c>
      <c r="G38" s="11"/>
      <c r="H38" s="11">
        <f>+'Tbl3'!Q38-'Tbl5'!K38</f>
        <v>78.735833577817942</v>
      </c>
      <c r="I38" s="11"/>
      <c r="J38" s="11">
        <f>+'Tbl3'!T38-'Tbl5'!M38</f>
        <v>1106.5109336309456</v>
      </c>
      <c r="K38" s="11">
        <f>+'Tbl3'!W38-'Tbl5'!O38</f>
        <v>176.28560286672399</v>
      </c>
      <c r="L38" s="11">
        <f>+'Tbl3'!Z38-'Tbl5'!Q38</f>
        <v>100.69331820257585</v>
      </c>
      <c r="M38" s="11">
        <f>+'Tbl3'!AC38-'Tbl5'!S38</f>
        <v>590.47150266895119</v>
      </c>
      <c r="N38" s="11">
        <f>+'Tbl3'!AF38-'Tbl5'!U38</f>
        <v>959.26095958191718</v>
      </c>
      <c r="O38" s="11">
        <f>+'Tbl3'!AI38-'Tbl5'!W38</f>
        <v>280.65699792651509</v>
      </c>
      <c r="P38" s="11">
        <f>+'Tbl3'!AL38-'Tbl5'!Y38</f>
        <v>2655.7537281059817</v>
      </c>
    </row>
    <row r="39" spans="1:16">
      <c r="A39" s="8" t="s">
        <v>50</v>
      </c>
      <c r="B39" s="28">
        <f>+'Tbl3'!B39-'Tbl5'!B39</f>
        <v>15803.375122658494</v>
      </c>
      <c r="C39" s="28">
        <f>+'Tbl3'!E39-'Tbl5'!C39</f>
        <v>247.79705862717927</v>
      </c>
      <c r="D39" s="28">
        <f>+'Tbl3'!H39-'Tbl5'!E39</f>
        <v>1097.4201997060286</v>
      </c>
      <c r="E39" s="28">
        <f>+'Tbl3'!K39-'Tbl5'!G39</f>
        <v>6349.7292888411912</v>
      </c>
      <c r="F39" s="28">
        <f>+'Tbl3'!N39-'Tbl5'!I39</f>
        <v>395.11518249981646</v>
      </c>
      <c r="G39" s="28"/>
      <c r="H39" s="28">
        <f>+'Tbl3'!Q39-'Tbl5'!K39</f>
        <v>130.9852384938078</v>
      </c>
      <c r="I39" s="28"/>
      <c r="J39" s="28">
        <f>+'Tbl3'!T39-'Tbl5'!M39</f>
        <v>1528.4194472067763</v>
      </c>
      <c r="K39" s="28">
        <f>+'Tbl3'!W39-'Tbl5'!O39</f>
        <v>52.413464554096507</v>
      </c>
      <c r="L39" s="28">
        <f>+'Tbl3'!Z39-'Tbl5'!Q39</f>
        <v>133.55884678952648</v>
      </c>
      <c r="M39" s="28">
        <f>+'Tbl3'!AC39-'Tbl5'!S39</f>
        <v>1001.3549660821584</v>
      </c>
      <c r="N39" s="28">
        <f>+'Tbl3'!AF39-'Tbl5'!U39</f>
        <v>1205.1363947566749</v>
      </c>
      <c r="O39" s="28">
        <f>+'Tbl3'!AI39-'Tbl5'!W39</f>
        <v>167.86492816584851</v>
      </c>
      <c r="P39" s="28">
        <f>+'Tbl3'!AL39-'Tbl5'!Y39</f>
        <v>3493.5801069353902</v>
      </c>
    </row>
    <row r="40" spans="1:16">
      <c r="A40" s="227" t="s">
        <v>174</v>
      </c>
    </row>
  </sheetData>
  <mergeCells count="10">
    <mergeCell ref="F8:G8"/>
    <mergeCell ref="F9:G9"/>
    <mergeCell ref="H9:I9"/>
    <mergeCell ref="H8:I8"/>
    <mergeCell ref="A1:P1"/>
    <mergeCell ref="A3:P3"/>
    <mergeCell ref="E6:H6"/>
    <mergeCell ref="F7:G7"/>
    <mergeCell ref="H7:I7"/>
    <mergeCell ref="A4:P4"/>
  </mergeCells>
  <phoneticPr fontId="0" type="noConversion"/>
  <printOptions horizontalCentered="1"/>
  <pageMargins left="0.75" right="0.75" top="0.87" bottom="0.88" header="0.67" footer="0.5"/>
  <pageSetup scale="80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5"/>
  <sheetViews>
    <sheetView topLeftCell="N7" zoomScaleNormal="100" workbookViewId="0">
      <selection activeCell="X5" sqref="X5:AA5"/>
    </sheetView>
  </sheetViews>
  <sheetFormatPr defaultRowHeight="12.75"/>
  <cols>
    <col min="1" max="1" width="14.140625" style="3" customWidth="1"/>
    <col min="2" max="4" width="11.7109375" customWidth="1"/>
    <col min="5" max="5" width="4.140625" customWidth="1"/>
    <col min="6" max="8" width="11.7109375" customWidth="1"/>
    <col min="9" max="9" width="4.7109375" customWidth="1"/>
    <col min="10" max="11" width="11.7109375" customWidth="1"/>
    <col min="12" max="12" width="14.28515625" bestFit="1" customWidth="1"/>
    <col min="13" max="13" width="5.5703125" customWidth="1"/>
    <col min="14" max="14" width="17.5703125" bestFit="1" customWidth="1"/>
    <col min="15" max="15" width="17.140625" customWidth="1"/>
    <col min="16" max="16" width="15.5703125" customWidth="1"/>
    <col min="17" max="17" width="17.28515625" bestFit="1" customWidth="1"/>
    <col min="18" max="18" width="8.42578125" customWidth="1"/>
    <col min="19" max="19" width="12.85546875" bestFit="1" customWidth="1"/>
    <col min="20" max="20" width="14.28515625" bestFit="1" customWidth="1"/>
    <col min="21" max="21" width="11.28515625" bestFit="1" customWidth="1"/>
    <col min="22" max="22" width="12.85546875" bestFit="1" customWidth="1"/>
    <col min="23" max="23" width="8.42578125" customWidth="1"/>
    <col min="24" max="24" width="12.85546875" bestFit="1" customWidth="1"/>
    <col min="25" max="25" width="14.28515625" bestFit="1" customWidth="1"/>
    <col min="26" max="26" width="11.28515625" bestFit="1" customWidth="1"/>
    <col min="27" max="27" width="12.85546875" bestFit="1" customWidth="1"/>
    <col min="29" max="29" width="12.28515625" bestFit="1" customWidth="1"/>
    <col min="30" max="30" width="12.5703125" customWidth="1"/>
    <col min="31" max="31" width="9.7109375" bestFit="1" customWidth="1"/>
    <col min="32" max="32" width="12.28515625" bestFit="1" customWidth="1"/>
    <col min="34" max="34" width="10.85546875" bestFit="1" customWidth="1"/>
    <col min="35" max="35" width="12.42578125" bestFit="1" customWidth="1"/>
    <col min="36" max="36" width="10.28515625" bestFit="1" customWidth="1"/>
    <col min="37" max="37" width="9.28515625" bestFit="1" customWidth="1"/>
    <col min="38" max="38" width="11.28515625" customWidth="1"/>
    <col min="40" max="40" width="16" bestFit="1" customWidth="1"/>
    <col min="41" max="41" width="14.28515625" bestFit="1" customWidth="1"/>
    <col min="42" max="42" width="12.28515625" bestFit="1" customWidth="1"/>
    <col min="43" max="43" width="13.42578125" bestFit="1" customWidth="1"/>
  </cols>
  <sheetData>
    <row r="1" spans="1:43">
      <c r="A1" s="276" t="s">
        <v>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43">
      <c r="X2" s="45"/>
    </row>
    <row r="3" spans="1:43">
      <c r="A3" s="275" t="s">
        <v>193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AC3" s="227"/>
      <c r="AD3" s="3"/>
      <c r="AE3" s="3"/>
      <c r="AF3" s="3"/>
      <c r="AG3" s="3"/>
      <c r="AH3" s="3"/>
      <c r="AI3" s="227"/>
      <c r="AJ3" s="3"/>
      <c r="AK3" s="3"/>
      <c r="AL3" s="3"/>
      <c r="AM3" s="3"/>
      <c r="AN3" s="227"/>
      <c r="AO3" s="3"/>
      <c r="AP3" s="3"/>
      <c r="AQ3" s="3"/>
    </row>
    <row r="4" spans="1:43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N4" s="274" t="s">
        <v>195</v>
      </c>
      <c r="O4" s="273"/>
      <c r="P4" s="273"/>
      <c r="Q4" s="273"/>
      <c r="S4" s="274" t="s">
        <v>196</v>
      </c>
      <c r="T4" s="273"/>
      <c r="U4" s="273"/>
      <c r="V4" s="273"/>
      <c r="X4" s="274" t="s">
        <v>171</v>
      </c>
      <c r="Y4" s="273"/>
      <c r="Z4" s="273"/>
      <c r="AA4" s="273"/>
      <c r="AC4" s="276"/>
      <c r="AD4" s="276"/>
      <c r="AE4" s="276"/>
      <c r="AF4" s="276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287" t="s">
        <v>124</v>
      </c>
      <c r="O5" s="287"/>
      <c r="P5" s="287"/>
      <c r="Q5" s="287"/>
      <c r="S5" s="287" t="s">
        <v>124</v>
      </c>
      <c r="T5" s="287"/>
      <c r="U5" s="287"/>
      <c r="V5" s="287"/>
      <c r="X5" s="287" t="s">
        <v>124</v>
      </c>
      <c r="Y5" s="287"/>
      <c r="Z5" s="287"/>
      <c r="AA5" s="287"/>
      <c r="AC5" s="286"/>
      <c r="AD5" s="286"/>
      <c r="AE5" s="286"/>
      <c r="AF5" s="286"/>
      <c r="AG5" s="3"/>
      <c r="AH5" s="3"/>
      <c r="AI5" s="3"/>
      <c r="AJ5" s="3"/>
      <c r="AK5" s="3"/>
      <c r="AL5" s="3"/>
      <c r="AM5" s="3"/>
      <c r="AN5" s="285"/>
      <c r="AO5" s="286"/>
      <c r="AP5" s="286"/>
      <c r="AQ5" s="286"/>
    </row>
    <row r="6" spans="1:43" ht="15" customHeight="1" thickTop="1">
      <c r="A6" s="3" t="s">
        <v>86</v>
      </c>
      <c r="N6" s="107" t="s">
        <v>53</v>
      </c>
      <c r="O6" s="107"/>
      <c r="P6" s="107" t="s">
        <v>125</v>
      </c>
      <c r="Q6" s="107" t="s">
        <v>8</v>
      </c>
      <c r="S6" s="107" t="s">
        <v>53</v>
      </c>
      <c r="T6" s="107"/>
      <c r="U6" s="107" t="s">
        <v>125</v>
      </c>
      <c r="V6" s="107" t="s">
        <v>8</v>
      </c>
      <c r="X6" s="107" t="s">
        <v>53</v>
      </c>
      <c r="Y6" s="107"/>
      <c r="Z6" s="107" t="s">
        <v>125</v>
      </c>
      <c r="AA6" s="107" t="s">
        <v>8</v>
      </c>
      <c r="AC6" s="107"/>
      <c r="AD6" s="107"/>
      <c r="AE6" s="107"/>
      <c r="AF6" s="107"/>
      <c r="AG6" s="3"/>
      <c r="AH6" s="3"/>
      <c r="AI6" s="275"/>
      <c r="AJ6" s="276"/>
      <c r="AK6" s="276"/>
      <c r="AL6" s="276"/>
      <c r="AM6" s="3"/>
      <c r="AN6" s="107"/>
      <c r="AO6" s="107"/>
      <c r="AP6" s="107"/>
      <c r="AQ6" s="107"/>
    </row>
    <row r="7" spans="1:43" ht="13.5" customHeight="1">
      <c r="A7" t="s">
        <v>11</v>
      </c>
      <c r="B7" s="278" t="s">
        <v>92</v>
      </c>
      <c r="C7" s="278"/>
      <c r="D7" s="278"/>
      <c r="E7" s="210"/>
      <c r="F7" s="278" t="s">
        <v>93</v>
      </c>
      <c r="G7" s="278"/>
      <c r="H7" s="278"/>
      <c r="I7" s="210"/>
      <c r="J7" s="278" t="s">
        <v>94</v>
      </c>
      <c r="K7" s="278"/>
      <c r="L7" s="278"/>
      <c r="N7" s="107" t="s">
        <v>126</v>
      </c>
      <c r="O7" s="107"/>
      <c r="P7" s="107" t="s">
        <v>127</v>
      </c>
      <c r="Q7" s="107" t="s">
        <v>128</v>
      </c>
      <c r="S7" s="107" t="s">
        <v>126</v>
      </c>
      <c r="T7" s="107"/>
      <c r="U7" s="107" t="s">
        <v>127</v>
      </c>
      <c r="V7" s="107" t="s">
        <v>128</v>
      </c>
      <c r="X7" s="107" t="s">
        <v>126</v>
      </c>
      <c r="Y7" s="107"/>
      <c r="Z7" s="107" t="s">
        <v>127</v>
      </c>
      <c r="AA7" s="107" t="s">
        <v>128</v>
      </c>
      <c r="AC7" s="107"/>
      <c r="AD7" s="107"/>
      <c r="AE7" s="107"/>
      <c r="AF7" s="107"/>
      <c r="AG7" s="3"/>
      <c r="AH7" s="3"/>
      <c r="AI7" s="284"/>
      <c r="AJ7" s="284"/>
      <c r="AK7" s="284"/>
      <c r="AL7" s="284"/>
      <c r="AM7" s="3"/>
      <c r="AN7" s="107"/>
      <c r="AO7" s="107"/>
      <c r="AP7" s="107"/>
      <c r="AQ7" s="107"/>
    </row>
    <row r="8" spans="1:43" ht="13.5" thickBot="1">
      <c r="A8" s="4" t="s">
        <v>87</v>
      </c>
      <c r="B8" s="156" t="s">
        <v>170</v>
      </c>
      <c r="C8" s="156" t="s">
        <v>173</v>
      </c>
      <c r="D8" s="156" t="s">
        <v>194</v>
      </c>
      <c r="E8" s="60"/>
      <c r="F8" s="156" t="s">
        <v>170</v>
      </c>
      <c r="G8" s="156" t="s">
        <v>173</v>
      </c>
      <c r="H8" s="156" t="s">
        <v>194</v>
      </c>
      <c r="I8" s="108"/>
      <c r="J8" s="156" t="s">
        <v>170</v>
      </c>
      <c r="K8" s="156" t="s">
        <v>173</v>
      </c>
      <c r="L8" s="156" t="s">
        <v>194</v>
      </c>
      <c r="M8" s="61"/>
      <c r="N8" s="116" t="s">
        <v>129</v>
      </c>
      <c r="O8" s="117" t="s">
        <v>93</v>
      </c>
      <c r="P8" s="118" t="s">
        <v>130</v>
      </c>
      <c r="Q8" s="116" t="s">
        <v>131</v>
      </c>
      <c r="R8" s="61"/>
      <c r="S8" s="116" t="s">
        <v>129</v>
      </c>
      <c r="T8" s="117" t="s">
        <v>93</v>
      </c>
      <c r="U8" s="118" t="s">
        <v>130</v>
      </c>
      <c r="V8" s="116" t="s">
        <v>131</v>
      </c>
      <c r="W8" s="61"/>
      <c r="X8" s="116" t="s">
        <v>129</v>
      </c>
      <c r="Y8" s="117" t="s">
        <v>93</v>
      </c>
      <c r="Z8" s="118" t="s">
        <v>130</v>
      </c>
      <c r="AA8" s="116" t="s">
        <v>131</v>
      </c>
      <c r="AC8" s="107"/>
      <c r="AD8" s="107"/>
      <c r="AE8" s="107"/>
      <c r="AF8" s="107"/>
      <c r="AG8" s="3"/>
      <c r="AH8" s="3"/>
      <c r="AI8" s="108"/>
      <c r="AJ8" s="108"/>
      <c r="AK8" s="107"/>
      <c r="AL8" s="108"/>
      <c r="AM8" s="3"/>
      <c r="AN8" s="107"/>
      <c r="AO8" s="228"/>
      <c r="AP8" s="127"/>
      <c r="AQ8" s="107"/>
    </row>
    <row r="9" spans="1:43" s="54" customFormat="1">
      <c r="A9" s="74" t="s">
        <v>52</v>
      </c>
      <c r="B9" s="158">
        <f>X9</f>
        <v>259.26756488329477</v>
      </c>
      <c r="C9" s="161">
        <f>S9</f>
        <v>218.7751425880179</v>
      </c>
      <c r="D9" s="161">
        <f>N9</f>
        <v>227.15459822249298</v>
      </c>
      <c r="E9" s="157"/>
      <c r="F9" s="158">
        <f>Y9</f>
        <v>40.905269004410897</v>
      </c>
      <c r="G9" s="199">
        <f>T9</f>
        <v>44.194306348402094</v>
      </c>
      <c r="H9" s="54">
        <f>O9</f>
        <v>39.580236898418626</v>
      </c>
      <c r="I9" s="157"/>
      <c r="J9" s="158">
        <f>Z9</f>
        <v>12.613522641815694</v>
      </c>
      <c r="K9" s="158">
        <f>U9</f>
        <v>13.070686867242634</v>
      </c>
      <c r="L9" s="199">
        <f>P9</f>
        <v>12.576350747513704</v>
      </c>
      <c r="N9" s="54">
        <f>N45/'Tbl11'!$C$9</f>
        <v>227.15459822249298</v>
      </c>
      <c r="O9" s="54">
        <f>O45/'Tbl11'!C9</f>
        <v>39.580236898418626</v>
      </c>
      <c r="P9" s="54">
        <f>P45/'Tbl11'!C9</f>
        <v>12.576350747513704</v>
      </c>
      <c r="Q9" s="54">
        <f>Q45/'Tbl11'!C9</f>
        <v>174.9980105765606</v>
      </c>
      <c r="R9" s="186"/>
      <c r="S9" s="31">
        <v>218.7751425880179</v>
      </c>
      <c r="T9" s="31">
        <v>44.194306348402094</v>
      </c>
      <c r="U9" s="31">
        <v>13.070686867242634</v>
      </c>
      <c r="V9" s="31">
        <v>161.51014937237321</v>
      </c>
      <c r="W9" s="186"/>
      <c r="X9" s="242">
        <v>259.26756488329477</v>
      </c>
      <c r="Y9" s="242">
        <v>40.905269004410897</v>
      </c>
      <c r="Z9" s="242">
        <v>12.613522641815694</v>
      </c>
      <c r="AA9" s="242">
        <v>205.74877323706818</v>
      </c>
      <c r="AB9" s="186"/>
      <c r="AC9" s="106"/>
      <c r="AD9" s="229"/>
      <c r="AE9" s="229"/>
      <c r="AF9" s="229"/>
      <c r="AG9" s="230"/>
      <c r="AH9" s="230"/>
      <c r="AI9" s="231"/>
      <c r="AJ9" s="232"/>
      <c r="AK9" s="233"/>
      <c r="AL9" s="232"/>
      <c r="AM9" s="230"/>
      <c r="AN9" s="149"/>
      <c r="AO9" s="191"/>
      <c r="AP9" s="191"/>
      <c r="AQ9" s="191"/>
    </row>
    <row r="10" spans="1:43">
      <c r="C10" s="213"/>
      <c r="D10" s="213"/>
      <c r="E10" s="159"/>
      <c r="F10" s="213"/>
      <c r="G10" s="155"/>
      <c r="I10" s="159"/>
      <c r="J10" s="155"/>
      <c r="K10" s="155"/>
      <c r="L10" s="155"/>
      <c r="X10" s="110"/>
      <c r="Y10" s="110"/>
      <c r="Z10" s="110"/>
      <c r="AA10" s="110"/>
      <c r="AC10" s="109"/>
      <c r="AD10" s="109"/>
      <c r="AE10" s="109"/>
      <c r="AF10" s="109"/>
      <c r="AG10" s="3"/>
      <c r="AH10" s="3"/>
      <c r="AI10" s="126"/>
      <c r="AJ10" s="126"/>
      <c r="AK10" s="127"/>
      <c r="AL10" s="126"/>
      <c r="AM10" s="3"/>
      <c r="AN10" s="110"/>
      <c r="AO10" s="110"/>
      <c r="AP10" s="110"/>
      <c r="AQ10" s="110"/>
    </row>
    <row r="11" spans="1:43">
      <c r="A11" s="3" t="s">
        <v>28</v>
      </c>
      <c r="B11" s="130">
        <f>X11</f>
        <v>255.31494666689969</v>
      </c>
      <c r="C11" s="161">
        <f>S11</f>
        <v>235.93612588158734</v>
      </c>
      <c r="D11" s="161">
        <f>N11</f>
        <v>261.44259256911778</v>
      </c>
      <c r="E11" s="162"/>
      <c r="F11" s="243">
        <f>Y11</f>
        <v>12.232708249590754</v>
      </c>
      <c r="G11" s="244">
        <f>T11</f>
        <v>9.4746694963446743</v>
      </c>
      <c r="H11" s="173">
        <f>O11</f>
        <v>236.40959600441133</v>
      </c>
      <c r="I11" s="162"/>
      <c r="J11" s="244">
        <f>Z11</f>
        <v>12.666989403286786</v>
      </c>
      <c r="K11" s="244">
        <f>U11</f>
        <v>13.080851013935384</v>
      </c>
      <c r="L11" s="244">
        <f>P11</f>
        <v>11.459355787392091</v>
      </c>
      <c r="N11" s="31">
        <v>261.44259256911778</v>
      </c>
      <c r="O11" s="31">
        <v>236.40959600441133</v>
      </c>
      <c r="P11" s="31">
        <v>11.459355787392091</v>
      </c>
      <c r="Q11" s="31">
        <v>236.40959600441133</v>
      </c>
      <c r="R11" s="31"/>
      <c r="S11" s="31">
        <v>235.93612588158734</v>
      </c>
      <c r="T11" s="31">
        <v>9.4746694963446743</v>
      </c>
      <c r="U11" s="31">
        <v>13.080851013935384</v>
      </c>
      <c r="V11" s="31">
        <v>213.3806053713073</v>
      </c>
      <c r="W11" s="31"/>
      <c r="X11" s="239">
        <v>255.31494666689969</v>
      </c>
      <c r="Y11" s="239">
        <v>12.232708249590754</v>
      </c>
      <c r="Z11" s="239">
        <v>12.666989403286786</v>
      </c>
      <c r="AA11" s="239">
        <v>230.41524901402215</v>
      </c>
      <c r="AC11" s="110"/>
      <c r="AD11" s="149"/>
      <c r="AE11" s="149"/>
      <c r="AF11" s="149"/>
      <c r="AG11" s="3"/>
      <c r="AH11" s="3"/>
      <c r="AI11" s="110"/>
      <c r="AJ11" s="149"/>
      <c r="AK11" s="149"/>
      <c r="AL11" s="149"/>
      <c r="AM11" s="234"/>
      <c r="AN11" s="110"/>
      <c r="AO11" s="149"/>
      <c r="AP11" s="235"/>
      <c r="AQ11" s="149"/>
    </row>
    <row r="12" spans="1:43">
      <c r="A12" s="3" t="s">
        <v>29</v>
      </c>
      <c r="B12" s="130">
        <f t="shared" ref="B12:B15" si="0">X12</f>
        <v>424.21829824680077</v>
      </c>
      <c r="C12" s="161">
        <f t="shared" ref="C12:C15" si="1">S12</f>
        <v>393.59415535815845</v>
      </c>
      <c r="D12" s="161">
        <f t="shared" ref="D12:D15" si="2">N12</f>
        <v>419.50481582145028</v>
      </c>
      <c r="E12" s="162"/>
      <c r="F12" s="243">
        <f t="shared" ref="F12:F15" si="3">Y12</f>
        <v>127.33516022307479</v>
      </c>
      <c r="G12" s="244">
        <f t="shared" ref="G12:G15" si="4">T12</f>
        <v>174.16394489430576</v>
      </c>
      <c r="H12" s="173">
        <f t="shared" ref="H12:H15" si="5">O12</f>
        <v>290.93151675168087</v>
      </c>
      <c r="I12" s="162"/>
      <c r="J12" s="244">
        <f t="shared" ref="J12:J15" si="6">Z12</f>
        <v>14.156236833483614</v>
      </c>
      <c r="K12" s="244">
        <f t="shared" ref="K12:K15" si="7">U12</f>
        <v>17.557328833064627</v>
      </c>
      <c r="L12" s="244">
        <f t="shared" ref="L12:L15" si="8">P12</f>
        <v>110.08535743467729</v>
      </c>
      <c r="N12" s="31">
        <v>419.50481582145028</v>
      </c>
      <c r="O12" s="31">
        <v>290.93151675168087</v>
      </c>
      <c r="P12" s="31">
        <v>110.08535743467729</v>
      </c>
      <c r="Q12" s="31">
        <v>290.93151675168087</v>
      </c>
      <c r="R12" s="31"/>
      <c r="S12" s="31">
        <v>393.59415535815845</v>
      </c>
      <c r="T12" s="31">
        <v>174.16394489430576</v>
      </c>
      <c r="U12" s="31">
        <v>17.557328833064627</v>
      </c>
      <c r="V12" s="31">
        <v>201.87288163078807</v>
      </c>
      <c r="W12" s="31"/>
      <c r="X12" s="239">
        <v>424.21829824680077</v>
      </c>
      <c r="Y12" s="239">
        <v>127.33516022307479</v>
      </c>
      <c r="Z12" s="239">
        <v>14.156236833483614</v>
      </c>
      <c r="AA12" s="239">
        <v>282.72690119024236</v>
      </c>
      <c r="AC12" s="110"/>
      <c r="AD12" s="149"/>
      <c r="AE12" s="149"/>
      <c r="AF12" s="149"/>
      <c r="AG12" s="3"/>
      <c r="AH12" s="3"/>
      <c r="AI12" s="110"/>
      <c r="AJ12" s="149"/>
      <c r="AK12" s="149"/>
      <c r="AL12" s="149"/>
      <c r="AM12" s="234"/>
      <c r="AN12" s="110"/>
      <c r="AO12" s="149"/>
      <c r="AP12" s="235"/>
      <c r="AQ12" s="149"/>
    </row>
    <row r="13" spans="1:43">
      <c r="A13" s="3" t="s">
        <v>51</v>
      </c>
      <c r="B13" s="130">
        <f t="shared" si="0"/>
        <v>245.86170436995681</v>
      </c>
      <c r="C13" s="161">
        <f t="shared" si="1"/>
        <v>153.33235638775739</v>
      </c>
      <c r="D13" s="161">
        <f t="shared" si="2"/>
        <v>230.94477081331809</v>
      </c>
      <c r="E13" s="162"/>
      <c r="F13" s="243">
        <f t="shared" si="3"/>
        <v>15.294285461029006</v>
      </c>
      <c r="G13" s="244">
        <f t="shared" si="4"/>
        <v>9.5548109030889155</v>
      </c>
      <c r="H13" s="173">
        <f t="shared" si="5"/>
        <v>220.69083322875755</v>
      </c>
      <c r="I13" s="162"/>
      <c r="J13" s="244">
        <f t="shared" si="6"/>
        <v>0.1488107005809283</v>
      </c>
      <c r="K13" s="244">
        <f t="shared" si="7"/>
        <v>0.28029923721368655</v>
      </c>
      <c r="L13" s="244">
        <f t="shared" si="8"/>
        <v>10.040861756959881</v>
      </c>
      <c r="N13" s="31">
        <v>230.94477081331809</v>
      </c>
      <c r="O13" s="31">
        <v>220.69083322875755</v>
      </c>
      <c r="P13" s="31">
        <v>10.040861756959881</v>
      </c>
      <c r="Q13" s="31">
        <v>220.69083322875755</v>
      </c>
      <c r="R13" s="31"/>
      <c r="S13" s="31">
        <v>153.33235638775739</v>
      </c>
      <c r="T13" s="31">
        <v>9.5548109030889155</v>
      </c>
      <c r="U13" s="31">
        <v>0.28029923721368655</v>
      </c>
      <c r="V13" s="31">
        <v>143.4972462474548</v>
      </c>
      <c r="W13" s="31"/>
      <c r="X13" s="239">
        <v>245.86170436995681</v>
      </c>
      <c r="Y13" s="239">
        <v>15.294285461029006</v>
      </c>
      <c r="Z13" s="239">
        <v>0.1488107005809283</v>
      </c>
      <c r="AA13" s="239">
        <v>230.41860820834688</v>
      </c>
      <c r="AC13" s="110"/>
      <c r="AD13" s="149"/>
      <c r="AE13" s="149"/>
      <c r="AF13" s="149"/>
      <c r="AG13" s="3"/>
      <c r="AH13" s="3"/>
      <c r="AI13" s="110"/>
      <c r="AJ13" s="149"/>
      <c r="AK13" s="149"/>
      <c r="AL13" s="149"/>
      <c r="AM13" s="234"/>
      <c r="AN13" s="110"/>
      <c r="AO13" s="149"/>
      <c r="AP13" s="235"/>
      <c r="AQ13" s="149"/>
    </row>
    <row r="14" spans="1:43">
      <c r="A14" s="3" t="s">
        <v>30</v>
      </c>
      <c r="B14" s="130">
        <f t="shared" si="0"/>
        <v>299.24227434454519</v>
      </c>
      <c r="C14" s="161">
        <f t="shared" si="1"/>
        <v>260.77963770306025</v>
      </c>
      <c r="D14" s="161">
        <f t="shared" si="2"/>
        <v>270.37390037981447</v>
      </c>
      <c r="E14" s="162"/>
      <c r="F14" s="243">
        <f t="shared" si="3"/>
        <v>60.245264821378562</v>
      </c>
      <c r="G14" s="244">
        <f t="shared" si="4"/>
        <v>73.572870655945636</v>
      </c>
      <c r="H14" s="173">
        <f t="shared" si="5"/>
        <v>188.40410711703936</v>
      </c>
      <c r="I14" s="162"/>
      <c r="J14" s="244">
        <f t="shared" si="6"/>
        <v>28.782278836812466</v>
      </c>
      <c r="K14" s="244">
        <f t="shared" si="7"/>
        <v>24.830046153901133</v>
      </c>
      <c r="L14" s="244">
        <f t="shared" si="8"/>
        <v>59.660637224900249</v>
      </c>
      <c r="N14" s="31">
        <v>270.37390037981447</v>
      </c>
      <c r="O14" s="31">
        <v>188.40410711703936</v>
      </c>
      <c r="P14" s="31">
        <v>59.660637224900249</v>
      </c>
      <c r="Q14" s="31">
        <v>188.40410711703936</v>
      </c>
      <c r="R14" s="31"/>
      <c r="S14" s="31">
        <v>260.77963770306025</v>
      </c>
      <c r="T14" s="31">
        <v>73.572870655945636</v>
      </c>
      <c r="U14" s="31">
        <v>24.830046153901133</v>
      </c>
      <c r="V14" s="31">
        <v>162.37672089321347</v>
      </c>
      <c r="W14" s="31"/>
      <c r="X14" s="239">
        <v>299.24227434454519</v>
      </c>
      <c r="Y14" s="239">
        <v>60.245264821378562</v>
      </c>
      <c r="Z14" s="239">
        <v>28.782278836812466</v>
      </c>
      <c r="AA14" s="239">
        <v>210.21473068635416</v>
      </c>
      <c r="AC14" s="110"/>
      <c r="AD14" s="149"/>
      <c r="AE14" s="149"/>
      <c r="AF14" s="149"/>
      <c r="AG14" s="3"/>
      <c r="AH14" s="3"/>
      <c r="AI14" s="110"/>
      <c r="AJ14" s="149"/>
      <c r="AK14" s="149"/>
      <c r="AL14" s="236"/>
      <c r="AM14" s="234"/>
      <c r="AN14" s="110"/>
      <c r="AO14" s="149"/>
      <c r="AP14" s="235"/>
      <c r="AQ14" s="149"/>
    </row>
    <row r="15" spans="1:43">
      <c r="A15" s="3" t="s">
        <v>31</v>
      </c>
      <c r="B15" s="130">
        <f t="shared" si="0"/>
        <v>171.51327825298125</v>
      </c>
      <c r="C15" s="161">
        <f t="shared" si="1"/>
        <v>152.08337303538292</v>
      </c>
      <c r="D15" s="161">
        <f t="shared" si="2"/>
        <v>180.77008287756266</v>
      </c>
      <c r="E15" s="162"/>
      <c r="F15" s="243">
        <f t="shared" si="3"/>
        <v>18.494227447197243</v>
      </c>
      <c r="G15" s="244">
        <f t="shared" si="4"/>
        <v>30.1792162149303</v>
      </c>
      <c r="H15" s="173">
        <f t="shared" si="5"/>
        <v>122.97056806361776</v>
      </c>
      <c r="I15" s="162"/>
      <c r="J15" s="244">
        <f t="shared" si="6"/>
        <v>12.525800864569277</v>
      </c>
      <c r="K15" s="244">
        <f t="shared" si="7"/>
        <v>11.55995749607473</v>
      </c>
      <c r="L15" s="244">
        <f t="shared" si="8"/>
        <v>44.615285038418953</v>
      </c>
      <c r="N15" s="31">
        <v>180.77008287756266</v>
      </c>
      <c r="O15" s="31">
        <v>122.97056806361776</v>
      </c>
      <c r="P15" s="31">
        <v>44.615285038418953</v>
      </c>
      <c r="Q15" s="31">
        <v>122.97056806361776</v>
      </c>
      <c r="R15" s="31"/>
      <c r="S15" s="31">
        <v>152.08337303538292</v>
      </c>
      <c r="T15" s="31">
        <v>30.1792162149303</v>
      </c>
      <c r="U15" s="31">
        <v>11.55995749607473</v>
      </c>
      <c r="V15" s="31">
        <v>110.3441993243779</v>
      </c>
      <c r="W15" s="31"/>
      <c r="X15" s="239">
        <v>171.51327825298125</v>
      </c>
      <c r="Y15" s="239">
        <v>18.494227447197243</v>
      </c>
      <c r="Z15" s="239">
        <v>12.525800864569277</v>
      </c>
      <c r="AA15" s="239">
        <v>140.49324994121471</v>
      </c>
      <c r="AC15" s="110"/>
      <c r="AD15" s="235"/>
      <c r="AE15" s="149"/>
      <c r="AF15" s="149"/>
      <c r="AG15" s="3"/>
      <c r="AH15" s="3"/>
      <c r="AI15" s="110"/>
      <c r="AJ15" s="149"/>
      <c r="AK15" s="149"/>
      <c r="AL15" s="149"/>
      <c r="AM15" s="234"/>
      <c r="AN15" s="110"/>
      <c r="AO15" s="149"/>
      <c r="AP15" s="235"/>
      <c r="AQ15" s="149"/>
    </row>
    <row r="16" spans="1:43">
      <c r="B16" s="130"/>
      <c r="C16" s="161"/>
      <c r="D16" s="161"/>
      <c r="E16" s="213"/>
      <c r="F16" s="243"/>
      <c r="G16" s="245"/>
      <c r="H16" s="3"/>
      <c r="I16" s="213"/>
      <c r="J16" s="227"/>
      <c r="K16" s="227"/>
      <c r="L16" s="245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39"/>
      <c r="Y16" s="239"/>
      <c r="Z16" s="239"/>
      <c r="AA16" s="239"/>
      <c r="AC16" s="110"/>
      <c r="AD16" s="237"/>
      <c r="AE16" s="185"/>
      <c r="AF16" s="185"/>
      <c r="AG16" s="3"/>
      <c r="AH16" s="3"/>
      <c r="AI16" s="110"/>
      <c r="AJ16" s="185"/>
      <c r="AK16" s="185"/>
      <c r="AL16" s="185"/>
      <c r="AM16" s="234"/>
      <c r="AN16" s="110"/>
      <c r="AO16" s="185"/>
      <c r="AP16" s="185"/>
      <c r="AQ16" s="185"/>
    </row>
    <row r="17" spans="1:43">
      <c r="A17" s="3" t="s">
        <v>32</v>
      </c>
      <c r="B17" s="130">
        <f t="shared" ref="B17:B21" si="9">X17</f>
        <v>218.35877502507148</v>
      </c>
      <c r="C17" s="161">
        <f t="shared" ref="C17:C21" si="10">S17</f>
        <v>201.26678319477935</v>
      </c>
      <c r="D17" s="161">
        <f t="shared" ref="D17:D21" si="11">N17</f>
        <v>200.56999432642263</v>
      </c>
      <c r="E17" s="162"/>
      <c r="F17" s="243">
        <f t="shared" ref="F17:F21" si="12">Y17</f>
        <v>23.989059540170114</v>
      </c>
      <c r="G17" s="244">
        <f t="shared" ref="G17:G21" si="13">T17</f>
        <v>16.473072005299862</v>
      </c>
      <c r="H17" s="173">
        <f t="shared" ref="H17:H21" si="14">O17</f>
        <v>178.00565275551764</v>
      </c>
      <c r="I17" s="162"/>
      <c r="J17" s="244">
        <f t="shared" ref="J17:J21" si="15">Z17</f>
        <v>8.3957192734836372</v>
      </c>
      <c r="K17" s="244">
        <f t="shared" ref="K17:K21" si="16">U17</f>
        <v>9.406604207207991</v>
      </c>
      <c r="L17" s="244">
        <f t="shared" ref="L17:L21" si="17">P17</f>
        <v>13.467413263433896</v>
      </c>
      <c r="N17" s="31">
        <v>200.56999432642263</v>
      </c>
      <c r="O17" s="31">
        <v>178.00565275551764</v>
      </c>
      <c r="P17" s="31">
        <v>13.467413263433896</v>
      </c>
      <c r="Q17" s="31">
        <v>178.00565275551764</v>
      </c>
      <c r="R17" s="31"/>
      <c r="S17" s="31">
        <v>201.26678319477935</v>
      </c>
      <c r="T17" s="31">
        <v>16.473072005299862</v>
      </c>
      <c r="U17" s="31">
        <v>9.406604207207991</v>
      </c>
      <c r="V17" s="31">
        <v>175.38710698227149</v>
      </c>
      <c r="W17" s="31"/>
      <c r="X17" s="239">
        <v>218.35877502507148</v>
      </c>
      <c r="Y17" s="239">
        <v>23.989059540170114</v>
      </c>
      <c r="Z17" s="239">
        <v>8.3957192734836372</v>
      </c>
      <c r="AA17" s="239">
        <v>185.97399621141773</v>
      </c>
      <c r="AC17" s="110"/>
      <c r="AD17" s="149"/>
      <c r="AE17" s="149"/>
      <c r="AF17" s="149"/>
      <c r="AG17" s="3"/>
      <c r="AH17" s="3"/>
      <c r="AI17" s="110"/>
      <c r="AJ17" s="149"/>
      <c r="AK17" s="149"/>
      <c r="AL17" s="149"/>
      <c r="AM17" s="234"/>
      <c r="AN17" s="110"/>
      <c r="AO17" s="235"/>
      <c r="AP17" s="235"/>
      <c r="AQ17" s="149"/>
    </row>
    <row r="18" spans="1:43">
      <c r="A18" s="3" t="s">
        <v>33</v>
      </c>
      <c r="B18" s="130">
        <f t="shared" si="9"/>
        <v>330.17165737560623</v>
      </c>
      <c r="C18" s="161">
        <f t="shared" si="10"/>
        <v>289.04928394905886</v>
      </c>
      <c r="D18" s="161">
        <f t="shared" si="11"/>
        <v>336.49740448161015</v>
      </c>
      <c r="E18" s="162"/>
      <c r="F18" s="243">
        <f t="shared" si="12"/>
        <v>56.738854658666185</v>
      </c>
      <c r="G18" s="244">
        <f t="shared" si="13"/>
        <v>50.707647672563247</v>
      </c>
      <c r="H18" s="173">
        <f t="shared" si="14"/>
        <v>268.75246075138369</v>
      </c>
      <c r="I18" s="162"/>
      <c r="J18" s="244">
        <f t="shared" si="15"/>
        <v>19.969104203701466</v>
      </c>
      <c r="K18" s="244">
        <f t="shared" si="16"/>
        <v>19.652496859079676</v>
      </c>
      <c r="L18" s="244">
        <f t="shared" si="17"/>
        <v>46.845569927151757</v>
      </c>
      <c r="N18" s="31">
        <v>336.49740448161015</v>
      </c>
      <c r="O18" s="31">
        <v>268.75246075138369</v>
      </c>
      <c r="P18" s="31">
        <v>46.845569927151757</v>
      </c>
      <c r="Q18" s="31">
        <v>268.75246075138369</v>
      </c>
      <c r="R18" s="31"/>
      <c r="S18" s="31">
        <v>289.04928394905886</v>
      </c>
      <c r="T18" s="31">
        <v>50.707647672563247</v>
      </c>
      <c r="U18" s="31">
        <v>19.652496859079676</v>
      </c>
      <c r="V18" s="31">
        <v>218.68913941741596</v>
      </c>
      <c r="W18" s="31"/>
      <c r="X18" s="239">
        <v>330.17165737560623</v>
      </c>
      <c r="Y18" s="239">
        <v>56.738854658666185</v>
      </c>
      <c r="Z18" s="239">
        <v>19.969104203701466</v>
      </c>
      <c r="AA18" s="239">
        <v>253.4636985132386</v>
      </c>
      <c r="AC18" s="110"/>
      <c r="AD18" s="149"/>
      <c r="AE18" s="149"/>
      <c r="AF18" s="149"/>
      <c r="AG18" s="3"/>
      <c r="AH18" s="3"/>
      <c r="AI18" s="110"/>
      <c r="AJ18" s="149"/>
      <c r="AK18" s="149"/>
      <c r="AL18" s="149"/>
      <c r="AM18" s="234"/>
      <c r="AN18" s="110"/>
      <c r="AO18" s="149"/>
      <c r="AP18" s="235"/>
      <c r="AQ18" s="149"/>
    </row>
    <row r="19" spans="1:43">
      <c r="A19" s="3" t="s">
        <v>34</v>
      </c>
      <c r="B19" s="130">
        <f t="shared" si="9"/>
        <v>318.52465506820062</v>
      </c>
      <c r="C19" s="161">
        <f t="shared" si="10"/>
        <v>198.20384481716408</v>
      </c>
      <c r="D19" s="161">
        <f t="shared" si="11"/>
        <v>331.70461976317239</v>
      </c>
      <c r="E19" s="162"/>
      <c r="F19" s="243">
        <f t="shared" si="12"/>
        <v>7.3304046668537781</v>
      </c>
      <c r="G19" s="244">
        <f t="shared" si="13"/>
        <v>7.4001889630152959</v>
      </c>
      <c r="H19" s="173">
        <f t="shared" si="14"/>
        <v>233.26549957111456</v>
      </c>
      <c r="I19" s="162"/>
      <c r="J19" s="244">
        <f t="shared" si="15"/>
        <v>10.365167870379876</v>
      </c>
      <c r="K19" s="244">
        <f t="shared" si="16"/>
        <v>9.9207905678375798</v>
      </c>
      <c r="L19" s="244">
        <f t="shared" si="17"/>
        <v>86.404219796305512</v>
      </c>
      <c r="N19" s="31">
        <v>331.70461976317239</v>
      </c>
      <c r="O19" s="31">
        <v>233.26549957111456</v>
      </c>
      <c r="P19" s="31">
        <v>86.404219796305512</v>
      </c>
      <c r="Q19" s="31">
        <v>233.26549957111456</v>
      </c>
      <c r="R19" s="31"/>
      <c r="S19" s="31">
        <v>198.20384481716408</v>
      </c>
      <c r="T19" s="31">
        <v>7.4001889630152959</v>
      </c>
      <c r="U19" s="31">
        <v>9.9207905678375798</v>
      </c>
      <c r="V19" s="31">
        <v>180.88286528631122</v>
      </c>
      <c r="W19" s="31"/>
      <c r="X19" s="239">
        <v>318.52465506820062</v>
      </c>
      <c r="Y19" s="239">
        <v>7.3304046668537781</v>
      </c>
      <c r="Z19" s="239">
        <v>10.365167870379876</v>
      </c>
      <c r="AA19" s="239">
        <v>300.8290825309669</v>
      </c>
      <c r="AC19" s="110"/>
      <c r="AD19" s="149"/>
      <c r="AE19" s="149"/>
      <c r="AF19" s="149"/>
      <c r="AG19" s="3"/>
      <c r="AH19" s="3"/>
      <c r="AI19" s="110"/>
      <c r="AJ19" s="149"/>
      <c r="AK19" s="149"/>
      <c r="AL19" s="149"/>
      <c r="AM19" s="234"/>
      <c r="AN19" s="110"/>
      <c r="AO19" s="149"/>
      <c r="AP19" s="235"/>
      <c r="AQ19" s="149"/>
    </row>
    <row r="20" spans="1:43">
      <c r="A20" s="3" t="s">
        <v>35</v>
      </c>
      <c r="B20" s="130">
        <f t="shared" si="9"/>
        <v>337.61847696316647</v>
      </c>
      <c r="C20" s="161">
        <f t="shared" si="10"/>
        <v>225.71418637976947</v>
      </c>
      <c r="D20" s="161">
        <f t="shared" si="11"/>
        <v>227.10062947248676</v>
      </c>
      <c r="E20" s="162"/>
      <c r="F20" s="243">
        <f t="shared" si="12"/>
        <v>24.118622391501795</v>
      </c>
      <c r="G20" s="244">
        <f t="shared" si="13"/>
        <v>20.801123807898026</v>
      </c>
      <c r="H20" s="173">
        <f t="shared" si="14"/>
        <v>193.2121443007124</v>
      </c>
      <c r="I20" s="162"/>
      <c r="J20" s="244">
        <f t="shared" si="15"/>
        <v>8.2940632940237098</v>
      </c>
      <c r="K20" s="244">
        <f t="shared" si="16"/>
        <v>8.8741503818601384</v>
      </c>
      <c r="L20" s="244">
        <f t="shared" si="17"/>
        <v>24.567669370108138</v>
      </c>
      <c r="N20" s="31">
        <v>227.10062947248676</v>
      </c>
      <c r="O20" s="31">
        <v>193.2121443007124</v>
      </c>
      <c r="P20" s="31">
        <v>24.567669370108138</v>
      </c>
      <c r="Q20" s="31">
        <v>193.2121443007124</v>
      </c>
      <c r="R20" s="31"/>
      <c r="S20" s="31">
        <v>225.71418637976947</v>
      </c>
      <c r="T20" s="31">
        <v>20.801123807898026</v>
      </c>
      <c r="U20" s="31">
        <v>8.8741503818601384</v>
      </c>
      <c r="V20" s="31">
        <v>196.0389121900113</v>
      </c>
      <c r="W20" s="31"/>
      <c r="X20" s="239">
        <v>337.61847696316647</v>
      </c>
      <c r="Y20" s="239">
        <v>24.118622391501795</v>
      </c>
      <c r="Z20" s="239">
        <v>8.2940632940237098</v>
      </c>
      <c r="AA20" s="239">
        <v>305.20579127764091</v>
      </c>
      <c r="AC20" s="110"/>
      <c r="AD20" s="149"/>
      <c r="AE20" s="149"/>
      <c r="AF20" s="149"/>
      <c r="AG20" s="3"/>
      <c r="AH20" s="3"/>
      <c r="AI20" s="110"/>
      <c r="AJ20" s="149"/>
      <c r="AK20" s="149"/>
      <c r="AL20" s="149"/>
      <c r="AM20" s="234"/>
      <c r="AN20" s="110"/>
      <c r="AO20" s="149"/>
      <c r="AP20" s="235"/>
      <c r="AQ20" s="149"/>
    </row>
    <row r="21" spans="1:43">
      <c r="A21" s="3" t="s">
        <v>36</v>
      </c>
      <c r="B21" s="130">
        <f t="shared" si="9"/>
        <v>638.64914295478934</v>
      </c>
      <c r="C21" s="161">
        <f t="shared" si="10"/>
        <v>482.37833769421115</v>
      </c>
      <c r="D21" s="161">
        <f t="shared" si="11"/>
        <v>464.54176188441488</v>
      </c>
      <c r="E21" s="162"/>
      <c r="F21" s="243">
        <f t="shared" si="12"/>
        <v>77.807460232228621</v>
      </c>
      <c r="G21" s="244">
        <f t="shared" si="13"/>
        <v>50.672844224709102</v>
      </c>
      <c r="H21" s="173">
        <f t="shared" si="14"/>
        <v>409.67376467224648</v>
      </c>
      <c r="I21" s="162"/>
      <c r="J21" s="244">
        <f t="shared" si="15"/>
        <v>0.84749605683615936</v>
      </c>
      <c r="K21" s="244">
        <f t="shared" si="16"/>
        <v>50.052932348954705</v>
      </c>
      <c r="L21" s="244">
        <f t="shared" si="17"/>
        <v>54.867997212168433</v>
      </c>
      <c r="N21" s="31">
        <v>464.54176188441488</v>
      </c>
      <c r="O21" s="31">
        <v>409.67376467224648</v>
      </c>
      <c r="P21" s="31">
        <v>54.867997212168433</v>
      </c>
      <c r="Q21" s="31">
        <v>409.67376467224648</v>
      </c>
      <c r="R21" s="31"/>
      <c r="S21" s="31">
        <v>482.37833769421115</v>
      </c>
      <c r="T21" s="31">
        <v>50.672844224709102</v>
      </c>
      <c r="U21" s="31">
        <v>50.052932348954705</v>
      </c>
      <c r="V21" s="31">
        <v>381.65256112054732</v>
      </c>
      <c r="W21" s="31"/>
      <c r="X21" s="239">
        <v>638.64914295478934</v>
      </c>
      <c r="Y21" s="239">
        <v>77.807460232228621</v>
      </c>
      <c r="Z21" s="239">
        <v>0.84749605683615936</v>
      </c>
      <c r="AA21" s="239">
        <v>559.99418666572467</v>
      </c>
      <c r="AC21" s="110"/>
      <c r="AD21" s="149"/>
      <c r="AE21" s="149"/>
      <c r="AF21" s="149"/>
      <c r="AG21" s="3"/>
      <c r="AH21" s="3"/>
      <c r="AI21" s="110"/>
      <c r="AJ21" s="149"/>
      <c r="AK21" s="149"/>
      <c r="AL21" s="149"/>
      <c r="AM21" s="234"/>
      <c r="AN21" s="110"/>
      <c r="AO21" s="149"/>
      <c r="AP21" s="235"/>
      <c r="AQ21" s="149"/>
    </row>
    <row r="22" spans="1:43">
      <c r="B22" s="130"/>
      <c r="C22" s="161"/>
      <c r="D22" s="161"/>
      <c r="E22" s="162"/>
      <c r="F22" s="243"/>
      <c r="G22" s="245"/>
      <c r="H22" s="3"/>
      <c r="I22" s="162"/>
      <c r="J22" s="227"/>
      <c r="K22" s="227"/>
      <c r="L22" s="245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39"/>
      <c r="Y22" s="239"/>
      <c r="Z22" s="239"/>
      <c r="AA22" s="239"/>
      <c r="AC22" s="110"/>
      <c r="AD22" s="185"/>
      <c r="AE22" s="237"/>
      <c r="AF22" s="185"/>
      <c r="AG22" s="3"/>
      <c r="AH22" s="3"/>
      <c r="AI22" s="110"/>
      <c r="AJ22" s="185"/>
      <c r="AK22" s="185"/>
      <c r="AL22" s="185"/>
      <c r="AM22" s="234"/>
      <c r="AN22" s="110"/>
      <c r="AO22" s="185"/>
      <c r="AP22" s="185"/>
      <c r="AQ22" s="185"/>
    </row>
    <row r="23" spans="1:43">
      <c r="A23" s="3" t="s">
        <v>37</v>
      </c>
      <c r="B23" s="130">
        <f t="shared" ref="B23:B27" si="18">X23</f>
        <v>280.04653813080978</v>
      </c>
      <c r="C23" s="161">
        <f t="shared" ref="C23:C27" si="19">S23</f>
        <v>209.33004660328643</v>
      </c>
      <c r="D23" s="161">
        <f t="shared" ref="D23:D27" si="20">N23</f>
        <v>230.74104934002892</v>
      </c>
      <c r="E23" s="162"/>
      <c r="F23" s="243">
        <f t="shared" ref="F23:F27" si="21">Y23</f>
        <v>73.746476855963579</v>
      </c>
      <c r="G23" s="244">
        <f t="shared" ref="G23:G27" si="22">T23</f>
        <v>48.705149670240303</v>
      </c>
      <c r="H23" s="173">
        <f t="shared" ref="H23:H27" si="23">O23</f>
        <v>152.27977225595293</v>
      </c>
      <c r="I23" s="162"/>
      <c r="J23" s="244">
        <f t="shared" ref="J23:J27" si="24">Z23</f>
        <v>22.517434962000301</v>
      </c>
      <c r="K23" s="244">
        <f t="shared" ref="K23:K27" si="25">U23</f>
        <v>21.330270797099853</v>
      </c>
      <c r="L23" s="244">
        <f t="shared" ref="L23:L27" si="26">P23</f>
        <v>57.709163858482526</v>
      </c>
      <c r="N23" s="31">
        <v>230.74104934002892</v>
      </c>
      <c r="O23" s="31">
        <v>152.27977225595293</v>
      </c>
      <c r="P23" s="31">
        <v>57.709163858482526</v>
      </c>
      <c r="Q23" s="31">
        <v>152.27977225595293</v>
      </c>
      <c r="R23" s="31"/>
      <c r="S23" s="31">
        <v>209.33004660328643</v>
      </c>
      <c r="T23" s="31">
        <v>48.705149670240303</v>
      </c>
      <c r="U23" s="31">
        <v>21.330270797099853</v>
      </c>
      <c r="V23" s="31">
        <v>139.29462613594626</v>
      </c>
      <c r="W23" s="31"/>
      <c r="X23" s="239">
        <v>280.04653813080978</v>
      </c>
      <c r="Y23" s="239">
        <v>73.746476855963579</v>
      </c>
      <c r="Z23" s="239">
        <v>22.517434962000301</v>
      </c>
      <c r="AA23" s="239">
        <v>183.78262631284588</v>
      </c>
      <c r="AC23" s="110"/>
      <c r="AD23" s="149"/>
      <c r="AE23" s="235"/>
      <c r="AF23" s="149"/>
      <c r="AG23" s="3"/>
      <c r="AH23" s="3"/>
      <c r="AI23" s="110"/>
      <c r="AJ23" s="149"/>
      <c r="AK23" s="149"/>
      <c r="AL23" s="149"/>
      <c r="AM23" s="234"/>
      <c r="AN23" s="110"/>
      <c r="AO23" s="149"/>
      <c r="AP23" s="235"/>
      <c r="AQ23" s="149"/>
    </row>
    <row r="24" spans="1:43">
      <c r="A24" s="3" t="s">
        <v>38</v>
      </c>
      <c r="B24" s="130">
        <f t="shared" si="18"/>
        <v>337.84629650667426</v>
      </c>
      <c r="C24" s="161">
        <f t="shared" si="19"/>
        <v>341.60939115124671</v>
      </c>
      <c r="D24" s="161">
        <f t="shared" si="20"/>
        <v>326.59436894813319</v>
      </c>
      <c r="E24" s="162"/>
      <c r="F24" s="243">
        <f t="shared" si="21"/>
        <v>84.698764555523994</v>
      </c>
      <c r="G24" s="244">
        <f t="shared" si="22"/>
        <v>121.22309308797637</v>
      </c>
      <c r="H24" s="173">
        <f t="shared" si="23"/>
        <v>151.08443532448803</v>
      </c>
      <c r="I24" s="162"/>
      <c r="J24" s="244">
        <f t="shared" si="24"/>
        <v>6.4265208747514908</v>
      </c>
      <c r="K24" s="244">
        <f t="shared" si="25"/>
        <v>5.8526779121940145</v>
      </c>
      <c r="L24" s="244">
        <f t="shared" si="26"/>
        <v>170.22776005288645</v>
      </c>
      <c r="N24" s="31">
        <v>326.59436894813319</v>
      </c>
      <c r="O24" s="31">
        <v>151.08443532448803</v>
      </c>
      <c r="P24" s="31">
        <v>170.22776005288645</v>
      </c>
      <c r="Q24" s="31">
        <v>151.08443532448803</v>
      </c>
      <c r="R24" s="31"/>
      <c r="S24" s="31">
        <v>341.60939115124671</v>
      </c>
      <c r="T24" s="31">
        <v>121.22309308797637</v>
      </c>
      <c r="U24" s="31">
        <v>5.8526779121940145</v>
      </c>
      <c r="V24" s="31">
        <v>214.53362015107632</v>
      </c>
      <c r="W24" s="31"/>
      <c r="X24" s="239">
        <v>337.84629650667426</v>
      </c>
      <c r="Y24" s="239">
        <v>84.698764555523994</v>
      </c>
      <c r="Z24" s="239">
        <v>6.4265208747514908</v>
      </c>
      <c r="AA24" s="239">
        <v>246.72101107639872</v>
      </c>
      <c r="AC24" s="110"/>
      <c r="AD24" s="235"/>
      <c r="AE24" s="149"/>
      <c r="AF24" s="149"/>
      <c r="AG24" s="3"/>
      <c r="AH24" s="3"/>
      <c r="AI24" s="110"/>
      <c r="AJ24" s="149"/>
      <c r="AK24" s="149"/>
      <c r="AL24" s="149"/>
      <c r="AM24" s="234"/>
      <c r="AN24" s="110"/>
      <c r="AO24" s="149"/>
      <c r="AP24" s="235"/>
      <c r="AQ24" s="149"/>
    </row>
    <row r="25" spans="1:43">
      <c r="A25" s="3" t="s">
        <v>39</v>
      </c>
      <c r="B25" s="130">
        <f t="shared" si="18"/>
        <v>232.74547767944054</v>
      </c>
      <c r="C25" s="161">
        <f t="shared" si="19"/>
        <v>203.54142723867977</v>
      </c>
      <c r="D25" s="161">
        <f t="shared" si="20"/>
        <v>232.00020052940886</v>
      </c>
      <c r="E25" s="162"/>
      <c r="F25" s="243">
        <f t="shared" si="21"/>
        <v>20.082484109767464</v>
      </c>
      <c r="G25" s="244">
        <f t="shared" si="22"/>
        <v>20.799994056683232</v>
      </c>
      <c r="H25" s="173">
        <f t="shared" si="23"/>
        <v>201.61156073711919</v>
      </c>
      <c r="I25" s="162"/>
      <c r="J25" s="244">
        <f t="shared" si="24"/>
        <v>19.954197055400584</v>
      </c>
      <c r="K25" s="244">
        <f t="shared" si="25"/>
        <v>12.352690726206566</v>
      </c>
      <c r="L25" s="244">
        <f t="shared" si="26"/>
        <v>16.51139053755384</v>
      </c>
      <c r="N25" s="31">
        <v>232.00020052940886</v>
      </c>
      <c r="O25" s="31">
        <v>201.61156073711919</v>
      </c>
      <c r="P25" s="31">
        <v>16.51139053755384</v>
      </c>
      <c r="Q25" s="31">
        <v>201.61156073711919</v>
      </c>
      <c r="R25" s="31"/>
      <c r="S25" s="31">
        <v>203.54142723867977</v>
      </c>
      <c r="T25" s="31">
        <v>20.799994056683232</v>
      </c>
      <c r="U25" s="31">
        <v>12.352690726206566</v>
      </c>
      <c r="V25" s="31">
        <v>170.38874245579001</v>
      </c>
      <c r="W25" s="31"/>
      <c r="X25" s="239">
        <v>232.74547767944054</v>
      </c>
      <c r="Y25" s="239">
        <v>20.082484109767464</v>
      </c>
      <c r="Z25" s="239">
        <v>19.954197055400584</v>
      </c>
      <c r="AA25" s="239">
        <v>192.70879651427251</v>
      </c>
      <c r="AC25" s="110"/>
      <c r="AD25" s="235"/>
      <c r="AE25" s="235"/>
      <c r="AF25" s="149"/>
      <c r="AG25" s="3"/>
      <c r="AH25" s="3"/>
      <c r="AI25" s="110"/>
      <c r="AJ25" s="149"/>
      <c r="AK25" s="149"/>
      <c r="AL25" s="149"/>
      <c r="AM25" s="234"/>
      <c r="AN25" s="110"/>
      <c r="AO25" s="149"/>
      <c r="AP25" s="235"/>
      <c r="AQ25" s="149"/>
    </row>
    <row r="26" spans="1:43">
      <c r="A26" s="3" t="s">
        <v>40</v>
      </c>
      <c r="B26" s="130">
        <f t="shared" si="18"/>
        <v>311.53846237657075</v>
      </c>
      <c r="C26" s="161">
        <f t="shared" si="19"/>
        <v>242.49266407065591</v>
      </c>
      <c r="D26" s="161">
        <f t="shared" si="20"/>
        <v>200.98884853483875</v>
      </c>
      <c r="E26" s="162"/>
      <c r="F26" s="243">
        <f t="shared" si="21"/>
        <v>51.656792322778273</v>
      </c>
      <c r="G26" s="244">
        <f t="shared" si="22"/>
        <v>36.207265076640063</v>
      </c>
      <c r="H26" s="173">
        <f t="shared" si="23"/>
        <v>189.49218331073271</v>
      </c>
      <c r="I26" s="162"/>
      <c r="J26" s="244">
        <f t="shared" si="24"/>
        <v>12.361341472968499</v>
      </c>
      <c r="K26" s="244">
        <f t="shared" si="25"/>
        <v>14.136253144407798</v>
      </c>
      <c r="L26" s="244">
        <f t="shared" si="26"/>
        <v>11.496665224106048</v>
      </c>
      <c r="N26" s="31">
        <v>200.98884853483875</v>
      </c>
      <c r="O26" s="31">
        <v>189.49218331073271</v>
      </c>
      <c r="P26" s="31">
        <v>11.496665224106048</v>
      </c>
      <c r="Q26" s="31">
        <v>189.49218331073271</v>
      </c>
      <c r="R26" s="31"/>
      <c r="S26" s="31">
        <v>242.49266407065591</v>
      </c>
      <c r="T26" s="31">
        <v>36.207265076640063</v>
      </c>
      <c r="U26" s="31">
        <v>14.136253144407798</v>
      </c>
      <c r="V26" s="31">
        <v>192.14914584960803</v>
      </c>
      <c r="W26" s="31"/>
      <c r="X26" s="239">
        <v>311.53846237657075</v>
      </c>
      <c r="Y26" s="239">
        <v>51.656792322778273</v>
      </c>
      <c r="Z26" s="239">
        <v>12.361341472968499</v>
      </c>
      <c r="AA26" s="239">
        <v>247.52032858082396</v>
      </c>
      <c r="AC26" s="110"/>
      <c r="AD26" s="235"/>
      <c r="AE26" s="235"/>
      <c r="AF26" s="149"/>
      <c r="AG26" s="3"/>
      <c r="AH26" s="3"/>
      <c r="AI26" s="110"/>
      <c r="AJ26" s="149"/>
      <c r="AK26" s="149"/>
      <c r="AL26" s="149"/>
      <c r="AM26" s="234"/>
      <c r="AN26" s="110"/>
      <c r="AO26" s="149"/>
      <c r="AP26" s="235"/>
      <c r="AQ26" s="149"/>
    </row>
    <row r="27" spans="1:43">
      <c r="A27" s="3" t="s">
        <v>41</v>
      </c>
      <c r="B27" s="130">
        <f t="shared" si="18"/>
        <v>255.80995512334377</v>
      </c>
      <c r="C27" s="161">
        <f t="shared" si="19"/>
        <v>165.93160408195286</v>
      </c>
      <c r="D27" s="161">
        <f t="shared" si="20"/>
        <v>140.45265484611232</v>
      </c>
      <c r="E27" s="162"/>
      <c r="F27" s="243">
        <f t="shared" si="21"/>
        <v>84.28801449448531</v>
      </c>
      <c r="G27" s="244">
        <f t="shared" si="22"/>
        <v>42.274443340350146</v>
      </c>
      <c r="H27" s="173">
        <f t="shared" si="23"/>
        <v>110.43597820870401</v>
      </c>
      <c r="I27" s="162"/>
      <c r="J27" s="244">
        <f t="shared" si="24"/>
        <v>0</v>
      </c>
      <c r="K27" s="244">
        <f t="shared" si="25"/>
        <v>15.157373207117921</v>
      </c>
      <c r="L27" s="244">
        <f t="shared" si="26"/>
        <v>13.265684780897114</v>
      </c>
      <c r="N27" s="31">
        <v>140.45265484611232</v>
      </c>
      <c r="O27" s="31">
        <v>110.43597820870401</v>
      </c>
      <c r="P27" s="31">
        <v>13.265684780897114</v>
      </c>
      <c r="Q27" s="31">
        <v>110.43597820870401</v>
      </c>
      <c r="R27" s="31"/>
      <c r="S27" s="31">
        <v>165.93160408195286</v>
      </c>
      <c r="T27" s="31">
        <v>42.274443340350146</v>
      </c>
      <c r="U27" s="31">
        <v>15.157373207117921</v>
      </c>
      <c r="V27" s="31">
        <v>108.49978753448478</v>
      </c>
      <c r="W27" s="31"/>
      <c r="X27" s="239">
        <v>255.80995512334377</v>
      </c>
      <c r="Y27" s="239">
        <v>84.28801449448531</v>
      </c>
      <c r="Z27" s="239">
        <v>0</v>
      </c>
      <c r="AA27" s="239">
        <v>171.52194062885843</v>
      </c>
      <c r="AC27" s="110"/>
      <c r="AD27" s="149"/>
      <c r="AE27" s="149"/>
      <c r="AF27" s="149"/>
      <c r="AG27" s="3"/>
      <c r="AH27" s="3"/>
      <c r="AI27" s="110"/>
      <c r="AJ27" s="149"/>
      <c r="AK27" s="149"/>
      <c r="AL27" s="149"/>
      <c r="AM27" s="234"/>
      <c r="AN27" s="110"/>
      <c r="AO27" s="149"/>
      <c r="AP27" s="235"/>
      <c r="AQ27" s="149"/>
    </row>
    <row r="28" spans="1:43">
      <c r="B28" s="130"/>
      <c r="C28" s="161"/>
      <c r="D28" s="161"/>
      <c r="E28" s="162"/>
      <c r="F28" s="243"/>
      <c r="G28" s="245"/>
      <c r="H28" s="3"/>
      <c r="I28" s="162"/>
      <c r="J28" s="227"/>
      <c r="K28" s="227"/>
      <c r="L28" s="24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239"/>
      <c r="Y28" s="239"/>
      <c r="Z28" s="239"/>
      <c r="AA28" s="239"/>
      <c r="AC28" s="110"/>
      <c r="AD28" s="237"/>
      <c r="AE28" s="185"/>
      <c r="AF28" s="185"/>
      <c r="AG28" s="3"/>
      <c r="AH28" s="3"/>
      <c r="AI28" s="110"/>
      <c r="AJ28" s="185"/>
      <c r="AK28" s="185"/>
      <c r="AL28" s="185"/>
      <c r="AM28" s="234"/>
      <c r="AN28" s="110"/>
      <c r="AO28" s="185"/>
      <c r="AP28" s="185"/>
      <c r="AQ28" s="185"/>
    </row>
    <row r="29" spans="1:43">
      <c r="A29" s="227" t="s">
        <v>118</v>
      </c>
      <c r="B29" s="130">
        <f t="shared" ref="B29:B33" si="27">X29</f>
        <v>166.77331580477022</v>
      </c>
      <c r="C29" s="161">
        <f t="shared" ref="C29:C33" si="28">S29</f>
        <v>136.82326752802001</v>
      </c>
      <c r="D29" s="161">
        <f t="shared" ref="D29:D33" si="29">N29</f>
        <v>182.9092206860123</v>
      </c>
      <c r="E29" s="162"/>
      <c r="F29" s="243">
        <f t="shared" ref="F29:F33" si="30">Y29</f>
        <v>22.236531029318286</v>
      </c>
      <c r="G29" s="244">
        <f t="shared" ref="G29:G33" si="31">T29</f>
        <v>22.103920498767053</v>
      </c>
      <c r="H29" s="173">
        <f t="shared" ref="H29:H33" si="32">O29</f>
        <v>131.45270580791259</v>
      </c>
      <c r="I29" s="162"/>
      <c r="J29" s="244">
        <f t="shared" ref="J29:J33" si="33">Z29</f>
        <v>12.624763831589894</v>
      </c>
      <c r="K29" s="244">
        <f t="shared" ref="K29:K33" si="34">U29</f>
        <v>14.58449355694108</v>
      </c>
      <c r="L29" s="244">
        <f t="shared" ref="L29:L33" si="35">P29</f>
        <v>28.605540626802657</v>
      </c>
      <c r="N29" s="31">
        <v>182.9092206860123</v>
      </c>
      <c r="O29" s="31">
        <v>131.45270580791259</v>
      </c>
      <c r="P29" s="31">
        <v>28.605540626802657</v>
      </c>
      <c r="Q29" s="31">
        <v>131.45270580791259</v>
      </c>
      <c r="R29" s="31"/>
      <c r="S29" s="31">
        <v>136.82326752802001</v>
      </c>
      <c r="T29" s="31">
        <v>22.103920498767053</v>
      </c>
      <c r="U29" s="31">
        <v>14.58449355694108</v>
      </c>
      <c r="V29" s="31">
        <v>100.13485347231186</v>
      </c>
      <c r="W29" s="31"/>
      <c r="X29" s="239">
        <v>166.77331580477022</v>
      </c>
      <c r="Y29" s="239">
        <v>22.236531029318286</v>
      </c>
      <c r="Z29" s="239">
        <v>12.624763831589894</v>
      </c>
      <c r="AA29" s="239">
        <v>131.91202094386202</v>
      </c>
      <c r="AC29" s="110"/>
      <c r="AD29" s="235"/>
      <c r="AE29" s="149"/>
      <c r="AF29" s="149"/>
      <c r="AG29" s="3"/>
      <c r="AH29" s="3"/>
      <c r="AI29" s="110"/>
      <c r="AJ29" s="149"/>
      <c r="AK29" s="149"/>
      <c r="AL29" s="149"/>
      <c r="AM29" s="234"/>
      <c r="AN29" s="110"/>
      <c r="AO29" s="149"/>
      <c r="AP29" s="235"/>
      <c r="AQ29" s="106"/>
    </row>
    <row r="30" spans="1:43">
      <c r="A30" s="3" t="s">
        <v>43</v>
      </c>
      <c r="B30" s="130">
        <f t="shared" si="27"/>
        <v>152.23751640512072</v>
      </c>
      <c r="C30" s="161">
        <f t="shared" si="28"/>
        <v>138.91015444608246</v>
      </c>
      <c r="D30" s="161">
        <f t="shared" si="29"/>
        <v>141.09592033770576</v>
      </c>
      <c r="E30" s="162"/>
      <c r="F30" s="243">
        <f t="shared" si="30"/>
        <v>18.190407026689044</v>
      </c>
      <c r="G30" s="244">
        <f t="shared" si="31"/>
        <v>15.789197777833987</v>
      </c>
      <c r="H30" s="173">
        <f t="shared" si="32"/>
        <v>120.01104681617839</v>
      </c>
      <c r="I30" s="162"/>
      <c r="J30" s="244">
        <f t="shared" si="33"/>
        <v>4.3123034563628249</v>
      </c>
      <c r="K30" s="244">
        <f t="shared" si="34"/>
        <v>3.4572784346099206</v>
      </c>
      <c r="L30" s="244">
        <f t="shared" si="35"/>
        <v>17.370874902360374</v>
      </c>
      <c r="N30" s="31">
        <v>141.09592033770576</v>
      </c>
      <c r="O30" s="31">
        <v>120.01104681617839</v>
      </c>
      <c r="P30" s="31">
        <v>17.370874902360374</v>
      </c>
      <c r="Q30" s="31">
        <v>120.01104681617839</v>
      </c>
      <c r="R30" s="31"/>
      <c r="S30" s="31">
        <v>138.91015444608246</v>
      </c>
      <c r="T30" s="31">
        <v>15.789197777833987</v>
      </c>
      <c r="U30" s="31">
        <v>3.4572784346099206</v>
      </c>
      <c r="V30" s="31">
        <v>119.66367823363855</v>
      </c>
      <c r="W30" s="31"/>
      <c r="X30" s="239">
        <v>152.23751640512072</v>
      </c>
      <c r="Y30" s="239">
        <v>18.190407026689044</v>
      </c>
      <c r="Z30" s="239">
        <v>4.3123034563628249</v>
      </c>
      <c r="AA30" s="239">
        <v>129.73480592206883</v>
      </c>
      <c r="AC30" s="110"/>
      <c r="AD30" s="149"/>
      <c r="AE30" s="149"/>
      <c r="AF30" s="149"/>
      <c r="AG30" s="3"/>
      <c r="AH30" s="3"/>
      <c r="AI30" s="110"/>
      <c r="AJ30" s="149"/>
      <c r="AK30" s="149"/>
      <c r="AL30" s="149"/>
      <c r="AM30" s="234"/>
      <c r="AN30" s="110"/>
      <c r="AO30" s="149"/>
      <c r="AP30" s="235"/>
      <c r="AQ30" s="106"/>
    </row>
    <row r="31" spans="1:43">
      <c r="A31" s="3" t="s">
        <v>44</v>
      </c>
      <c r="B31" s="130">
        <f t="shared" si="27"/>
        <v>223.91367041075134</v>
      </c>
      <c r="C31" s="161">
        <f t="shared" si="28"/>
        <v>188.27885217328478</v>
      </c>
      <c r="D31" s="161">
        <f t="shared" si="29"/>
        <v>192.61506925386414</v>
      </c>
      <c r="E31" s="162"/>
      <c r="F31" s="243">
        <f t="shared" si="30"/>
        <v>0</v>
      </c>
      <c r="G31" s="244">
        <f t="shared" si="31"/>
        <v>0.14753844863825247</v>
      </c>
      <c r="H31" s="173">
        <f t="shared" si="32"/>
        <v>180.82577732822116</v>
      </c>
      <c r="I31" s="162"/>
      <c r="J31" s="244">
        <f t="shared" si="33"/>
        <v>10.997408346783491</v>
      </c>
      <c r="K31" s="244">
        <f t="shared" si="34"/>
        <v>11.024908112273886</v>
      </c>
      <c r="L31" s="244">
        <f t="shared" si="35"/>
        <v>0.10109053853606466</v>
      </c>
      <c r="N31" s="31">
        <v>192.61506925386414</v>
      </c>
      <c r="O31" s="31">
        <v>180.82577732822116</v>
      </c>
      <c r="P31" s="31">
        <v>0.10109053853606466</v>
      </c>
      <c r="Q31" s="31">
        <v>180.82577732822116</v>
      </c>
      <c r="R31" s="31"/>
      <c r="S31" s="31">
        <v>188.27885217328478</v>
      </c>
      <c r="T31" s="31">
        <v>0.14753844863825247</v>
      </c>
      <c r="U31" s="31">
        <v>11.024908112273886</v>
      </c>
      <c r="V31" s="31">
        <v>177.10640561237261</v>
      </c>
      <c r="W31" s="31"/>
      <c r="X31" s="239">
        <v>223.91367041075134</v>
      </c>
      <c r="Y31" s="239">
        <v>0</v>
      </c>
      <c r="Z31" s="239">
        <v>10.997408346783491</v>
      </c>
      <c r="AA31" s="239">
        <v>212.91626206396785</v>
      </c>
      <c r="AC31" s="110"/>
      <c r="AD31" s="149"/>
      <c r="AE31" s="149"/>
      <c r="AF31" s="149"/>
      <c r="AG31" s="3"/>
      <c r="AH31" s="3"/>
      <c r="AI31" s="110"/>
      <c r="AJ31" s="149"/>
      <c r="AK31" s="149"/>
      <c r="AL31" s="149"/>
      <c r="AM31" s="234"/>
      <c r="AN31" s="110"/>
      <c r="AO31" s="149"/>
      <c r="AP31" s="235"/>
      <c r="AQ31" s="106"/>
    </row>
    <row r="32" spans="1:43">
      <c r="A32" s="3" t="s">
        <v>45</v>
      </c>
      <c r="B32" s="130">
        <f t="shared" si="27"/>
        <v>230.14734380255365</v>
      </c>
      <c r="C32" s="161">
        <f t="shared" si="28"/>
        <v>325.23714808566979</v>
      </c>
      <c r="D32" s="161">
        <f t="shared" si="29"/>
        <v>511.33325546996207</v>
      </c>
      <c r="E32" s="162"/>
      <c r="F32" s="243">
        <f t="shared" si="30"/>
        <v>28.446597392415093</v>
      </c>
      <c r="G32" s="244">
        <f t="shared" si="31"/>
        <v>27.997697916671097</v>
      </c>
      <c r="H32" s="173">
        <f t="shared" si="32"/>
        <v>257.58131469758746</v>
      </c>
      <c r="I32" s="162"/>
      <c r="J32" s="244">
        <f t="shared" si="33"/>
        <v>12.601082568931913</v>
      </c>
      <c r="K32" s="244">
        <f t="shared" si="34"/>
        <v>31.942112255715458</v>
      </c>
      <c r="L32" s="244">
        <f t="shared" si="35"/>
        <v>230.96920580779923</v>
      </c>
      <c r="N32" s="31">
        <v>511.33325546996207</v>
      </c>
      <c r="O32" s="31">
        <v>257.58131469758746</v>
      </c>
      <c r="P32" s="31">
        <v>230.96920580779923</v>
      </c>
      <c r="Q32" s="31">
        <v>257.58131469758746</v>
      </c>
      <c r="R32" s="31"/>
      <c r="S32" s="31">
        <v>325.23714808566979</v>
      </c>
      <c r="T32" s="31">
        <v>27.997697916671097</v>
      </c>
      <c r="U32" s="31">
        <v>31.942112255715458</v>
      </c>
      <c r="V32" s="31">
        <v>265.29733791328323</v>
      </c>
      <c r="W32" s="31"/>
      <c r="X32" s="239">
        <v>230.14734380255365</v>
      </c>
      <c r="Y32" s="239">
        <v>28.446597392415093</v>
      </c>
      <c r="Z32" s="239">
        <v>12.601082568931913</v>
      </c>
      <c r="AA32" s="239">
        <v>189.09966384120665</v>
      </c>
      <c r="AC32" s="110"/>
      <c r="AD32" s="149"/>
      <c r="AE32" s="149"/>
      <c r="AF32" s="149"/>
      <c r="AG32" s="3"/>
      <c r="AH32" s="3"/>
      <c r="AI32" s="110"/>
      <c r="AJ32" s="149"/>
      <c r="AK32" s="149"/>
      <c r="AL32" s="149"/>
      <c r="AM32" s="234"/>
      <c r="AN32" s="110"/>
      <c r="AO32" s="149"/>
      <c r="AP32" s="235"/>
      <c r="AQ32" s="106"/>
    </row>
    <row r="33" spans="1:43">
      <c r="A33" s="3" t="s">
        <v>46</v>
      </c>
      <c r="B33" s="130">
        <f t="shared" si="27"/>
        <v>298.49457723041877</v>
      </c>
      <c r="C33" s="161">
        <f t="shared" si="28"/>
        <v>409.4681291763477</v>
      </c>
      <c r="D33" s="161">
        <f t="shared" si="29"/>
        <v>275.36237259132503</v>
      </c>
      <c r="E33" s="162"/>
      <c r="F33" s="243">
        <f t="shared" si="30"/>
        <v>34.458531029205005</v>
      </c>
      <c r="G33" s="244">
        <f t="shared" si="31"/>
        <v>123.41279515858866</v>
      </c>
      <c r="H33" s="173">
        <f t="shared" si="32"/>
        <v>223.38318577486794</v>
      </c>
      <c r="I33" s="162"/>
      <c r="J33" s="244">
        <f t="shared" si="33"/>
        <v>9.1556674793998827</v>
      </c>
      <c r="K33" s="244">
        <f t="shared" si="34"/>
        <v>9.6581941967904044</v>
      </c>
      <c r="L33" s="244">
        <f t="shared" si="35"/>
        <v>41.898143739305112</v>
      </c>
      <c r="N33" s="31">
        <v>275.36237259132503</v>
      </c>
      <c r="O33" s="31">
        <v>223.38318577486794</v>
      </c>
      <c r="P33" s="31">
        <v>41.898143739305112</v>
      </c>
      <c r="Q33" s="31">
        <v>223.38318577486794</v>
      </c>
      <c r="R33" s="31"/>
      <c r="S33" s="31">
        <v>409.4681291763477</v>
      </c>
      <c r="T33" s="31">
        <v>123.41279515858866</v>
      </c>
      <c r="U33" s="31">
        <v>9.6581941967904044</v>
      </c>
      <c r="V33" s="31">
        <v>276.39713982096868</v>
      </c>
      <c r="W33" s="31"/>
      <c r="X33" s="239">
        <v>298.49457723041877</v>
      </c>
      <c r="Y33" s="239">
        <v>34.458531029205005</v>
      </c>
      <c r="Z33" s="239">
        <v>9.1556674793998827</v>
      </c>
      <c r="AA33" s="239">
        <v>254.88037872181388</v>
      </c>
      <c r="AC33" s="110"/>
      <c r="AD33" s="149"/>
      <c r="AE33" s="149"/>
      <c r="AF33" s="149"/>
      <c r="AG33" s="3"/>
      <c r="AH33" s="3"/>
      <c r="AI33" s="110"/>
      <c r="AJ33" s="149"/>
      <c r="AK33" s="149"/>
      <c r="AL33" s="149"/>
      <c r="AM33" s="234"/>
      <c r="AN33" s="110"/>
      <c r="AO33" s="149"/>
      <c r="AP33" s="235"/>
      <c r="AQ33" s="106"/>
    </row>
    <row r="34" spans="1:43">
      <c r="B34" s="130"/>
      <c r="C34" s="161"/>
      <c r="D34" s="161"/>
      <c r="E34" s="213"/>
      <c r="F34" s="243"/>
      <c r="G34" s="245"/>
      <c r="H34" s="3"/>
      <c r="I34" s="213"/>
      <c r="J34" s="227"/>
      <c r="K34" s="227"/>
      <c r="L34" s="24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239"/>
      <c r="Y34" s="239"/>
      <c r="Z34" s="239"/>
      <c r="AA34" s="239"/>
      <c r="AC34" s="110"/>
      <c r="AD34" s="237"/>
      <c r="AE34" s="185"/>
      <c r="AF34" s="185"/>
      <c r="AG34" s="3"/>
      <c r="AH34" s="3"/>
      <c r="AI34" s="110"/>
      <c r="AJ34" s="185"/>
      <c r="AK34" s="185"/>
      <c r="AL34" s="185"/>
      <c r="AM34" s="234"/>
      <c r="AN34" s="110"/>
      <c r="AO34" s="185"/>
      <c r="AP34" s="189"/>
      <c r="AQ34" s="185"/>
    </row>
    <row r="35" spans="1:43">
      <c r="A35" s="3" t="s">
        <v>47</v>
      </c>
      <c r="B35" s="130">
        <f t="shared" ref="B35:B38" si="36">X35</f>
        <v>196.01787859930982</v>
      </c>
      <c r="C35" s="161">
        <f t="shared" ref="C35:C38" si="37">S35</f>
        <v>158.35961557691238</v>
      </c>
      <c r="D35" s="161">
        <f t="shared" ref="D35:D38" si="38">N35</f>
        <v>165.35616317687814</v>
      </c>
      <c r="E35" s="162"/>
      <c r="F35" s="243">
        <f t="shared" ref="F35:F38" si="39">Y35</f>
        <v>44.570053742150819</v>
      </c>
      <c r="G35" s="244">
        <f t="shared" ref="G35:G38" si="40">T35</f>
        <v>5.82525415254708</v>
      </c>
      <c r="H35" s="173">
        <f t="shared" ref="H35:H38" si="41">O35</f>
        <v>121.47317009296845</v>
      </c>
      <c r="I35" s="162"/>
      <c r="J35" s="244">
        <f t="shared" ref="J35:J38" si="42">Z35</f>
        <v>4.0397058324376314</v>
      </c>
      <c r="K35" s="244">
        <f t="shared" ref="K35:K38" si="43">U35</f>
        <v>0.68034664740847728</v>
      </c>
      <c r="L35" s="244">
        <f t="shared" ref="L35:L38" si="44">P35</f>
        <v>40.711509755139446</v>
      </c>
      <c r="N35" s="31">
        <v>165.35616317687814</v>
      </c>
      <c r="O35" s="31">
        <v>121.47317009296845</v>
      </c>
      <c r="P35" s="31">
        <v>40.711509755139446</v>
      </c>
      <c r="Q35" s="31">
        <v>121.47317009296845</v>
      </c>
      <c r="R35" s="31"/>
      <c r="S35" s="31">
        <v>158.35961557691238</v>
      </c>
      <c r="T35" s="31">
        <v>5.82525415254708</v>
      </c>
      <c r="U35" s="31">
        <v>0.68034664740847728</v>
      </c>
      <c r="V35" s="31">
        <v>151.8540147769568</v>
      </c>
      <c r="W35" s="31"/>
      <c r="X35" s="239">
        <v>196.01787859930982</v>
      </c>
      <c r="Y35" s="239">
        <v>44.570053742150819</v>
      </c>
      <c r="Z35" s="239">
        <v>4.0397058324376314</v>
      </c>
      <c r="AA35" s="239">
        <v>147.40811902472134</v>
      </c>
      <c r="AC35" s="110"/>
      <c r="AD35" s="235"/>
      <c r="AE35" s="149"/>
      <c r="AF35" s="149"/>
      <c r="AG35" s="3"/>
      <c r="AH35" s="3"/>
      <c r="AI35" s="110"/>
      <c r="AJ35" s="149"/>
      <c r="AK35" s="149"/>
      <c r="AL35" s="149"/>
      <c r="AM35" s="234"/>
      <c r="AN35" s="110"/>
      <c r="AO35" s="149"/>
      <c r="AP35" s="149"/>
      <c r="AQ35" s="149"/>
    </row>
    <row r="36" spans="1:43">
      <c r="A36" s="3" t="s">
        <v>48</v>
      </c>
      <c r="B36" s="130">
        <f t="shared" si="36"/>
        <v>348.72095525081983</v>
      </c>
      <c r="C36" s="161">
        <f t="shared" si="37"/>
        <v>387.26061343927239</v>
      </c>
      <c r="D36" s="161">
        <f t="shared" si="38"/>
        <v>344.25680506199319</v>
      </c>
      <c r="E36" s="162"/>
      <c r="F36" s="243">
        <f t="shared" si="39"/>
        <v>8.9683522701158083</v>
      </c>
      <c r="G36" s="244">
        <f t="shared" si="40"/>
        <v>20.352792480863371</v>
      </c>
      <c r="H36" s="173">
        <f t="shared" si="41"/>
        <v>319.58129405711912</v>
      </c>
      <c r="I36" s="162"/>
      <c r="J36" s="244">
        <f t="shared" si="42"/>
        <v>3.4315409059545679E-2</v>
      </c>
      <c r="K36" s="244">
        <f t="shared" si="43"/>
        <v>0</v>
      </c>
      <c r="L36" s="244">
        <f t="shared" si="44"/>
        <v>14.253151521894397</v>
      </c>
      <c r="N36" s="31">
        <v>344.25680506199319</v>
      </c>
      <c r="O36" s="31">
        <v>319.58129405711912</v>
      </c>
      <c r="P36" s="31">
        <v>14.253151521894397</v>
      </c>
      <c r="Q36" s="31">
        <v>319.58129405711912</v>
      </c>
      <c r="R36" s="31"/>
      <c r="S36" s="31">
        <v>387.26061343927239</v>
      </c>
      <c r="T36" s="31">
        <v>20.352792480863371</v>
      </c>
      <c r="U36" s="31">
        <v>0</v>
      </c>
      <c r="V36" s="31">
        <v>366.90782095840899</v>
      </c>
      <c r="W36" s="31"/>
      <c r="X36" s="239">
        <v>348.72095525081983</v>
      </c>
      <c r="Y36" s="239">
        <v>8.9683522701158083</v>
      </c>
      <c r="Z36" s="239">
        <v>3.4315409059545679E-2</v>
      </c>
      <c r="AA36" s="239">
        <v>339.71828757164445</v>
      </c>
      <c r="AC36" s="110"/>
      <c r="AD36" s="149"/>
      <c r="AE36" s="235"/>
      <c r="AF36" s="149"/>
      <c r="AG36" s="3"/>
      <c r="AH36" s="3"/>
      <c r="AI36" s="110"/>
      <c r="AJ36" s="149"/>
      <c r="AK36" s="149"/>
      <c r="AL36" s="149"/>
      <c r="AM36" s="234"/>
      <c r="AN36" s="110"/>
      <c r="AO36" s="149"/>
      <c r="AP36" s="235"/>
      <c r="AQ36" s="149"/>
    </row>
    <row r="37" spans="1:43">
      <c r="A37" s="3" t="s">
        <v>49</v>
      </c>
      <c r="B37" s="130">
        <f t="shared" si="36"/>
        <v>296.05225309271077</v>
      </c>
      <c r="C37" s="161">
        <f t="shared" si="37"/>
        <v>239.80075215902056</v>
      </c>
      <c r="D37" s="161">
        <f t="shared" si="38"/>
        <v>267.35364277860356</v>
      </c>
      <c r="E37" s="162"/>
      <c r="F37" s="243">
        <f t="shared" si="39"/>
        <v>43.889411138879005</v>
      </c>
      <c r="G37" s="244">
        <f t="shared" si="40"/>
        <v>43.00843970765316</v>
      </c>
      <c r="H37" s="173">
        <f t="shared" si="41"/>
        <v>206.69622700578168</v>
      </c>
      <c r="I37" s="162"/>
      <c r="J37" s="244">
        <f t="shared" si="42"/>
        <v>13.828191868585909</v>
      </c>
      <c r="K37" s="244">
        <f t="shared" si="43"/>
        <v>13.250573839754278</v>
      </c>
      <c r="L37" s="244">
        <f t="shared" si="44"/>
        <v>46.546922324931856</v>
      </c>
      <c r="N37" s="31">
        <v>267.35364277860356</v>
      </c>
      <c r="O37" s="31">
        <v>206.69622700578168</v>
      </c>
      <c r="P37" s="31">
        <v>46.546922324931856</v>
      </c>
      <c r="Q37" s="31">
        <v>206.69622700578168</v>
      </c>
      <c r="R37" s="31"/>
      <c r="S37" s="31">
        <v>239.80075215902056</v>
      </c>
      <c r="T37" s="31">
        <v>43.00843970765316</v>
      </c>
      <c r="U37" s="31">
        <v>13.250573839754278</v>
      </c>
      <c r="V37" s="31">
        <v>183.54173861161311</v>
      </c>
      <c r="W37" s="31"/>
      <c r="X37" s="239">
        <v>296.05225309271077</v>
      </c>
      <c r="Y37" s="239">
        <v>43.889411138879005</v>
      </c>
      <c r="Z37" s="239">
        <v>13.828191868585909</v>
      </c>
      <c r="AA37" s="239">
        <v>238.33465008524587</v>
      </c>
      <c r="AC37" s="110"/>
      <c r="AD37" s="235"/>
      <c r="AE37" s="149"/>
      <c r="AF37" s="149"/>
      <c r="AG37" s="3"/>
      <c r="AH37" s="3"/>
      <c r="AI37" s="110"/>
      <c r="AJ37" s="149"/>
      <c r="AK37" s="149"/>
      <c r="AL37" s="149"/>
      <c r="AM37" s="234"/>
      <c r="AN37" s="110"/>
      <c r="AO37" s="149"/>
      <c r="AP37" s="235"/>
      <c r="AQ37" s="149"/>
    </row>
    <row r="38" spans="1:43">
      <c r="A38" s="8" t="s">
        <v>50</v>
      </c>
      <c r="B38" s="131">
        <f t="shared" si="36"/>
        <v>541.56146822073231</v>
      </c>
      <c r="C38" s="166">
        <f t="shared" si="37"/>
        <v>420.20177921530694</v>
      </c>
      <c r="D38" s="166">
        <f t="shared" si="38"/>
        <v>454.46057476318163</v>
      </c>
      <c r="E38" s="162"/>
      <c r="F38" s="169">
        <f t="shared" si="39"/>
        <v>20.142873890715109</v>
      </c>
      <c r="G38" s="168">
        <f t="shared" si="40"/>
        <v>34.293379042649946</v>
      </c>
      <c r="H38" s="240">
        <f t="shared" si="41"/>
        <v>397.89319069014607</v>
      </c>
      <c r="I38" s="162"/>
      <c r="J38" s="168">
        <f t="shared" si="42"/>
        <v>6.524780022658649</v>
      </c>
      <c r="K38" s="168">
        <f t="shared" si="43"/>
        <v>6.335926733557355</v>
      </c>
      <c r="L38" s="168">
        <f t="shared" si="44"/>
        <v>47.599954935973273</v>
      </c>
      <c r="N38" s="240">
        <v>454.46057476318163</v>
      </c>
      <c r="O38" s="240">
        <v>397.89319069014607</v>
      </c>
      <c r="P38" s="240">
        <v>47.599954935973273</v>
      </c>
      <c r="Q38" s="240">
        <v>397.89319069014607</v>
      </c>
      <c r="R38" s="31"/>
      <c r="S38" s="240">
        <v>420.20177921530694</v>
      </c>
      <c r="T38" s="240">
        <v>34.293379042649946</v>
      </c>
      <c r="U38" s="240">
        <v>6.335926733557355</v>
      </c>
      <c r="V38" s="240">
        <v>379.57247343909961</v>
      </c>
      <c r="W38" s="31"/>
      <c r="X38" s="241">
        <v>541.56146822073231</v>
      </c>
      <c r="Y38" s="241">
        <v>20.142873890715109</v>
      </c>
      <c r="Z38" s="241">
        <v>6.524780022658649</v>
      </c>
      <c r="AA38" s="241">
        <v>514.89381430735853</v>
      </c>
      <c r="AC38" s="110"/>
      <c r="AD38" s="149"/>
      <c r="AE38" s="149"/>
      <c r="AF38" s="149"/>
      <c r="AG38" s="3"/>
      <c r="AH38" s="3"/>
      <c r="AI38" s="110"/>
      <c r="AJ38" s="149"/>
      <c r="AK38" s="149"/>
      <c r="AL38" s="149"/>
      <c r="AM38" s="234"/>
      <c r="AN38" s="110"/>
      <c r="AO38" s="149"/>
      <c r="AP38" s="235"/>
      <c r="AQ38" s="149"/>
    </row>
    <row r="39" spans="1:43">
      <c r="A39" s="227" t="s">
        <v>174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43">
      <c r="A40" s="126" t="s">
        <v>147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1:43">
      <c r="H41" s="37"/>
      <c r="I41" s="37"/>
      <c r="L41" s="37"/>
      <c r="N41" s="226"/>
      <c r="O41" s="226"/>
      <c r="P41" s="226"/>
      <c r="Q41" s="226"/>
      <c r="R41" s="226"/>
      <c r="S41" s="254"/>
      <c r="T41" s="254"/>
      <c r="U41" s="254"/>
      <c r="V41" s="254"/>
      <c r="W41" s="254"/>
      <c r="X41" s="254"/>
      <c r="Y41" s="254"/>
      <c r="Z41" s="254"/>
      <c r="AA41" s="254"/>
    </row>
    <row r="42" spans="1:43">
      <c r="H42" s="37"/>
      <c r="I42" s="37"/>
      <c r="L42" s="37"/>
      <c r="N42" s="226"/>
      <c r="O42" s="226"/>
      <c r="P42" s="226"/>
      <c r="Q42" s="226"/>
      <c r="R42" s="226"/>
      <c r="S42" s="254"/>
      <c r="T42" s="254"/>
      <c r="U42" s="254"/>
      <c r="V42" s="254"/>
      <c r="W42" s="254"/>
      <c r="X42" s="254"/>
      <c r="Y42" s="254"/>
      <c r="Z42" s="254"/>
      <c r="AA42" s="254"/>
    </row>
    <row r="43" spans="1:43">
      <c r="H43" s="37"/>
      <c r="I43" s="37"/>
      <c r="L43" s="37"/>
      <c r="N43" s="226"/>
      <c r="O43" s="226"/>
      <c r="P43" s="226"/>
      <c r="Q43" s="226"/>
      <c r="R43" s="226"/>
      <c r="S43" s="254"/>
      <c r="T43" s="254"/>
      <c r="U43" s="254"/>
      <c r="V43" s="254"/>
      <c r="W43" s="254"/>
      <c r="X43" s="254"/>
      <c r="Y43" s="254"/>
      <c r="Z43" s="254"/>
      <c r="AA43" s="254"/>
    </row>
    <row r="44" spans="1:43">
      <c r="H44" s="37"/>
      <c r="I44" s="37"/>
      <c r="L44" s="37"/>
      <c r="N44" s="226"/>
      <c r="O44" s="226"/>
      <c r="P44" s="226"/>
      <c r="Q44" s="226"/>
      <c r="R44" s="226"/>
      <c r="S44" s="254"/>
      <c r="T44" s="254"/>
      <c r="U44" s="254"/>
      <c r="V44" s="254"/>
      <c r="W44" s="254"/>
      <c r="X44" s="254"/>
      <c r="Y44" s="254"/>
      <c r="Z44" s="254"/>
      <c r="AA44" s="254"/>
    </row>
    <row r="45" spans="1:43">
      <c r="H45" s="37"/>
      <c r="I45" s="37"/>
      <c r="L45" s="264" t="s">
        <v>179</v>
      </c>
      <c r="N45" s="263">
        <f>SUM(N108:N135)</f>
        <v>200877311.97999999</v>
      </c>
      <c r="O45" s="263">
        <f t="shared" ref="O45:Q45" si="45">SUM(O108:O135)</f>
        <v>35001587.720000006</v>
      </c>
      <c r="P45" s="263">
        <f t="shared" si="45"/>
        <v>11121516.149999997</v>
      </c>
      <c r="Q45" s="263">
        <f t="shared" si="45"/>
        <v>154754208.10999995</v>
      </c>
      <c r="S45" s="255"/>
      <c r="T45" s="255"/>
      <c r="U45" s="255"/>
      <c r="V45" s="255"/>
      <c r="W45" s="255"/>
      <c r="X45" s="255"/>
      <c r="Y45" s="255"/>
      <c r="Z45" s="255"/>
      <c r="AA45" s="255"/>
      <c r="AB45" s="45"/>
      <c r="AH45" s="31"/>
      <c r="AI45" s="10"/>
      <c r="AJ45" s="10"/>
      <c r="AK45" s="10"/>
      <c r="AL45" s="10"/>
      <c r="AN45" s="21"/>
    </row>
    <row r="46" spans="1:43">
      <c r="H46" s="37"/>
      <c r="I46" s="37"/>
      <c r="L46" s="3"/>
      <c r="N46" s="226"/>
      <c r="O46" s="226"/>
      <c r="Q46" s="226"/>
      <c r="S46" s="254"/>
      <c r="T46" s="254"/>
      <c r="U46" s="254"/>
      <c r="V46" s="254"/>
      <c r="W46" s="255"/>
      <c r="X46" s="254"/>
      <c r="Y46" s="254"/>
      <c r="Z46" s="254"/>
      <c r="AA46" s="254"/>
      <c r="AB46" s="45"/>
      <c r="AH46" s="31"/>
      <c r="AI46" s="10"/>
      <c r="AJ46" s="10"/>
      <c r="AK46" s="10"/>
      <c r="AL46" s="10"/>
    </row>
    <row r="47" spans="1:43">
      <c r="L47" s="3" t="s">
        <v>28</v>
      </c>
      <c r="N47" s="226">
        <f>SUM(O47:Q47)</f>
        <v>2062442.18</v>
      </c>
      <c r="O47" s="226">
        <v>90399.42</v>
      </c>
      <c r="P47" s="226">
        <v>107078.38</v>
      </c>
      <c r="Q47" s="226">
        <v>1864964.38</v>
      </c>
      <c r="S47" s="226"/>
      <c r="T47" s="226"/>
      <c r="V47" s="254"/>
      <c r="W47" s="255"/>
      <c r="X47" s="254"/>
      <c r="Y47" s="254"/>
      <c r="Z47" s="254"/>
      <c r="AA47" s="254"/>
      <c r="AH47" s="31"/>
      <c r="AI47" s="10"/>
      <c r="AJ47" s="10"/>
      <c r="AK47" s="10"/>
      <c r="AL47" s="10"/>
    </row>
    <row r="48" spans="1:43">
      <c r="H48" s="37"/>
      <c r="I48" s="37"/>
      <c r="L48" s="3" t="s">
        <v>29</v>
      </c>
      <c r="N48" s="226">
        <f t="shared" ref="N48:N51" si="46">SUM(O48:Q48)</f>
        <v>31823047.810000002</v>
      </c>
      <c r="O48" s="226">
        <v>8350921.04</v>
      </c>
      <c r="P48" s="226">
        <v>1402469.36</v>
      </c>
      <c r="Q48" s="226">
        <v>22069657.410000004</v>
      </c>
      <c r="S48" s="226"/>
      <c r="T48" s="226"/>
      <c r="V48" s="254"/>
      <c r="W48" s="255"/>
      <c r="X48" s="254"/>
      <c r="Y48" s="254"/>
      <c r="Z48" s="254"/>
      <c r="AA48" s="254"/>
      <c r="AB48" s="45"/>
      <c r="AH48" s="31"/>
      <c r="AI48" s="10"/>
      <c r="AJ48" s="10"/>
      <c r="AK48" s="10"/>
      <c r="AL48" s="10"/>
    </row>
    <row r="49" spans="8:38">
      <c r="H49" s="37"/>
      <c r="I49" s="37"/>
      <c r="L49" s="3" t="s">
        <v>51</v>
      </c>
      <c r="N49" s="226">
        <f t="shared" si="46"/>
        <v>16460588.959999999</v>
      </c>
      <c r="O49" s="226">
        <v>715662.44000000006</v>
      </c>
      <c r="P49" s="226">
        <v>15186.98</v>
      </c>
      <c r="Q49" s="226">
        <v>15729739.539999999</v>
      </c>
      <c r="S49" s="226"/>
      <c r="T49" s="226"/>
      <c r="V49" s="254"/>
      <c r="W49" s="255"/>
      <c r="X49" s="254"/>
      <c r="Y49" s="254"/>
      <c r="Z49" s="254"/>
      <c r="AA49" s="254"/>
      <c r="AB49" s="45"/>
      <c r="AH49" s="31"/>
      <c r="AI49" s="10"/>
      <c r="AJ49" s="10"/>
      <c r="AK49" s="10"/>
      <c r="AL49" s="10"/>
    </row>
    <row r="50" spans="8:38">
      <c r="H50" s="37"/>
      <c r="I50" s="37"/>
      <c r="L50" s="3" t="s">
        <v>30</v>
      </c>
      <c r="N50" s="226">
        <f t="shared" si="46"/>
        <v>27884663.079999991</v>
      </c>
      <c r="O50" s="226">
        <v>6153022.7800000003</v>
      </c>
      <c r="P50" s="226">
        <v>2300826</v>
      </c>
      <c r="Q50" s="226">
        <v>19430814.29999999</v>
      </c>
      <c r="S50" s="226"/>
      <c r="T50" s="226"/>
      <c r="V50" s="254"/>
      <c r="W50" s="255"/>
      <c r="X50" s="254"/>
      <c r="Y50" s="254"/>
      <c r="Z50" s="254"/>
      <c r="AA50" s="254"/>
      <c r="AB50" s="45"/>
      <c r="AH50" s="31"/>
      <c r="AI50" s="10"/>
      <c r="AJ50" s="10"/>
      <c r="AK50" s="10"/>
      <c r="AL50" s="10"/>
    </row>
    <row r="51" spans="8:38">
      <c r="H51" s="37"/>
      <c r="I51" s="37"/>
      <c r="L51" s="3" t="s">
        <v>31</v>
      </c>
      <c r="N51" s="226">
        <f t="shared" si="46"/>
        <v>2693745.39</v>
      </c>
      <c r="O51" s="226">
        <v>664834.67000000004</v>
      </c>
      <c r="P51" s="226">
        <v>196464.8</v>
      </c>
      <c r="Q51" s="226">
        <v>1832445.9200000002</v>
      </c>
      <c r="S51" s="226"/>
      <c r="T51" s="226"/>
      <c r="V51" s="254"/>
      <c r="W51" s="255"/>
      <c r="X51" s="254"/>
      <c r="Y51" s="254"/>
      <c r="Z51" s="254"/>
      <c r="AA51" s="254"/>
      <c r="AB51" s="45"/>
      <c r="AH51" s="31"/>
      <c r="AI51" s="10"/>
      <c r="AJ51" s="10"/>
      <c r="AK51" s="10"/>
      <c r="AL51" s="10"/>
    </row>
    <row r="52" spans="8:38">
      <c r="L52" s="3"/>
      <c r="N52" s="226"/>
      <c r="O52" s="226"/>
      <c r="P52" s="226"/>
      <c r="Q52" s="226"/>
      <c r="S52" s="226"/>
      <c r="T52" s="226"/>
      <c r="V52" s="254"/>
      <c r="W52" s="255"/>
      <c r="X52" s="254"/>
      <c r="Y52" s="254"/>
      <c r="Z52" s="254"/>
      <c r="AA52" s="254"/>
      <c r="AH52" s="31"/>
      <c r="AI52" s="10"/>
      <c r="AJ52" s="10"/>
      <c r="AK52" s="10"/>
      <c r="AL52" s="10"/>
    </row>
    <row r="53" spans="8:38">
      <c r="L53" s="3" t="s">
        <v>32</v>
      </c>
      <c r="N53" s="226">
        <f t="shared" ref="N53:N74" si="47">SUM(O53:Q53)</f>
        <v>1057172.4900000002</v>
      </c>
      <c r="O53" s="226">
        <v>70984.590000000011</v>
      </c>
      <c r="P53" s="226">
        <v>47948.46</v>
      </c>
      <c r="Q53" s="226">
        <v>938239.44000000029</v>
      </c>
      <c r="S53" s="226"/>
      <c r="T53" s="226"/>
      <c r="V53" s="254"/>
      <c r="W53" s="255"/>
      <c r="X53" s="254"/>
      <c r="Y53" s="254"/>
      <c r="Z53" s="254"/>
      <c r="AA53" s="254"/>
      <c r="AB53" s="45"/>
      <c r="AH53" s="31"/>
      <c r="AI53" s="10"/>
      <c r="AJ53" s="10"/>
      <c r="AK53" s="10"/>
      <c r="AL53" s="10"/>
    </row>
    <row r="54" spans="8:38">
      <c r="L54" s="3" t="s">
        <v>33</v>
      </c>
      <c r="N54" s="226">
        <f t="shared" si="47"/>
        <v>8031022.3100000005</v>
      </c>
      <c r="O54" s="226">
        <v>1118040.77</v>
      </c>
      <c r="P54" s="226">
        <v>498795.34</v>
      </c>
      <c r="Q54" s="226">
        <v>6414186.2000000002</v>
      </c>
      <c r="S54" s="226"/>
      <c r="T54" s="226"/>
      <c r="V54" s="254"/>
      <c r="W54" s="255"/>
      <c r="X54" s="254"/>
      <c r="Y54" s="254"/>
      <c r="Z54" s="254"/>
      <c r="AA54" s="254"/>
      <c r="AB54" s="45"/>
      <c r="AH54" s="31"/>
      <c r="AI54" s="10"/>
      <c r="AJ54" s="10"/>
      <c r="AK54" s="10"/>
      <c r="AL54" s="10"/>
    </row>
    <row r="55" spans="8:38">
      <c r="L55" s="3" t="s">
        <v>34</v>
      </c>
      <c r="N55" s="226">
        <f t="shared" si="47"/>
        <v>4679831.6899999995</v>
      </c>
      <c r="O55" s="226">
        <v>1219027.9600000002</v>
      </c>
      <c r="P55" s="226">
        <v>169793.56</v>
      </c>
      <c r="Q55" s="226">
        <v>3291010.1699999995</v>
      </c>
      <c r="S55" s="226"/>
      <c r="T55" s="226"/>
      <c r="V55" s="254"/>
      <c r="W55" s="255"/>
      <c r="X55" s="254"/>
      <c r="Y55" s="254"/>
      <c r="Z55" s="254"/>
      <c r="AA55" s="254"/>
      <c r="AB55" s="45"/>
      <c r="AH55" s="31"/>
      <c r="AI55" s="10"/>
      <c r="AJ55" s="10"/>
      <c r="AK55" s="10"/>
      <c r="AL55" s="10"/>
    </row>
    <row r="56" spans="8:38">
      <c r="L56" s="3" t="s">
        <v>35</v>
      </c>
      <c r="N56" s="226">
        <f t="shared" si="47"/>
        <v>5658657.0799999982</v>
      </c>
      <c r="O56" s="226">
        <v>610177.13</v>
      </c>
      <c r="P56" s="226">
        <v>231497.28</v>
      </c>
      <c r="Q56" s="226">
        <v>4816982.6699999981</v>
      </c>
      <c r="S56" s="226"/>
      <c r="T56" s="226"/>
      <c r="V56" s="254"/>
      <c r="W56" s="255"/>
      <c r="X56" s="254"/>
      <c r="Y56" s="254"/>
      <c r="Z56" s="254"/>
      <c r="AA56" s="254"/>
      <c r="AB56" s="45"/>
      <c r="AH56" s="31"/>
      <c r="AI56" s="10"/>
      <c r="AJ56" s="10"/>
      <c r="AK56" s="10"/>
      <c r="AL56" s="10"/>
    </row>
    <row r="57" spans="8:38">
      <c r="L57" s="3" t="s">
        <v>36</v>
      </c>
      <c r="N57" s="226">
        <f t="shared" si="47"/>
        <v>2044120.7600000002</v>
      </c>
      <c r="O57" s="226">
        <v>241435.37</v>
      </c>
      <c r="P57" s="226">
        <v>0</v>
      </c>
      <c r="Q57" s="226">
        <v>1802685.3900000001</v>
      </c>
      <c r="S57" s="226"/>
      <c r="T57" s="226"/>
      <c r="V57" s="254"/>
      <c r="W57" s="255"/>
      <c r="X57" s="254"/>
      <c r="Y57" s="254"/>
      <c r="Z57" s="254"/>
      <c r="AA57" s="254"/>
      <c r="AB57" s="45"/>
      <c r="AH57" s="31"/>
      <c r="AI57" s="10"/>
      <c r="AJ57" s="10"/>
      <c r="AK57" s="10"/>
      <c r="AL57" s="10"/>
    </row>
    <row r="58" spans="8:38">
      <c r="L58" s="3"/>
      <c r="N58" s="226"/>
      <c r="O58" s="226"/>
      <c r="P58" s="226"/>
      <c r="Q58" s="226"/>
      <c r="S58" s="226"/>
      <c r="T58" s="226"/>
      <c r="V58" s="254"/>
      <c r="W58" s="255"/>
      <c r="X58" s="254"/>
      <c r="Y58" s="254"/>
      <c r="Z58" s="254"/>
      <c r="AA58" s="254"/>
      <c r="AB58" s="45"/>
      <c r="AH58" s="31"/>
      <c r="AI58" s="10"/>
      <c r="AJ58" s="10"/>
      <c r="AK58" s="10"/>
      <c r="AL58" s="10"/>
    </row>
    <row r="59" spans="8:38">
      <c r="L59" s="3" t="s">
        <v>37</v>
      </c>
      <c r="N59" s="226">
        <f t="shared" ref="N59" si="48">SUM(O59:Q59)</f>
        <v>8959977.5300000012</v>
      </c>
      <c r="O59" s="226">
        <v>2240922.5100000002</v>
      </c>
      <c r="P59" s="226">
        <v>805831.77</v>
      </c>
      <c r="Q59" s="226">
        <v>5913223.25</v>
      </c>
      <c r="S59" s="226"/>
      <c r="T59" s="226"/>
      <c r="V59" s="254"/>
      <c r="W59" s="255"/>
      <c r="X59" s="254"/>
      <c r="Y59" s="254"/>
      <c r="Z59" s="254"/>
      <c r="AA59" s="254"/>
      <c r="AH59" s="31"/>
      <c r="AI59" s="10"/>
      <c r="AJ59" s="10"/>
      <c r="AK59" s="10"/>
      <c r="AL59" s="10"/>
    </row>
    <row r="60" spans="8:38">
      <c r="L60" s="3" t="s">
        <v>38</v>
      </c>
      <c r="N60" s="226">
        <f t="shared" si="47"/>
        <v>1155135.9699999997</v>
      </c>
      <c r="O60" s="226">
        <v>602080.82999999996</v>
      </c>
      <c r="P60" s="226">
        <v>18682.59</v>
      </c>
      <c r="Q60" s="226">
        <v>534372.54999999993</v>
      </c>
      <c r="S60" s="226"/>
      <c r="T60" s="226"/>
      <c r="V60" s="254"/>
      <c r="W60" s="255"/>
      <c r="X60" s="254"/>
      <c r="Y60" s="254"/>
      <c r="Z60" s="254"/>
      <c r="AA60" s="254"/>
      <c r="AB60" s="45"/>
      <c r="AH60" s="31"/>
      <c r="AI60" s="10"/>
      <c r="AJ60" s="10"/>
      <c r="AK60" s="10"/>
      <c r="AL60" s="10"/>
    </row>
    <row r="61" spans="8:38">
      <c r="L61" s="3" t="s">
        <v>39</v>
      </c>
      <c r="N61" s="226">
        <f t="shared" si="47"/>
        <v>8169996.6899999995</v>
      </c>
      <c r="O61" s="226">
        <v>581456.42000000004</v>
      </c>
      <c r="P61" s="226">
        <v>488693.89</v>
      </c>
      <c r="Q61" s="226">
        <v>7099846.3799999999</v>
      </c>
      <c r="S61" s="226"/>
      <c r="T61" s="226"/>
      <c r="V61" s="254"/>
      <c r="W61" s="255"/>
      <c r="X61" s="254"/>
      <c r="Y61" s="254"/>
      <c r="Z61" s="254"/>
      <c r="AA61" s="254"/>
      <c r="AB61" s="45"/>
      <c r="AH61" s="31"/>
      <c r="AI61" s="10"/>
      <c r="AJ61" s="10"/>
      <c r="AK61" s="10"/>
      <c r="AL61" s="10"/>
    </row>
    <row r="62" spans="8:38">
      <c r="L62" s="3" t="s">
        <v>40</v>
      </c>
      <c r="N62" s="226">
        <f t="shared" si="47"/>
        <v>10658243.59</v>
      </c>
      <c r="O62" s="226">
        <v>609657</v>
      </c>
      <c r="P62" s="226">
        <v>0</v>
      </c>
      <c r="Q62" s="226">
        <v>10048586.59</v>
      </c>
      <c r="S62" s="226"/>
      <c r="T62" s="226"/>
      <c r="V62" s="254"/>
      <c r="W62" s="255"/>
      <c r="X62" s="254"/>
      <c r="Y62" s="254"/>
      <c r="Z62" s="254"/>
      <c r="AA62" s="254"/>
      <c r="AB62" s="45"/>
      <c r="AH62" s="31"/>
      <c r="AI62" s="10"/>
      <c r="AJ62" s="10"/>
      <c r="AK62" s="10"/>
      <c r="AL62" s="10"/>
    </row>
    <row r="63" spans="8:38">
      <c r="L63" s="3" t="s">
        <v>41</v>
      </c>
      <c r="N63" s="226">
        <f t="shared" si="47"/>
        <v>255894.28</v>
      </c>
      <c r="O63" s="226">
        <v>24169.09</v>
      </c>
      <c r="P63" s="226">
        <v>30519.06</v>
      </c>
      <c r="Q63" s="226">
        <v>201206.13</v>
      </c>
      <c r="S63" s="226"/>
      <c r="T63" s="226"/>
      <c r="V63" s="254"/>
      <c r="W63" s="255"/>
      <c r="X63" s="254"/>
      <c r="Y63" s="254"/>
      <c r="Z63" s="254"/>
      <c r="AA63" s="254"/>
      <c r="AB63" s="45"/>
      <c r="AH63" s="31"/>
      <c r="AI63" s="10"/>
      <c r="AJ63" s="10"/>
      <c r="AK63" s="10"/>
      <c r="AL63" s="10"/>
    </row>
    <row r="64" spans="8:38">
      <c r="L64" s="3"/>
      <c r="N64" s="226"/>
      <c r="O64" s="226"/>
      <c r="P64" s="226"/>
      <c r="Q64" s="226"/>
      <c r="S64" s="226"/>
      <c r="T64" s="226"/>
      <c r="V64" s="254"/>
      <c r="W64" s="255"/>
      <c r="X64" s="254"/>
      <c r="Y64" s="254"/>
      <c r="Z64" s="254"/>
      <c r="AA64" s="254"/>
      <c r="AB64" s="45"/>
      <c r="AH64" s="31"/>
      <c r="AI64" s="10"/>
      <c r="AJ64" s="10"/>
      <c r="AK64" s="10"/>
      <c r="AL64" s="10"/>
    </row>
    <row r="65" spans="12:38">
      <c r="L65" s="227" t="s">
        <v>118</v>
      </c>
      <c r="N65" s="226">
        <f t="shared" ref="N65" si="49">SUM(O65:Q65)</f>
        <v>27095094.030000001</v>
      </c>
      <c r="O65" s="226">
        <v>4237456.21</v>
      </c>
      <c r="P65" s="226">
        <v>3385008.66</v>
      </c>
      <c r="Q65" s="226">
        <v>19472629.16</v>
      </c>
      <c r="S65" s="226"/>
      <c r="T65" s="226"/>
      <c r="V65" s="254"/>
      <c r="W65" s="255"/>
      <c r="X65" s="254"/>
      <c r="Y65" s="254"/>
      <c r="Z65" s="254"/>
      <c r="AA65" s="254"/>
      <c r="AB65" s="45"/>
      <c r="AH65" s="31"/>
      <c r="AI65" s="10"/>
      <c r="AJ65" s="10"/>
      <c r="AK65" s="10"/>
      <c r="AL65" s="10"/>
    </row>
    <row r="66" spans="12:38">
      <c r="L66" s="3" t="s">
        <v>43</v>
      </c>
      <c r="N66" s="226">
        <f t="shared" si="47"/>
        <v>17214086.16</v>
      </c>
      <c r="O66" s="226">
        <v>2115694.54</v>
      </c>
      <c r="P66" s="226">
        <v>452348.35</v>
      </c>
      <c r="Q66" s="226">
        <v>14646043.27</v>
      </c>
      <c r="S66" s="226"/>
      <c r="T66" s="226"/>
      <c r="V66" s="254"/>
      <c r="W66" s="255"/>
      <c r="X66" s="254"/>
      <c r="Y66" s="254"/>
      <c r="Z66" s="254"/>
      <c r="AA66" s="254"/>
      <c r="AH66" s="31"/>
      <c r="AI66" s="10"/>
      <c r="AJ66" s="10"/>
      <c r="AK66" s="10"/>
      <c r="AL66" s="10"/>
    </row>
    <row r="67" spans="12:38">
      <c r="L67" s="3" t="s">
        <v>44</v>
      </c>
      <c r="N67" s="226">
        <f t="shared" si="47"/>
        <v>1390711.88</v>
      </c>
      <c r="O67" s="226">
        <v>729.89</v>
      </c>
      <c r="P67" s="226">
        <v>84390.7</v>
      </c>
      <c r="Q67" s="226">
        <v>1305591.2899999998</v>
      </c>
      <c r="S67" s="226"/>
      <c r="T67" s="226"/>
      <c r="V67" s="254"/>
      <c r="W67" s="255"/>
      <c r="X67" s="254"/>
      <c r="Y67" s="254"/>
      <c r="Z67" s="254"/>
      <c r="AA67" s="254"/>
      <c r="AB67" s="45"/>
      <c r="AH67" s="31"/>
      <c r="AI67" s="10"/>
      <c r="AJ67" s="10"/>
      <c r="AK67" s="10"/>
      <c r="AL67" s="10"/>
    </row>
    <row r="68" spans="12:38">
      <c r="L68" s="3" t="s">
        <v>45</v>
      </c>
      <c r="N68" s="226">
        <f t="shared" si="47"/>
        <v>8520547.9699999988</v>
      </c>
      <c r="O68" s="226">
        <v>3848731.09</v>
      </c>
      <c r="P68" s="226">
        <v>379637.71</v>
      </c>
      <c r="Q68" s="226">
        <v>4292179.17</v>
      </c>
      <c r="S68" s="226"/>
      <c r="T68" s="226"/>
      <c r="V68" s="254"/>
      <c r="W68" s="255"/>
      <c r="X68" s="254"/>
      <c r="Y68" s="254"/>
      <c r="Z68" s="254"/>
      <c r="AA68" s="254"/>
      <c r="AB68" s="45"/>
      <c r="AH68" s="31"/>
      <c r="AI68" s="10"/>
      <c r="AJ68" s="10"/>
      <c r="AK68" s="10"/>
      <c r="AL68" s="10"/>
    </row>
    <row r="69" spans="12:38">
      <c r="L69" s="3" t="s">
        <v>46</v>
      </c>
      <c r="N69" s="226">
        <f t="shared" si="47"/>
        <v>753701.47999999986</v>
      </c>
      <c r="O69" s="226">
        <v>116512.89</v>
      </c>
      <c r="P69" s="226">
        <v>27099.86</v>
      </c>
      <c r="Q69" s="226">
        <v>610088.72999999986</v>
      </c>
      <c r="S69" s="226"/>
      <c r="T69" s="226"/>
      <c r="V69" s="254"/>
      <c r="W69" s="255"/>
      <c r="X69" s="254"/>
      <c r="Y69" s="254"/>
      <c r="Z69" s="254"/>
      <c r="AA69" s="254"/>
      <c r="AB69" s="45"/>
      <c r="AH69" s="31"/>
      <c r="AI69" s="10"/>
      <c r="AJ69" s="10"/>
      <c r="AK69" s="10"/>
      <c r="AL69" s="10"/>
    </row>
    <row r="70" spans="12:38">
      <c r="L70" s="3"/>
      <c r="N70" s="226"/>
      <c r="O70" s="226"/>
      <c r="P70" s="226"/>
      <c r="Q70" s="226"/>
      <c r="S70" s="226"/>
      <c r="T70" s="226"/>
      <c r="V70" s="254"/>
      <c r="W70" s="255"/>
      <c r="X70" s="254"/>
      <c r="Y70" s="254"/>
      <c r="Z70" s="254"/>
      <c r="AA70" s="254"/>
      <c r="AB70" s="45"/>
      <c r="AH70" s="31"/>
      <c r="AI70" s="10"/>
      <c r="AJ70" s="10"/>
      <c r="AK70" s="10"/>
      <c r="AL70" s="10"/>
    </row>
    <row r="71" spans="12:38">
      <c r="L71" s="3" t="s">
        <v>47</v>
      </c>
      <c r="N71" s="226">
        <f t="shared" ref="N71" si="50">SUM(O71:Q71)</f>
        <v>694553.76</v>
      </c>
      <c r="O71" s="226">
        <v>171002.59</v>
      </c>
      <c r="P71" s="226">
        <v>13321.34</v>
      </c>
      <c r="Q71" s="226">
        <v>510229.83000000007</v>
      </c>
      <c r="S71" s="226"/>
      <c r="T71" s="226"/>
      <c r="V71" s="254"/>
      <c r="W71" s="255"/>
      <c r="X71" s="254"/>
      <c r="Y71" s="254"/>
      <c r="Z71" s="254"/>
      <c r="AA71" s="254"/>
      <c r="AB71" s="45"/>
      <c r="AH71" s="31"/>
      <c r="AI71" s="10"/>
      <c r="AJ71" s="10"/>
      <c r="AK71" s="10"/>
      <c r="AL71" s="10"/>
    </row>
    <row r="72" spans="12:38">
      <c r="L72" s="3" t="s">
        <v>48</v>
      </c>
      <c r="N72" s="226">
        <f t="shared" si="47"/>
        <v>7248384.8699999992</v>
      </c>
      <c r="O72" s="226">
        <v>300102.5</v>
      </c>
      <c r="P72" s="226">
        <v>219444.53</v>
      </c>
      <c r="Q72" s="226">
        <v>6728837.8399999989</v>
      </c>
      <c r="S72" s="226"/>
      <c r="T72" s="226"/>
      <c r="V72" s="254"/>
      <c r="W72" s="255"/>
      <c r="X72" s="254"/>
      <c r="Y72" s="254"/>
      <c r="Z72" s="254"/>
      <c r="AA72" s="254"/>
      <c r="AB72" s="45"/>
      <c r="AH72" s="31"/>
      <c r="AI72" s="10"/>
      <c r="AJ72" s="10"/>
      <c r="AK72" s="10"/>
      <c r="AL72" s="10"/>
    </row>
    <row r="73" spans="12:38">
      <c r="L73" s="3" t="s">
        <v>49</v>
      </c>
      <c r="N73" s="226">
        <f t="shared" si="47"/>
        <v>3638631.9999999995</v>
      </c>
      <c r="O73" s="226">
        <v>633494.72</v>
      </c>
      <c r="P73" s="226">
        <v>192041.12</v>
      </c>
      <c r="Q73" s="226">
        <v>2813096.1599999997</v>
      </c>
      <c r="S73" s="226"/>
      <c r="T73" s="226"/>
      <c r="V73" s="254"/>
      <c r="W73" s="255"/>
      <c r="X73" s="254"/>
      <c r="Y73" s="254"/>
      <c r="Z73" s="254"/>
      <c r="AA73" s="254"/>
    </row>
    <row r="74" spans="12:38">
      <c r="L74" s="8" t="s">
        <v>50</v>
      </c>
      <c r="N74" s="226">
        <f t="shared" si="47"/>
        <v>2771156.0000000005</v>
      </c>
      <c r="O74" s="226">
        <v>288953.57</v>
      </c>
      <c r="P74">
        <v>54436.41</v>
      </c>
      <c r="Q74" s="226">
        <v>2427766.0200000005</v>
      </c>
      <c r="S74" s="226"/>
      <c r="T74" s="226"/>
      <c r="AB74" s="45"/>
      <c r="AH74" s="31"/>
      <c r="AI74" s="10"/>
      <c r="AJ74" s="10"/>
      <c r="AK74" s="10"/>
      <c r="AL74" s="10"/>
    </row>
    <row r="75" spans="12:38">
      <c r="S75" s="238"/>
      <c r="X75" s="238"/>
      <c r="AB75" s="45"/>
      <c r="AH75" s="31"/>
      <c r="AI75" s="10"/>
      <c r="AJ75" s="10"/>
      <c r="AK75" s="10"/>
      <c r="AL75" s="10"/>
    </row>
    <row r="76" spans="12:38">
      <c r="S76" s="238"/>
      <c r="X76" s="238"/>
      <c r="AB76" s="45"/>
      <c r="AH76" s="31"/>
      <c r="AI76" s="10"/>
      <c r="AJ76" s="10"/>
      <c r="AK76" s="10"/>
      <c r="AL76" s="10"/>
    </row>
    <row r="77" spans="12:38">
      <c r="L77" t="s">
        <v>28</v>
      </c>
      <c r="N77" s="226">
        <f t="shared" ref="N77:N135" si="51">SUM(O77:Q77)</f>
        <v>0</v>
      </c>
      <c r="O77" s="226">
        <v>0</v>
      </c>
      <c r="P77" s="226">
        <v>0</v>
      </c>
      <c r="Q77" s="226">
        <v>0</v>
      </c>
      <c r="S77" s="238"/>
      <c r="X77" s="238"/>
      <c r="AB77" s="45"/>
      <c r="AH77" s="31"/>
      <c r="AI77" s="10"/>
      <c r="AJ77" s="10"/>
      <c r="AK77" s="10"/>
      <c r="AL77" s="10"/>
    </row>
    <row r="78" spans="12:38">
      <c r="L78" t="s">
        <v>29</v>
      </c>
      <c r="N78" s="226">
        <f t="shared" si="51"/>
        <v>0</v>
      </c>
      <c r="O78" s="226">
        <v>0</v>
      </c>
      <c r="P78" s="226">
        <v>0</v>
      </c>
      <c r="Q78" s="226">
        <v>0</v>
      </c>
      <c r="S78" s="238"/>
      <c r="X78" s="238"/>
      <c r="AI78" s="31"/>
    </row>
    <row r="79" spans="12:38">
      <c r="L79" t="s">
        <v>51</v>
      </c>
      <c r="N79" s="226">
        <f t="shared" si="51"/>
        <v>0</v>
      </c>
      <c r="O79" s="226">
        <v>0</v>
      </c>
      <c r="P79" s="226">
        <v>0</v>
      </c>
      <c r="Q79" s="226">
        <v>0</v>
      </c>
      <c r="S79" s="238"/>
      <c r="X79" s="238"/>
    </row>
    <row r="80" spans="12:38">
      <c r="L80" t="s">
        <v>178</v>
      </c>
      <c r="N80" s="226">
        <f t="shared" si="51"/>
        <v>0</v>
      </c>
      <c r="O80" s="226">
        <v>0</v>
      </c>
      <c r="P80" s="226">
        <v>0</v>
      </c>
      <c r="Q80" s="226">
        <v>0</v>
      </c>
      <c r="S80" s="238"/>
      <c r="X80" s="238"/>
    </row>
    <row r="81" spans="12:24">
      <c r="L81" t="s">
        <v>31</v>
      </c>
      <c r="N81" s="226">
        <f t="shared" si="51"/>
        <v>0</v>
      </c>
      <c r="O81" s="226">
        <v>0</v>
      </c>
      <c r="P81" s="226">
        <v>0</v>
      </c>
      <c r="Q81" s="226">
        <v>0</v>
      </c>
      <c r="S81" s="238"/>
      <c r="X81" s="238"/>
    </row>
    <row r="82" spans="12:24">
      <c r="O82" s="226"/>
      <c r="P82" s="226"/>
      <c r="Q82" s="226"/>
      <c r="S82" s="238"/>
      <c r="X82" s="238"/>
    </row>
    <row r="83" spans="12:24">
      <c r="L83" t="s">
        <v>32</v>
      </c>
      <c r="N83" s="226">
        <f t="shared" si="51"/>
        <v>0</v>
      </c>
      <c r="O83" s="226">
        <v>0</v>
      </c>
      <c r="P83" s="226">
        <v>0</v>
      </c>
      <c r="Q83" s="226">
        <v>0</v>
      </c>
      <c r="S83" s="238"/>
      <c r="X83" s="238"/>
    </row>
    <row r="84" spans="12:24">
      <c r="L84" t="s">
        <v>33</v>
      </c>
      <c r="N84" s="226">
        <f t="shared" si="51"/>
        <v>0</v>
      </c>
      <c r="O84" s="226">
        <v>0</v>
      </c>
      <c r="P84" s="226">
        <v>0</v>
      </c>
      <c r="Q84" s="226">
        <v>0</v>
      </c>
      <c r="S84" s="238"/>
      <c r="X84" s="238"/>
    </row>
    <row r="85" spans="12:24">
      <c r="L85" t="s">
        <v>34</v>
      </c>
      <c r="N85" s="226">
        <f t="shared" si="51"/>
        <v>0</v>
      </c>
      <c r="O85" s="226">
        <v>0</v>
      </c>
      <c r="P85" s="226">
        <v>0</v>
      </c>
      <c r="Q85" s="226">
        <v>0</v>
      </c>
      <c r="S85" s="238"/>
      <c r="X85" s="238"/>
    </row>
    <row r="86" spans="12:24">
      <c r="L86" t="s">
        <v>35</v>
      </c>
      <c r="N86" s="226">
        <f t="shared" si="51"/>
        <v>18251.87</v>
      </c>
      <c r="O86" s="226">
        <v>0</v>
      </c>
      <c r="P86" s="226">
        <v>0</v>
      </c>
      <c r="Q86" s="226">
        <v>18251.87</v>
      </c>
      <c r="S86" s="238"/>
      <c r="X86" s="238"/>
    </row>
    <row r="87" spans="12:24">
      <c r="L87" t="s">
        <v>36</v>
      </c>
      <c r="N87" s="226">
        <f t="shared" si="51"/>
        <v>0</v>
      </c>
      <c r="O87" s="226">
        <v>0</v>
      </c>
      <c r="P87" s="226">
        <v>0</v>
      </c>
      <c r="Q87" s="226">
        <v>0</v>
      </c>
      <c r="S87" s="238"/>
      <c r="X87" s="238"/>
    </row>
    <row r="88" spans="12:24">
      <c r="O88" s="226"/>
      <c r="P88" s="226"/>
      <c r="Q88" s="226"/>
      <c r="S88" s="238"/>
      <c r="X88" s="238"/>
    </row>
    <row r="89" spans="12:24">
      <c r="L89" t="s">
        <v>37</v>
      </c>
      <c r="N89" s="226">
        <f t="shared" si="51"/>
        <v>0</v>
      </c>
      <c r="O89" s="226">
        <v>0</v>
      </c>
      <c r="P89" s="226">
        <v>0</v>
      </c>
      <c r="Q89" s="226">
        <v>0</v>
      </c>
      <c r="S89" s="238"/>
      <c r="X89" s="238"/>
    </row>
    <row r="90" spans="12:24">
      <c r="L90" t="s">
        <v>38</v>
      </c>
      <c r="N90" s="226">
        <f t="shared" si="51"/>
        <v>0</v>
      </c>
      <c r="O90" s="226">
        <v>0</v>
      </c>
      <c r="P90" s="226">
        <v>0</v>
      </c>
      <c r="Q90" s="226">
        <v>0</v>
      </c>
      <c r="S90" s="238"/>
      <c r="X90" s="238"/>
    </row>
    <row r="91" spans="12:24">
      <c r="L91" t="s">
        <v>39</v>
      </c>
      <c r="N91" s="226">
        <f t="shared" si="51"/>
        <v>0</v>
      </c>
      <c r="O91" s="226">
        <v>0</v>
      </c>
      <c r="P91" s="226">
        <v>0</v>
      </c>
      <c r="Q91" s="226">
        <v>0</v>
      </c>
      <c r="S91" s="238"/>
      <c r="X91" s="238"/>
    </row>
    <row r="92" spans="12:24">
      <c r="L92" t="s">
        <v>40</v>
      </c>
      <c r="N92" s="226">
        <f t="shared" si="51"/>
        <v>0</v>
      </c>
      <c r="O92" s="226">
        <v>0</v>
      </c>
      <c r="P92" s="226">
        <v>0</v>
      </c>
      <c r="Q92" s="226">
        <v>0</v>
      </c>
      <c r="S92" s="238"/>
      <c r="X92" s="238"/>
    </row>
    <row r="93" spans="12:24">
      <c r="L93" t="s">
        <v>41</v>
      </c>
      <c r="N93" s="226">
        <f t="shared" si="51"/>
        <v>0</v>
      </c>
      <c r="O93" s="226">
        <v>0</v>
      </c>
      <c r="P93" s="226">
        <v>0</v>
      </c>
      <c r="Q93" s="226">
        <v>0</v>
      </c>
      <c r="S93" s="238"/>
      <c r="X93" s="238"/>
    </row>
    <row r="94" spans="12:24">
      <c r="O94" s="226"/>
      <c r="P94" s="226"/>
      <c r="Q94" s="226"/>
      <c r="S94" s="238"/>
      <c r="X94" s="238"/>
    </row>
    <row r="95" spans="12:24">
      <c r="L95" t="s">
        <v>118</v>
      </c>
      <c r="N95" s="226">
        <f t="shared" si="51"/>
        <v>0</v>
      </c>
      <c r="O95" s="226">
        <v>0</v>
      </c>
      <c r="P95" s="226">
        <v>0</v>
      </c>
      <c r="Q95" s="226">
        <v>0</v>
      </c>
      <c r="S95" s="238"/>
      <c r="X95" s="238"/>
    </row>
    <row r="96" spans="12:24">
      <c r="L96" t="s">
        <v>43</v>
      </c>
      <c r="N96" s="226">
        <f t="shared" si="51"/>
        <v>0</v>
      </c>
      <c r="O96" s="226">
        <v>0</v>
      </c>
      <c r="P96" s="226">
        <v>0</v>
      </c>
      <c r="Q96" s="226">
        <v>0</v>
      </c>
      <c r="S96" s="238"/>
      <c r="X96" s="238"/>
    </row>
    <row r="97" spans="12:24">
      <c r="L97" t="s">
        <v>44</v>
      </c>
      <c r="N97" s="226">
        <f t="shared" si="51"/>
        <v>0</v>
      </c>
      <c r="O97" s="226">
        <v>0</v>
      </c>
      <c r="P97" s="226">
        <v>0</v>
      </c>
      <c r="Q97" s="226">
        <v>0</v>
      </c>
      <c r="S97" s="238"/>
      <c r="X97" s="238"/>
    </row>
    <row r="98" spans="12:24">
      <c r="L98" t="s">
        <v>45</v>
      </c>
      <c r="N98" s="226">
        <f t="shared" si="51"/>
        <v>0</v>
      </c>
      <c r="O98" s="226">
        <v>0</v>
      </c>
      <c r="P98" s="226">
        <v>0</v>
      </c>
      <c r="Q98" s="226">
        <v>0</v>
      </c>
      <c r="S98" s="238"/>
      <c r="X98" s="238"/>
    </row>
    <row r="99" spans="12:24">
      <c r="L99" t="s">
        <v>46</v>
      </c>
      <c r="N99" s="226">
        <f t="shared" si="51"/>
        <v>13472.349999999999</v>
      </c>
      <c r="O99" s="226">
        <v>3882.3</v>
      </c>
      <c r="P99" s="226">
        <v>0</v>
      </c>
      <c r="Q99" s="226">
        <v>9590.0499999999993</v>
      </c>
      <c r="S99" s="238"/>
      <c r="X99" s="238"/>
    </row>
    <row r="100" spans="12:24">
      <c r="O100" s="226"/>
      <c r="P100" s="226"/>
      <c r="Q100" s="226"/>
      <c r="S100" s="238"/>
      <c r="X100" s="238"/>
    </row>
    <row r="101" spans="12:24">
      <c r="L101" t="s">
        <v>47</v>
      </c>
      <c r="N101" s="226">
        <f t="shared" si="51"/>
        <v>0</v>
      </c>
      <c r="O101" s="226">
        <v>0</v>
      </c>
      <c r="P101" s="226">
        <v>0</v>
      </c>
      <c r="Q101" s="226">
        <v>0</v>
      </c>
      <c r="S101" s="238"/>
      <c r="X101" s="238"/>
    </row>
    <row r="102" spans="12:24">
      <c r="L102" t="s">
        <v>48</v>
      </c>
      <c r="N102" s="226">
        <f t="shared" si="51"/>
        <v>0</v>
      </c>
      <c r="O102" s="226">
        <v>0</v>
      </c>
      <c r="P102" s="226">
        <v>0</v>
      </c>
      <c r="Q102" s="226">
        <v>0</v>
      </c>
      <c r="S102" s="238"/>
      <c r="X102" s="238"/>
    </row>
    <row r="103" spans="12:24">
      <c r="L103" t="s">
        <v>49</v>
      </c>
      <c r="N103" s="226">
        <f t="shared" si="51"/>
        <v>0</v>
      </c>
      <c r="O103" s="226">
        <v>0</v>
      </c>
      <c r="P103" s="226">
        <v>0</v>
      </c>
      <c r="Q103" s="226">
        <v>0</v>
      </c>
      <c r="S103" s="238"/>
      <c r="X103" s="238"/>
    </row>
    <row r="104" spans="12:24">
      <c r="L104" t="s">
        <v>50</v>
      </c>
      <c r="N104" s="226">
        <f t="shared" si="51"/>
        <v>12371.76</v>
      </c>
      <c r="O104" s="226">
        <v>0</v>
      </c>
      <c r="P104" s="226">
        <v>0</v>
      </c>
      <c r="Q104" s="226">
        <v>12371.76</v>
      </c>
      <c r="S104" s="238"/>
      <c r="X104" s="238"/>
    </row>
    <row r="105" spans="12:24">
      <c r="N105" s="226"/>
    </row>
    <row r="106" spans="12:24">
      <c r="N106" s="226"/>
    </row>
    <row r="108" spans="12:24">
      <c r="L108" s="261" t="s">
        <v>28</v>
      </c>
      <c r="N108" s="226">
        <f t="shared" si="51"/>
        <v>2062442.18</v>
      </c>
      <c r="O108" s="226">
        <f>O47-O77</f>
        <v>90399.42</v>
      </c>
      <c r="P108" s="226">
        <f t="shared" ref="O108:Q112" si="52">P47-P77</f>
        <v>107078.38</v>
      </c>
      <c r="Q108" s="226">
        <f t="shared" si="52"/>
        <v>1864964.38</v>
      </c>
    </row>
    <row r="109" spans="12:24">
      <c r="L109" s="261" t="s">
        <v>29</v>
      </c>
      <c r="N109" s="226">
        <f t="shared" si="51"/>
        <v>31823047.810000002</v>
      </c>
      <c r="O109" s="226">
        <f t="shared" si="52"/>
        <v>8350921.04</v>
      </c>
      <c r="P109" s="226">
        <f t="shared" si="52"/>
        <v>1402469.36</v>
      </c>
      <c r="Q109" s="226">
        <f t="shared" si="52"/>
        <v>22069657.410000004</v>
      </c>
    </row>
    <row r="110" spans="12:24">
      <c r="L110" s="261" t="s">
        <v>51</v>
      </c>
      <c r="N110" s="226">
        <f t="shared" si="51"/>
        <v>16460588.959999999</v>
      </c>
      <c r="O110" s="226">
        <f t="shared" si="52"/>
        <v>715662.44000000006</v>
      </c>
      <c r="P110" s="226">
        <f t="shared" si="52"/>
        <v>15186.98</v>
      </c>
      <c r="Q110" s="226">
        <f t="shared" si="52"/>
        <v>15729739.539999999</v>
      </c>
    </row>
    <row r="111" spans="12:24">
      <c r="L111" s="261" t="s">
        <v>178</v>
      </c>
      <c r="N111" s="226">
        <f t="shared" si="51"/>
        <v>27884663.079999991</v>
      </c>
      <c r="O111" s="226">
        <f t="shared" si="52"/>
        <v>6153022.7800000003</v>
      </c>
      <c r="P111" s="226">
        <f t="shared" si="52"/>
        <v>2300826</v>
      </c>
      <c r="Q111" s="226">
        <f t="shared" si="52"/>
        <v>19430814.29999999</v>
      </c>
    </row>
    <row r="112" spans="12:24">
      <c r="L112" s="261" t="s">
        <v>31</v>
      </c>
      <c r="N112" s="226">
        <f t="shared" si="51"/>
        <v>2693745.39</v>
      </c>
      <c r="O112" s="226">
        <f t="shared" si="52"/>
        <v>664834.67000000004</v>
      </c>
      <c r="P112" s="226">
        <f t="shared" si="52"/>
        <v>196464.8</v>
      </c>
      <c r="Q112" s="226">
        <f t="shared" si="52"/>
        <v>1832445.9200000002</v>
      </c>
    </row>
    <row r="113" spans="12:17">
      <c r="L113" s="261"/>
      <c r="O113" s="226"/>
      <c r="P113" s="226"/>
      <c r="Q113" s="226"/>
    </row>
    <row r="114" spans="12:17">
      <c r="L114" s="261" t="s">
        <v>32</v>
      </c>
      <c r="N114" s="226">
        <f t="shared" si="51"/>
        <v>1057172.4900000002</v>
      </c>
      <c r="O114" s="226">
        <f t="shared" ref="O114:Q118" si="53">O53-O83</f>
        <v>70984.590000000011</v>
      </c>
      <c r="P114" s="226">
        <f t="shared" si="53"/>
        <v>47948.46</v>
      </c>
      <c r="Q114" s="226">
        <f t="shared" si="53"/>
        <v>938239.44000000029</v>
      </c>
    </row>
    <row r="115" spans="12:17">
      <c r="L115" s="261" t="s">
        <v>33</v>
      </c>
      <c r="N115" s="226">
        <f t="shared" si="51"/>
        <v>8031022.3100000005</v>
      </c>
      <c r="O115" s="226">
        <f t="shared" si="53"/>
        <v>1118040.77</v>
      </c>
      <c r="P115" s="226">
        <f t="shared" si="53"/>
        <v>498795.34</v>
      </c>
      <c r="Q115" s="226">
        <f t="shared" si="53"/>
        <v>6414186.2000000002</v>
      </c>
    </row>
    <row r="116" spans="12:17">
      <c r="L116" s="261" t="s">
        <v>34</v>
      </c>
      <c r="N116" s="226">
        <f t="shared" si="51"/>
        <v>4679831.6899999995</v>
      </c>
      <c r="O116" s="226">
        <f t="shared" si="53"/>
        <v>1219027.9600000002</v>
      </c>
      <c r="P116" s="226">
        <f t="shared" si="53"/>
        <v>169793.56</v>
      </c>
      <c r="Q116" s="226">
        <f t="shared" si="53"/>
        <v>3291010.1699999995</v>
      </c>
    </row>
    <row r="117" spans="12:17">
      <c r="L117" s="261" t="s">
        <v>35</v>
      </c>
      <c r="N117" s="226">
        <f t="shared" si="51"/>
        <v>5640405.2099999981</v>
      </c>
      <c r="O117" s="226">
        <f t="shared" si="53"/>
        <v>610177.13</v>
      </c>
      <c r="P117" s="226">
        <f t="shared" si="53"/>
        <v>231497.28</v>
      </c>
      <c r="Q117" s="226">
        <f t="shared" si="53"/>
        <v>4798730.799999998</v>
      </c>
    </row>
    <row r="118" spans="12:17">
      <c r="L118" s="261" t="s">
        <v>36</v>
      </c>
      <c r="N118" s="226">
        <f t="shared" si="51"/>
        <v>2044120.7600000002</v>
      </c>
      <c r="O118" s="226">
        <f t="shared" si="53"/>
        <v>241435.37</v>
      </c>
      <c r="P118" s="226">
        <f t="shared" si="53"/>
        <v>0</v>
      </c>
      <c r="Q118" s="226">
        <f t="shared" si="53"/>
        <v>1802685.3900000001</v>
      </c>
    </row>
    <row r="119" spans="12:17">
      <c r="L119" s="261"/>
      <c r="O119" s="226"/>
      <c r="P119" s="226"/>
      <c r="Q119" s="226"/>
    </row>
    <row r="120" spans="12:17">
      <c r="L120" s="261" t="s">
        <v>37</v>
      </c>
      <c r="N120" s="226">
        <f t="shared" si="51"/>
        <v>8959977.5300000012</v>
      </c>
      <c r="O120" s="226">
        <f t="shared" ref="O120:Q124" si="54">O59-O89</f>
        <v>2240922.5100000002</v>
      </c>
      <c r="P120" s="226">
        <f t="shared" si="54"/>
        <v>805831.77</v>
      </c>
      <c r="Q120" s="226">
        <f t="shared" si="54"/>
        <v>5913223.25</v>
      </c>
    </row>
    <row r="121" spans="12:17">
      <c r="L121" s="261" t="s">
        <v>38</v>
      </c>
      <c r="N121" s="226">
        <f t="shared" si="51"/>
        <v>1155135.9699999997</v>
      </c>
      <c r="O121" s="226">
        <f t="shared" si="54"/>
        <v>602080.82999999996</v>
      </c>
      <c r="P121" s="226">
        <f t="shared" si="54"/>
        <v>18682.59</v>
      </c>
      <c r="Q121" s="226">
        <f t="shared" si="54"/>
        <v>534372.54999999993</v>
      </c>
    </row>
    <row r="122" spans="12:17">
      <c r="L122" s="261" t="s">
        <v>39</v>
      </c>
      <c r="N122" s="226">
        <f t="shared" si="51"/>
        <v>8169996.6899999995</v>
      </c>
      <c r="O122" s="226">
        <f t="shared" si="54"/>
        <v>581456.42000000004</v>
      </c>
      <c r="P122" s="226">
        <f t="shared" si="54"/>
        <v>488693.89</v>
      </c>
      <c r="Q122" s="226">
        <f t="shared" si="54"/>
        <v>7099846.3799999999</v>
      </c>
    </row>
    <row r="123" spans="12:17">
      <c r="L123" s="261" t="s">
        <v>40</v>
      </c>
      <c r="N123" s="226">
        <f t="shared" si="51"/>
        <v>10658243.59</v>
      </c>
      <c r="O123" s="226">
        <f t="shared" si="54"/>
        <v>609657</v>
      </c>
      <c r="P123" s="226">
        <f t="shared" si="54"/>
        <v>0</v>
      </c>
      <c r="Q123" s="226">
        <f t="shared" si="54"/>
        <v>10048586.59</v>
      </c>
    </row>
    <row r="124" spans="12:17">
      <c r="L124" s="261" t="s">
        <v>41</v>
      </c>
      <c r="N124" s="226">
        <f t="shared" si="51"/>
        <v>255894.28</v>
      </c>
      <c r="O124" s="226">
        <f t="shared" si="54"/>
        <v>24169.09</v>
      </c>
      <c r="P124" s="226">
        <f t="shared" si="54"/>
        <v>30519.06</v>
      </c>
      <c r="Q124" s="226">
        <f t="shared" si="54"/>
        <v>201206.13</v>
      </c>
    </row>
    <row r="125" spans="12:17">
      <c r="L125" s="261"/>
      <c r="O125" s="226"/>
      <c r="P125" s="226"/>
      <c r="Q125" s="226"/>
    </row>
    <row r="126" spans="12:17">
      <c r="L126" s="261" t="s">
        <v>118</v>
      </c>
      <c r="N126" s="226">
        <f t="shared" si="51"/>
        <v>27095094.030000001</v>
      </c>
      <c r="O126" s="226">
        <f t="shared" ref="O126:Q130" si="55">O65-O95</f>
        <v>4237456.21</v>
      </c>
      <c r="P126" s="226">
        <f t="shared" si="55"/>
        <v>3385008.66</v>
      </c>
      <c r="Q126" s="226">
        <f t="shared" si="55"/>
        <v>19472629.16</v>
      </c>
    </row>
    <row r="127" spans="12:17">
      <c r="L127" s="261" t="s">
        <v>43</v>
      </c>
      <c r="N127" s="226">
        <f t="shared" si="51"/>
        <v>17214086.16</v>
      </c>
      <c r="O127" s="226">
        <f t="shared" si="55"/>
        <v>2115694.54</v>
      </c>
      <c r="P127" s="226">
        <f t="shared" si="55"/>
        <v>452348.35</v>
      </c>
      <c r="Q127" s="226">
        <f t="shared" si="55"/>
        <v>14646043.27</v>
      </c>
    </row>
    <row r="128" spans="12:17">
      <c r="L128" s="261" t="s">
        <v>44</v>
      </c>
      <c r="N128" s="226">
        <f t="shared" si="51"/>
        <v>1390711.88</v>
      </c>
      <c r="O128" s="226">
        <f t="shared" si="55"/>
        <v>729.89</v>
      </c>
      <c r="P128" s="226">
        <f t="shared" si="55"/>
        <v>84390.7</v>
      </c>
      <c r="Q128" s="226">
        <f t="shared" si="55"/>
        <v>1305591.2899999998</v>
      </c>
    </row>
    <row r="129" spans="12:17">
      <c r="L129" s="261" t="s">
        <v>45</v>
      </c>
      <c r="N129" s="226">
        <f t="shared" si="51"/>
        <v>8520547.9699999988</v>
      </c>
      <c r="O129" s="226">
        <f t="shared" si="55"/>
        <v>3848731.09</v>
      </c>
      <c r="P129" s="226">
        <f t="shared" si="55"/>
        <v>379637.71</v>
      </c>
      <c r="Q129" s="226">
        <f t="shared" si="55"/>
        <v>4292179.17</v>
      </c>
    </row>
    <row r="130" spans="12:17">
      <c r="L130" s="261" t="s">
        <v>46</v>
      </c>
      <c r="N130" s="226">
        <f t="shared" si="51"/>
        <v>740229.12999999989</v>
      </c>
      <c r="O130" s="226">
        <f t="shared" si="55"/>
        <v>112630.59</v>
      </c>
      <c r="P130" s="226">
        <f t="shared" si="55"/>
        <v>27099.86</v>
      </c>
      <c r="Q130" s="226">
        <f t="shared" si="55"/>
        <v>600498.67999999982</v>
      </c>
    </row>
    <row r="131" spans="12:17">
      <c r="L131" s="261"/>
      <c r="O131" s="226"/>
      <c r="P131" s="226"/>
      <c r="Q131" s="226"/>
    </row>
    <row r="132" spans="12:17">
      <c r="L132" s="261" t="s">
        <v>47</v>
      </c>
      <c r="N132" s="226">
        <f t="shared" si="51"/>
        <v>694553.76</v>
      </c>
      <c r="O132" s="226">
        <f t="shared" ref="O132:Q135" si="56">O71-O101</f>
        <v>171002.59</v>
      </c>
      <c r="P132" s="226">
        <f t="shared" si="56"/>
        <v>13321.34</v>
      </c>
      <c r="Q132" s="226">
        <f t="shared" si="56"/>
        <v>510229.83000000007</v>
      </c>
    </row>
    <row r="133" spans="12:17">
      <c r="L133" s="261" t="s">
        <v>48</v>
      </c>
      <c r="N133" s="226">
        <f t="shared" si="51"/>
        <v>7248384.8699999992</v>
      </c>
      <c r="O133" s="226">
        <f t="shared" si="56"/>
        <v>300102.5</v>
      </c>
      <c r="P133" s="226">
        <f t="shared" si="56"/>
        <v>219444.53</v>
      </c>
      <c r="Q133" s="226">
        <f t="shared" si="56"/>
        <v>6728837.8399999989</v>
      </c>
    </row>
    <row r="134" spans="12:17">
      <c r="L134" s="261" t="s">
        <v>49</v>
      </c>
      <c r="N134" s="226">
        <f t="shared" si="51"/>
        <v>3638631.9999999995</v>
      </c>
      <c r="O134" s="226">
        <f t="shared" si="56"/>
        <v>633494.72</v>
      </c>
      <c r="P134" s="226">
        <f t="shared" si="56"/>
        <v>192041.12</v>
      </c>
      <c r="Q134" s="226">
        <f t="shared" si="56"/>
        <v>2813096.1599999997</v>
      </c>
    </row>
    <row r="135" spans="12:17">
      <c r="L135" s="262" t="s">
        <v>50</v>
      </c>
      <c r="N135" s="226">
        <f t="shared" si="51"/>
        <v>2758784.2400000007</v>
      </c>
      <c r="O135" s="226">
        <f t="shared" si="56"/>
        <v>288953.57</v>
      </c>
      <c r="P135" s="226">
        <f t="shared" si="56"/>
        <v>54436.41</v>
      </c>
      <c r="Q135" s="226">
        <f t="shared" si="56"/>
        <v>2415394.2600000007</v>
      </c>
    </row>
  </sheetData>
  <mergeCells count="17">
    <mergeCell ref="AN5:AQ5"/>
    <mergeCell ref="A1:L1"/>
    <mergeCell ref="A3:L3"/>
    <mergeCell ref="A4:L4"/>
    <mergeCell ref="N4:Q4"/>
    <mergeCell ref="S4:V4"/>
    <mergeCell ref="X4:AA4"/>
    <mergeCell ref="AC4:AF4"/>
    <mergeCell ref="N5:Q5"/>
    <mergeCell ref="S5:V5"/>
    <mergeCell ref="X5:AA5"/>
    <mergeCell ref="AC5:AF5"/>
    <mergeCell ref="AI6:AL6"/>
    <mergeCell ref="B7:D7"/>
    <mergeCell ref="F7:H7"/>
    <mergeCell ref="J7:L7"/>
    <mergeCell ref="AI7:AL7"/>
  </mergeCells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40"/>
  <sheetViews>
    <sheetView zoomScaleNormal="100" workbookViewId="0">
      <selection activeCell="A4" sqref="A4:X4"/>
    </sheetView>
  </sheetViews>
  <sheetFormatPr defaultRowHeight="12.75"/>
  <cols>
    <col min="1" max="1" width="14.140625" style="3" customWidth="1"/>
    <col min="2" max="2" width="8" customWidth="1"/>
    <col min="3" max="3" width="2.28515625" customWidth="1"/>
    <col min="4" max="4" width="11.42578125" customWidth="1"/>
    <col min="5" max="5" width="1.85546875" customWidth="1"/>
    <col min="6" max="6" width="11.85546875" customWidth="1"/>
    <col min="7" max="7" width="2.28515625" customWidth="1"/>
    <col min="8" max="8" width="9.5703125" customWidth="1"/>
    <col min="9" max="9" width="2.42578125" customWidth="1"/>
    <col min="10" max="10" width="8.5703125" customWidth="1"/>
    <col min="11" max="11" width="2.28515625" customWidth="1"/>
    <col min="12" max="12" width="7.42578125" customWidth="1"/>
    <col min="13" max="13" width="1.7109375" customWidth="1"/>
    <col min="14" max="14" width="8.5703125" customWidth="1"/>
    <col min="15" max="15" width="2" customWidth="1"/>
    <col min="16" max="16" width="8" customWidth="1"/>
    <col min="17" max="17" width="2.140625" customWidth="1"/>
    <col min="18" max="18" width="9.28515625" customWidth="1"/>
    <col min="19" max="19" width="3" customWidth="1"/>
    <col min="20" max="20" width="8.28515625" customWidth="1"/>
    <col min="21" max="21" width="1.5703125" customWidth="1"/>
    <col min="22" max="22" width="8.140625" customWidth="1"/>
    <col min="23" max="23" width="1.85546875" customWidth="1"/>
    <col min="24" max="24" width="8.28515625" customWidth="1"/>
  </cols>
  <sheetData>
    <row r="1" spans="1:30">
      <c r="A1" s="276" t="s">
        <v>115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3" spans="1:30">
      <c r="A3" s="275" t="s">
        <v>197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30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30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0" ht="15" customHeight="1" thickTop="1">
      <c r="A6" s="3" t="s">
        <v>86</v>
      </c>
      <c r="B6" s="3"/>
      <c r="C6" s="3"/>
      <c r="D6" s="279" t="s">
        <v>2</v>
      </c>
      <c r="E6" s="279"/>
      <c r="F6" s="38"/>
      <c r="G6" s="38"/>
      <c r="H6" s="38"/>
      <c r="I6" s="38"/>
      <c r="J6" s="279" t="s">
        <v>12</v>
      </c>
      <c r="K6" s="279"/>
      <c r="L6" s="3"/>
      <c r="M6" s="3"/>
      <c r="N6" s="279" t="s">
        <v>13</v>
      </c>
      <c r="O6" s="279"/>
      <c r="P6" s="3"/>
      <c r="Q6" s="3"/>
      <c r="R6" s="38"/>
      <c r="S6" s="6"/>
      <c r="T6" s="3"/>
      <c r="U6" s="3"/>
      <c r="V6" s="38"/>
      <c r="W6" s="6"/>
      <c r="X6" s="3"/>
    </row>
    <row r="7" spans="1:30">
      <c r="A7" s="80" t="s">
        <v>11</v>
      </c>
      <c r="B7" s="291" t="s">
        <v>0</v>
      </c>
      <c r="C7" s="291"/>
      <c r="D7" s="291" t="s">
        <v>0</v>
      </c>
      <c r="E7" s="291"/>
      <c r="F7" s="81"/>
      <c r="G7" s="81"/>
      <c r="H7" s="291" t="s">
        <v>10</v>
      </c>
      <c r="I7" s="291"/>
      <c r="J7" s="291" t="s">
        <v>14</v>
      </c>
      <c r="K7" s="291"/>
      <c r="L7" s="291" t="s">
        <v>16</v>
      </c>
      <c r="M7" s="291"/>
      <c r="N7" s="291" t="s">
        <v>17</v>
      </c>
      <c r="O7" s="291"/>
      <c r="P7" s="291" t="s">
        <v>85</v>
      </c>
      <c r="Q7" s="291"/>
      <c r="R7" s="289" t="s">
        <v>78</v>
      </c>
      <c r="S7" s="289"/>
      <c r="T7" s="289" t="s">
        <v>23</v>
      </c>
      <c r="U7" s="289"/>
      <c r="V7" s="289" t="s">
        <v>25</v>
      </c>
      <c r="W7" s="289"/>
      <c r="X7" s="85" t="s">
        <v>26</v>
      </c>
    </row>
    <row r="8" spans="1:30" ht="13.5" thickBot="1">
      <c r="A8" s="82" t="s">
        <v>87</v>
      </c>
      <c r="B8" s="290" t="s">
        <v>1</v>
      </c>
      <c r="C8" s="290"/>
      <c r="D8" s="290" t="s">
        <v>1</v>
      </c>
      <c r="E8" s="290"/>
      <c r="F8" s="83" t="s">
        <v>145</v>
      </c>
      <c r="G8" s="83"/>
      <c r="H8" s="290" t="s">
        <v>11</v>
      </c>
      <c r="I8" s="290"/>
      <c r="J8" s="290" t="s">
        <v>15</v>
      </c>
      <c r="K8" s="290"/>
      <c r="L8" s="290" t="s">
        <v>15</v>
      </c>
      <c r="M8" s="290"/>
      <c r="N8" s="290" t="s">
        <v>18</v>
      </c>
      <c r="O8" s="290"/>
      <c r="P8" s="290" t="s">
        <v>20</v>
      </c>
      <c r="Q8" s="290"/>
      <c r="R8" s="288" t="s">
        <v>20</v>
      </c>
      <c r="S8" s="288"/>
      <c r="T8" s="288" t="s">
        <v>24</v>
      </c>
      <c r="U8" s="288"/>
      <c r="V8" s="288" t="s">
        <v>15</v>
      </c>
      <c r="W8" s="288"/>
      <c r="X8" s="83" t="s">
        <v>113</v>
      </c>
    </row>
    <row r="9" spans="1:30" s="21" customFormat="1">
      <c r="A9" s="74" t="s">
        <v>52</v>
      </c>
      <c r="B9" s="44">
        <f>+Allexp!D10/Allexp!$C10</f>
        <v>2.8106289851079519E-2</v>
      </c>
      <c r="C9" s="44"/>
      <c r="D9" s="44">
        <f>+Allexp!E10/Allexp!$C10</f>
        <v>6.3370520952951551E-2</v>
      </c>
      <c r="E9" s="44"/>
      <c r="F9" s="44">
        <f>+Allexp!F10/Allexp!$C10</f>
        <v>0.40524456162195616</v>
      </c>
      <c r="G9" s="44"/>
      <c r="H9" s="44">
        <f>+Allexp!G10/Allexp!$C10</f>
        <v>0.13218641393495709</v>
      </c>
      <c r="I9" s="44"/>
      <c r="J9" s="44">
        <f>+Allexp!H10/Allexp!$C10</f>
        <v>7.6920225211869449E-3</v>
      </c>
      <c r="K9" s="44"/>
      <c r="L9" s="44">
        <f>+Allexp!I10/Allexp!$C10</f>
        <v>5.5818126072091417E-3</v>
      </c>
      <c r="M9" s="44"/>
      <c r="N9" s="44">
        <f>+Allexp!J10/Allexp!$C10</f>
        <v>5.0871825812981053E-2</v>
      </c>
      <c r="O9" s="44"/>
      <c r="P9" s="44">
        <f>+Allexp!K10/Allexp!$C10</f>
        <v>6.0551338732378876E-2</v>
      </c>
      <c r="Q9" s="44"/>
      <c r="R9" s="44">
        <f>+Allexp!N10/Allexp!$C10</f>
        <v>2.1812764635191939E-2</v>
      </c>
      <c r="S9" s="44"/>
      <c r="T9" s="44">
        <f>+Allexp!O10/Allexp!$C10</f>
        <v>0.21798549691054098</v>
      </c>
      <c r="U9" s="44"/>
      <c r="V9" s="44">
        <f>+Allexp!P10/Allexp!$C10</f>
        <v>1.7959246980189009E-3</v>
      </c>
      <c r="W9" s="44"/>
      <c r="X9" s="44">
        <f>+Allexp!Q10/Allexp!$C10</f>
        <v>4.8010277215479935E-3</v>
      </c>
    </row>
    <row r="10" spans="1:30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>
      <c r="A11" s="3" t="s">
        <v>28</v>
      </c>
      <c r="B11" s="41">
        <f>+Allexp!D12/Allexp!$C12*100</f>
        <v>1.9566907437372887</v>
      </c>
      <c r="C11" s="41"/>
      <c r="D11" s="41">
        <f>+Allexp!E12/Allexp!$C12*100</f>
        <v>5.9528133374925902</v>
      </c>
      <c r="E11" s="41"/>
      <c r="F11" s="41">
        <f>+Allexp!F12/Allexp!$C12*100</f>
        <v>40.042087212830275</v>
      </c>
      <c r="G11" s="41"/>
      <c r="H11" s="41">
        <f>+Allexp!G12/Allexp!$C12*100</f>
        <v>15.56326670269709</v>
      </c>
      <c r="I11" s="41"/>
      <c r="J11" s="41">
        <f>+Allexp!H12/Allexp!$C12*100</f>
        <v>0.49822584485529853</v>
      </c>
      <c r="K11" s="41"/>
      <c r="L11" s="41">
        <f>+Allexp!I12/Allexp!$C12*100</f>
        <v>0.89194527525918688</v>
      </c>
      <c r="M11" s="41"/>
      <c r="N11" s="41">
        <f>+Allexp!J12/Allexp!$C12*100</f>
        <v>5.1515816520926103</v>
      </c>
      <c r="O11" s="41"/>
      <c r="P11" s="41">
        <f>+Allexp!K12/Allexp!$C12*100</f>
        <v>6.4275330392484289</v>
      </c>
      <c r="Q11" s="41"/>
      <c r="R11" s="41">
        <f>+Allexp!N12/Allexp!$C12*100</f>
        <v>1.4466411418519152</v>
      </c>
      <c r="S11" s="41"/>
      <c r="T11" s="41">
        <f>+Allexp!O12/Allexp!$C12*100</f>
        <v>21.482969110002909</v>
      </c>
      <c r="U11" s="41"/>
      <c r="V11" s="41">
        <f>+Allexp!P12/Allexp!$C12*100</f>
        <v>0.40995345511311243</v>
      </c>
      <c r="W11" s="41"/>
      <c r="X11" s="41">
        <f>+Allexp!Q12/Allexp!$C12*100</f>
        <v>0.17629248481930967</v>
      </c>
      <c r="Y11" s="3"/>
      <c r="Z11" s="3"/>
      <c r="AA11" s="3"/>
      <c r="AB11" s="3"/>
      <c r="AC11" s="3"/>
      <c r="AD11" s="3"/>
    </row>
    <row r="12" spans="1:30">
      <c r="A12" s="3" t="s">
        <v>29</v>
      </c>
      <c r="B12" s="41">
        <f>+Allexp!D13/Allexp!$C13*100</f>
        <v>3.0006122135917201</v>
      </c>
      <c r="C12" s="41"/>
      <c r="D12" s="41">
        <f>+Allexp!E13/Allexp!$C13*100</f>
        <v>6.0785604971425409</v>
      </c>
      <c r="E12" s="41"/>
      <c r="F12" s="41">
        <f>+Allexp!F13/Allexp!$C13*100</f>
        <v>41.702900774342737</v>
      </c>
      <c r="G12" s="41"/>
      <c r="H12" s="41">
        <f>+Allexp!G13/Allexp!$C13*100</f>
        <v>12.066065370502239</v>
      </c>
      <c r="I12" s="41"/>
      <c r="J12" s="41">
        <f>+Allexp!H13/Allexp!$C13*100</f>
        <v>0.7506678152428673</v>
      </c>
      <c r="K12" s="41"/>
      <c r="L12" s="41">
        <f>+Allexp!I13/Allexp!$C13*100</f>
        <v>0</v>
      </c>
      <c r="M12" s="41"/>
      <c r="N12" s="41">
        <f>+Allexp!J13/Allexp!$C13*100</f>
        <v>5.1863328076150035</v>
      </c>
      <c r="O12" s="41"/>
      <c r="P12" s="41">
        <f>+Allexp!K13/Allexp!$C13*100</f>
        <v>6.3527208803419528</v>
      </c>
      <c r="Q12" s="41"/>
      <c r="R12" s="41">
        <f>+Allexp!N13/Allexp!$C13*100</f>
        <v>1.8575903894844747</v>
      </c>
      <c r="S12" s="41"/>
      <c r="T12" s="41">
        <f>+Allexp!O13/Allexp!$C13*100</f>
        <v>22.569889202444894</v>
      </c>
      <c r="U12" s="41"/>
      <c r="V12" s="41">
        <f>+Allexp!P13/Allexp!$C13*100</f>
        <v>4.4507843836338122E-2</v>
      </c>
      <c r="W12" s="41"/>
      <c r="X12" s="41">
        <f>+Allexp!Q13/Allexp!$C13*100</f>
        <v>0.39015220545524487</v>
      </c>
      <c r="Y12" s="3"/>
      <c r="Z12" s="3"/>
      <c r="AA12" s="3"/>
      <c r="AB12" s="3"/>
      <c r="AC12" s="3"/>
      <c r="AD12" s="3"/>
    </row>
    <row r="13" spans="1:30">
      <c r="A13" s="3" t="s">
        <v>51</v>
      </c>
      <c r="B13" s="41">
        <f>+Allexp!D14/Allexp!$C14*100</f>
        <v>4.991393897087967</v>
      </c>
      <c r="C13" s="41"/>
      <c r="D13" s="41">
        <f>+Allexp!E14/Allexp!$C14*100</f>
        <v>6.2544000560959798</v>
      </c>
      <c r="E13" s="41"/>
      <c r="F13" s="41">
        <f>+Allexp!F14/Allexp!$C14*100</f>
        <v>37.691366425314968</v>
      </c>
      <c r="G13" s="41"/>
      <c r="H13" s="41">
        <f>+Allexp!G14/Allexp!$C14*100</f>
        <v>15.658339290720782</v>
      </c>
      <c r="I13" s="41"/>
      <c r="J13" s="41">
        <f>+Allexp!H14/Allexp!$C14*100</f>
        <v>1.3134153458651303</v>
      </c>
      <c r="K13" s="41"/>
      <c r="L13" s="41">
        <f>+Allexp!I14/Allexp!$C14*100</f>
        <v>3.4491517988135073E-2</v>
      </c>
      <c r="M13" s="41"/>
      <c r="N13" s="41">
        <f>+Allexp!J14/Allexp!$C14*100</f>
        <v>3.8566680772490431</v>
      </c>
      <c r="O13" s="41"/>
      <c r="P13" s="41">
        <f>+Allexp!K14/Allexp!$C14*100</f>
        <v>5.1497880429957652</v>
      </c>
      <c r="Q13" s="41"/>
      <c r="R13" s="41">
        <f>+Allexp!N14/Allexp!$C14*100</f>
        <v>2.2569739456078359</v>
      </c>
      <c r="S13" s="41"/>
      <c r="T13" s="41">
        <f>+Allexp!O14/Allexp!$C14*100</f>
        <v>20.647937519753707</v>
      </c>
      <c r="U13" s="41"/>
      <c r="V13" s="41">
        <f>+Allexp!P14/Allexp!$C14*100</f>
        <v>0</v>
      </c>
      <c r="W13" s="41"/>
      <c r="X13" s="41">
        <f>+Allexp!Q14/Allexp!$C14*100</f>
        <v>2.1452258813207044</v>
      </c>
      <c r="Y13" s="3"/>
      <c r="Z13" s="3"/>
      <c r="AA13" s="3"/>
      <c r="AB13" s="3"/>
      <c r="AC13" s="3"/>
      <c r="AD13" s="3"/>
    </row>
    <row r="14" spans="1:30">
      <c r="A14" s="3" t="s">
        <v>30</v>
      </c>
      <c r="B14" s="41">
        <f>+Allexp!D15/Allexp!$C15*100</f>
        <v>3.6316428634714097</v>
      </c>
      <c r="C14" s="41"/>
      <c r="D14" s="41">
        <f>+Allexp!E15/Allexp!$C15*100</f>
        <v>6.5145777591897893</v>
      </c>
      <c r="E14" s="41"/>
      <c r="F14" s="41">
        <f>+Allexp!F15/Allexp!$C15*100</f>
        <v>40.470518641329491</v>
      </c>
      <c r="G14" s="41"/>
      <c r="H14" s="41">
        <f>+Allexp!G15/Allexp!$C15*100</f>
        <v>13.610430930678593</v>
      </c>
      <c r="I14" s="41"/>
      <c r="J14" s="41">
        <f>+Allexp!H15/Allexp!$C15*100</f>
        <v>0.85098570489804626</v>
      </c>
      <c r="K14" s="41"/>
      <c r="L14" s="41">
        <f>+Allexp!I15/Allexp!$C15*100</f>
        <v>1.0675963104802926</v>
      </c>
      <c r="M14" s="41"/>
      <c r="N14" s="41">
        <f>+Allexp!J15/Allexp!$C15*100</f>
        <v>4.5211498760799209</v>
      </c>
      <c r="O14" s="41"/>
      <c r="P14" s="41">
        <f>+Allexp!K15/Allexp!$C15*100</f>
        <v>6.1936042127181317</v>
      </c>
      <c r="Q14" s="41"/>
      <c r="R14" s="41">
        <f>+Allexp!N15/Allexp!$C15*100</f>
        <v>2.4368253940351479</v>
      </c>
      <c r="S14" s="41"/>
      <c r="T14" s="41">
        <f>+Allexp!O15/Allexp!$C15*100</f>
        <v>20.407203346882124</v>
      </c>
      <c r="U14" s="41"/>
      <c r="V14" s="41">
        <f>+Allexp!P15/Allexp!$C15*100</f>
        <v>3.2440507968369656E-2</v>
      </c>
      <c r="W14" s="41"/>
      <c r="X14" s="41">
        <f>+Allexp!Q15/Allexp!$C15*100</f>
        <v>0.26302445226868237</v>
      </c>
      <c r="Y14" s="3"/>
      <c r="Z14" s="3"/>
      <c r="AA14" s="3"/>
      <c r="AB14" s="3"/>
      <c r="AC14" s="3"/>
      <c r="AD14" s="3"/>
    </row>
    <row r="15" spans="1:30">
      <c r="A15" s="3" t="s">
        <v>31</v>
      </c>
      <c r="B15" s="41">
        <f>+Allexp!D16/Allexp!$C16*100</f>
        <v>3.3051674328639349</v>
      </c>
      <c r="C15" s="41"/>
      <c r="D15" s="41">
        <f>+Allexp!E16/Allexp!$C16*100</f>
        <v>5.0963873623214768</v>
      </c>
      <c r="E15" s="41"/>
      <c r="F15" s="41">
        <f>+Allexp!F16/Allexp!$C16*100</f>
        <v>40.622297639121875</v>
      </c>
      <c r="G15" s="41"/>
      <c r="H15" s="41">
        <f>+Allexp!G16/Allexp!$C16*100</f>
        <v>12.326383182371647</v>
      </c>
      <c r="I15" s="41"/>
      <c r="J15" s="41">
        <f>+Allexp!H16/Allexp!$C16*100</f>
        <v>0.75783878173681352</v>
      </c>
      <c r="K15" s="41"/>
      <c r="L15" s="41">
        <f>+Allexp!I16/Allexp!$C16*100</f>
        <v>0.70159634759094824</v>
      </c>
      <c r="M15" s="41"/>
      <c r="N15" s="41">
        <f>+Allexp!J16/Allexp!$C16*100</f>
        <v>6.6621662821851935</v>
      </c>
      <c r="O15" s="41"/>
      <c r="P15" s="41">
        <f>+Allexp!K16/Allexp!$C16*100</f>
        <v>7.0384824045440535</v>
      </c>
      <c r="Q15" s="41"/>
      <c r="R15" s="41">
        <f>+Allexp!N16/Allexp!$C16*100</f>
        <v>1.4806531577560986</v>
      </c>
      <c r="S15" s="41"/>
      <c r="T15" s="41">
        <f>+Allexp!O16/Allexp!$C16*100</f>
        <v>20.471712048026259</v>
      </c>
      <c r="U15" s="41"/>
      <c r="V15" s="41">
        <f>+Allexp!P16/Allexp!$C16*100</f>
        <v>0.53914453689113218</v>
      </c>
      <c r="W15" s="41"/>
      <c r="X15" s="41">
        <f>+Allexp!Q16/Allexp!$C16*100</f>
        <v>0.99817082459055184</v>
      </c>
      <c r="Y15" s="3"/>
      <c r="Z15" s="3"/>
      <c r="AA15" s="3"/>
      <c r="AB15" s="3"/>
      <c r="AC15" s="3"/>
      <c r="AD15" s="3"/>
    </row>
    <row r="16" spans="1:30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>
      <c r="A17" s="3" t="s">
        <v>32</v>
      </c>
      <c r="B17" s="41">
        <f>+Allexp!D18/Allexp!$C18*100</f>
        <v>2.5033447168925478</v>
      </c>
      <c r="C17" s="41"/>
      <c r="D17" s="41">
        <f>+Allexp!E18/Allexp!$C18*100</f>
        <v>6.9257195091788279</v>
      </c>
      <c r="E17" s="41"/>
      <c r="F17" s="41">
        <f>+Allexp!F18/Allexp!$C18*100</f>
        <v>43.59663418255186</v>
      </c>
      <c r="G17" s="41"/>
      <c r="H17" s="41">
        <f>+Allexp!G18/Allexp!$C18*100</f>
        <v>9.4312344925722957</v>
      </c>
      <c r="I17" s="41"/>
      <c r="J17" s="41">
        <f>+Allexp!H18/Allexp!$C18*100</f>
        <v>0.71337323572258216</v>
      </c>
      <c r="K17" s="41"/>
      <c r="L17" s="41">
        <f>+Allexp!I18/Allexp!$C18*100</f>
        <v>0.95883667517639382</v>
      </c>
      <c r="M17" s="41"/>
      <c r="N17" s="41">
        <f>+Allexp!J18/Allexp!$C18*100</f>
        <v>5.4775371732629123</v>
      </c>
      <c r="O17" s="41"/>
      <c r="P17" s="41">
        <f>+Allexp!K18/Allexp!$C18*100</f>
        <v>5.6996630018835734</v>
      </c>
      <c r="Q17" s="41"/>
      <c r="R17" s="41">
        <f>+Allexp!N18/Allexp!$C18*100</f>
        <v>1.1729311840691081</v>
      </c>
      <c r="S17" s="41"/>
      <c r="T17" s="41">
        <f>+Allexp!O18/Allexp!$C18*100</f>
        <v>21.431251978410486</v>
      </c>
      <c r="U17" s="41"/>
      <c r="V17" s="41">
        <f>+Allexp!P18/Allexp!$C18*100</f>
        <v>1.7782316405202252</v>
      </c>
      <c r="W17" s="41"/>
      <c r="X17" s="41">
        <f>+Allexp!Q18/Allexp!$C18*100</f>
        <v>0.31124220975917116</v>
      </c>
      <c r="Y17" s="3"/>
      <c r="Z17" s="3"/>
      <c r="AA17" s="3"/>
      <c r="AB17" s="3"/>
      <c r="AC17" s="3"/>
      <c r="AD17" s="3"/>
    </row>
    <row r="18" spans="1:30">
      <c r="A18" s="3" t="s">
        <v>33</v>
      </c>
      <c r="B18" s="41">
        <f>+Allexp!D19/Allexp!$C19*100</f>
        <v>1.5514298207891419</v>
      </c>
      <c r="C18" s="41"/>
      <c r="D18" s="41">
        <f>+Allexp!E19/Allexp!$C19*100</f>
        <v>6.8292563736418508</v>
      </c>
      <c r="E18" s="41"/>
      <c r="F18" s="41">
        <f>+Allexp!F19/Allexp!$C19*100</f>
        <v>38.875879114698918</v>
      </c>
      <c r="G18" s="41"/>
      <c r="H18" s="41">
        <f>+Allexp!G19/Allexp!$C19*100</f>
        <v>12.576499621498355</v>
      </c>
      <c r="I18" s="41"/>
      <c r="J18" s="41">
        <f>+Allexp!H19/Allexp!$C19*100</f>
        <v>0.48346792613682654</v>
      </c>
      <c r="K18" s="41"/>
      <c r="L18" s="41">
        <f>+Allexp!I19/Allexp!$C19*100</f>
        <v>1.0729178577907359</v>
      </c>
      <c r="M18" s="41"/>
      <c r="N18" s="41">
        <f>+Allexp!J19/Allexp!$C19*100</f>
        <v>6.44020817866339</v>
      </c>
      <c r="O18" s="41"/>
      <c r="P18" s="41">
        <f>+Allexp!K19/Allexp!$C19*100</f>
        <v>6.8183198824913251</v>
      </c>
      <c r="Q18" s="41"/>
      <c r="R18" s="41">
        <f>+Allexp!N19/Allexp!$C19*100</f>
        <v>2.1540595802800189</v>
      </c>
      <c r="S18" s="41"/>
      <c r="T18" s="41">
        <f>+Allexp!O19/Allexp!$C19*100</f>
        <v>22.899552594224737</v>
      </c>
      <c r="U18" s="41"/>
      <c r="V18" s="41">
        <f>+Allexp!P19/Allexp!$C19*100</f>
        <v>8.3838912878043653E-2</v>
      </c>
      <c r="W18" s="41"/>
      <c r="X18" s="41">
        <f>+Allexp!Q19/Allexp!$C19*100</f>
        <v>0.21457013690665239</v>
      </c>
      <c r="Y18" s="3"/>
      <c r="Z18" s="3"/>
      <c r="AA18" s="3"/>
      <c r="AB18" s="3"/>
      <c r="AC18" s="3"/>
      <c r="AD18" s="3"/>
    </row>
    <row r="19" spans="1:30">
      <c r="A19" s="3" t="s">
        <v>34</v>
      </c>
      <c r="B19" s="41">
        <f>+Allexp!D20/Allexp!$C20*100</f>
        <v>2.8464689352753538</v>
      </c>
      <c r="C19" s="41"/>
      <c r="D19" s="41">
        <f>+Allexp!E20/Allexp!$C20*100</f>
        <v>7.1548874507456075</v>
      </c>
      <c r="E19" s="41"/>
      <c r="F19" s="41">
        <f>+Allexp!F20/Allexp!$C20*100</f>
        <v>41.613822294538181</v>
      </c>
      <c r="G19" s="41"/>
      <c r="H19" s="41">
        <f>+Allexp!G20/Allexp!$C20*100</f>
        <v>13.83525266243252</v>
      </c>
      <c r="I19" s="41"/>
      <c r="J19" s="41">
        <f>+Allexp!H20/Allexp!$C20*100</f>
        <v>0.75912206084367373</v>
      </c>
      <c r="K19" s="41"/>
      <c r="L19" s="41">
        <f>+Allexp!I20/Allexp!$C20*100</f>
        <v>0.84519750564888074</v>
      </c>
      <c r="M19" s="41"/>
      <c r="N19" s="41">
        <f>+Allexp!J20/Allexp!$C20*100</f>
        <v>5.4387320878318972</v>
      </c>
      <c r="O19" s="41"/>
      <c r="P19" s="41">
        <f>+Allexp!K20/Allexp!$C20*100</f>
        <v>5.6104063583973121</v>
      </c>
      <c r="Q19" s="41"/>
      <c r="R19" s="41">
        <f>+Allexp!N20/Allexp!$C20*100</f>
        <v>2.4835268857013033</v>
      </c>
      <c r="S19" s="41"/>
      <c r="T19" s="41">
        <f>+Allexp!O20/Allexp!$C20*100</f>
        <v>18.684893212165239</v>
      </c>
      <c r="U19" s="41"/>
      <c r="V19" s="41">
        <f>+Allexp!P20/Allexp!$C20*100</f>
        <v>0.16091037452408469</v>
      </c>
      <c r="W19" s="41"/>
      <c r="X19" s="41">
        <f>+Allexp!Q20/Allexp!$C20*100</f>
        <v>0.56678017189594454</v>
      </c>
      <c r="Y19" s="3"/>
      <c r="Z19" s="3"/>
      <c r="AA19" s="3"/>
      <c r="AB19" s="3"/>
      <c r="AC19" s="3"/>
      <c r="AD19" s="3"/>
    </row>
    <row r="20" spans="1:30">
      <c r="A20" s="3" t="s">
        <v>35</v>
      </c>
      <c r="B20" s="41">
        <f>+Allexp!D21/Allexp!$C21*100</f>
        <v>2.7071426190722425</v>
      </c>
      <c r="C20" s="41"/>
      <c r="D20" s="41">
        <f>+Allexp!E21/Allexp!$C21*100</f>
        <v>6.4403128520351185</v>
      </c>
      <c r="E20" s="41"/>
      <c r="F20" s="41">
        <f>+Allexp!F21/Allexp!$C21*100</f>
        <v>38.692324218675935</v>
      </c>
      <c r="G20" s="41"/>
      <c r="H20" s="41">
        <f>+Allexp!G21/Allexp!$C21*100</f>
        <v>10.745546718960648</v>
      </c>
      <c r="I20" s="41"/>
      <c r="J20" s="41">
        <f>+Allexp!H21/Allexp!$C21*100</f>
        <v>0.94024589312566509</v>
      </c>
      <c r="K20" s="41"/>
      <c r="L20" s="41">
        <f>+Allexp!I21/Allexp!$C21*100</f>
        <v>0.83424661563741564</v>
      </c>
      <c r="M20" s="41"/>
      <c r="N20" s="41">
        <f>+Allexp!J21/Allexp!$C21*100</f>
        <v>7.581666242021881</v>
      </c>
      <c r="O20" s="41"/>
      <c r="P20" s="41">
        <f>+Allexp!K21/Allexp!$C21*100</f>
        <v>7.3992386769306719</v>
      </c>
      <c r="Q20" s="41"/>
      <c r="R20" s="41">
        <f>+Allexp!N21/Allexp!$C21*100</f>
        <v>2.268566942460112</v>
      </c>
      <c r="S20" s="41"/>
      <c r="T20" s="41">
        <f>+Allexp!O21/Allexp!$C21*100</f>
        <v>20.068212481934538</v>
      </c>
      <c r="U20" s="41"/>
      <c r="V20" s="41">
        <f>+Allexp!P21/Allexp!$C21*100</f>
        <v>0.54619470709664764</v>
      </c>
      <c r="W20" s="41"/>
      <c r="X20" s="41">
        <f>+Allexp!Q21/Allexp!$C21*100</f>
        <v>1.7763020320491276</v>
      </c>
      <c r="Y20" s="3"/>
      <c r="Z20" s="3"/>
      <c r="AA20" s="3"/>
      <c r="AB20" s="3"/>
      <c r="AC20" s="3"/>
      <c r="AD20" s="3"/>
    </row>
    <row r="21" spans="1:30">
      <c r="A21" s="3" t="s">
        <v>36</v>
      </c>
      <c r="B21" s="41">
        <f>+Allexp!D22/Allexp!$C22*100</f>
        <v>2.5443663425889165</v>
      </c>
      <c r="C21" s="41"/>
      <c r="D21" s="41">
        <f>+Allexp!E22/Allexp!$C22*100</f>
        <v>8.4514151488973308</v>
      </c>
      <c r="E21" s="41"/>
      <c r="F21" s="41">
        <f>+Allexp!F22/Allexp!$C22*100</f>
        <v>42.233928811000972</v>
      </c>
      <c r="G21" s="41"/>
      <c r="H21" s="41">
        <f>+Allexp!G22/Allexp!$C22*100</f>
        <v>9.3914463217865833</v>
      </c>
      <c r="I21" s="41"/>
      <c r="J21" s="41">
        <f>+Allexp!H22/Allexp!$C22*100</f>
        <v>1.1684942869320509</v>
      </c>
      <c r="K21" s="41"/>
      <c r="L21" s="41">
        <f>+Allexp!I22/Allexp!$C22*100</f>
        <v>0.90508541074764448</v>
      </c>
      <c r="M21" s="41"/>
      <c r="N21" s="41">
        <f>+Allexp!J22/Allexp!$C22*100</f>
        <v>5.7832465443778345</v>
      </c>
      <c r="O21" s="41"/>
      <c r="P21" s="41">
        <f>+Allexp!K22/Allexp!$C22*100</f>
        <v>6.1777259151535739</v>
      </c>
      <c r="Q21" s="41"/>
      <c r="R21" s="41">
        <f>+Allexp!N22/Allexp!$C22*100</f>
        <v>2.8308338755166664</v>
      </c>
      <c r="S21" s="41"/>
      <c r="T21" s="41">
        <f>+Allexp!O22/Allexp!$C22*100</f>
        <v>20.4307435548534</v>
      </c>
      <c r="U21" s="41"/>
      <c r="V21" s="41">
        <f>+Allexp!P22/Allexp!$C22*100</f>
        <v>0</v>
      </c>
      <c r="W21" s="41"/>
      <c r="X21" s="41">
        <f>+Allexp!Q22/Allexp!$C22*100</f>
        <v>8.2713788145030054E-2</v>
      </c>
      <c r="Y21" s="3"/>
      <c r="Z21" s="3"/>
      <c r="AA21" s="3"/>
      <c r="AB21" s="3"/>
      <c r="AC21" s="3"/>
      <c r="AD21" s="3"/>
    </row>
    <row r="22" spans="1:30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>
      <c r="A23" s="3" t="s">
        <v>37</v>
      </c>
      <c r="B23" s="41">
        <f>+Allexp!D24/Allexp!$C24*100</f>
        <v>2.0254777122168508</v>
      </c>
      <c r="C23" s="41"/>
      <c r="D23" s="41">
        <f>+Allexp!E24/Allexp!$C24*100</f>
        <v>6.5348080369276733</v>
      </c>
      <c r="E23" s="41"/>
      <c r="F23" s="41">
        <f>+Allexp!F24/Allexp!$C24*100</f>
        <v>42.063873576716745</v>
      </c>
      <c r="G23" s="41"/>
      <c r="H23" s="41">
        <f>+Allexp!G24/Allexp!$C24*100</f>
        <v>11.338776004562671</v>
      </c>
      <c r="I23" s="41"/>
      <c r="J23" s="41">
        <f>+Allexp!H24/Allexp!$C24*100</f>
        <v>0.6177340763828344</v>
      </c>
      <c r="K23" s="41"/>
      <c r="L23" s="41">
        <f>+Allexp!I24/Allexp!$C24*100</f>
        <v>3.9079284010063657E-2</v>
      </c>
      <c r="M23" s="41"/>
      <c r="N23" s="41">
        <f>+Allexp!J24/Allexp!$C24*100</f>
        <v>4.172696028926949</v>
      </c>
      <c r="O23" s="41"/>
      <c r="P23" s="41">
        <f>+Allexp!K24/Allexp!$C24*100</f>
        <v>6.3911299880147165</v>
      </c>
      <c r="Q23" s="41"/>
      <c r="R23" s="41">
        <f>+Allexp!N24/Allexp!$C24*100</f>
        <v>2.3249234012848992</v>
      </c>
      <c r="S23" s="41"/>
      <c r="T23" s="41">
        <f>+Allexp!O24/Allexp!$C24*100</f>
        <v>24.014345121986807</v>
      </c>
      <c r="U23" s="41"/>
      <c r="V23" s="41">
        <f>+Allexp!P24/Allexp!$C24*100</f>
        <v>0.1504761853873389</v>
      </c>
      <c r="W23" s="41"/>
      <c r="X23" s="41">
        <f>+Allexp!Q24/Allexp!$C24*100</f>
        <v>0.32668058358246327</v>
      </c>
      <c r="Y23" s="3"/>
      <c r="Z23" s="3"/>
      <c r="AA23" s="3"/>
      <c r="AB23" s="3"/>
      <c r="AC23" s="3"/>
      <c r="AD23" s="3"/>
    </row>
    <row r="24" spans="1:30">
      <c r="A24" s="3" t="s">
        <v>38</v>
      </c>
      <c r="B24" s="41">
        <f>+Allexp!D25/Allexp!$C25*100</f>
        <v>3.1877982756070589</v>
      </c>
      <c r="C24" s="41"/>
      <c r="D24" s="41">
        <f>+Allexp!E25/Allexp!$C25*100</f>
        <v>5.1619382690535849</v>
      </c>
      <c r="E24" s="41"/>
      <c r="F24" s="41">
        <f>+Allexp!F25/Allexp!$C25*100</f>
        <v>38.878315508295778</v>
      </c>
      <c r="G24" s="41"/>
      <c r="H24" s="41">
        <f>+Allexp!G25/Allexp!$C25*100</f>
        <v>8.547628648259213</v>
      </c>
      <c r="I24" s="41"/>
      <c r="J24" s="41">
        <f>+Allexp!H25/Allexp!$C25*100</f>
        <v>1.4066936113805897</v>
      </c>
      <c r="K24" s="41"/>
      <c r="L24" s="41">
        <f>+Allexp!I25/Allexp!$C25*100</f>
        <v>1.1988454763362304</v>
      </c>
      <c r="M24" s="41"/>
      <c r="N24" s="41">
        <f>+Allexp!J25/Allexp!$C25*100</f>
        <v>8.2812008593518929</v>
      </c>
      <c r="O24" s="41"/>
      <c r="P24" s="41">
        <f>+Allexp!K25/Allexp!$C25*100</f>
        <v>8.1528847933761011</v>
      </c>
      <c r="Q24" s="41"/>
      <c r="R24" s="41">
        <f>+Allexp!N25/Allexp!$C25*100</f>
        <v>2.3185189165898898</v>
      </c>
      <c r="S24" s="41"/>
      <c r="T24" s="41">
        <f>+Allexp!O25/Allexp!$C25*100</f>
        <v>21.756607725380018</v>
      </c>
      <c r="U24" s="41"/>
      <c r="V24" s="41">
        <f>+Allexp!P25/Allexp!$C25*100</f>
        <v>0.75776216383793626</v>
      </c>
      <c r="W24" s="41"/>
      <c r="X24" s="41">
        <f>+Allexp!Q25/Allexp!$C25*100</f>
        <v>0.35180575253170066</v>
      </c>
      <c r="Y24" s="3"/>
      <c r="Z24" s="3"/>
      <c r="AA24" s="3"/>
      <c r="AB24" s="3"/>
      <c r="AC24" s="3"/>
      <c r="AD24" s="3"/>
    </row>
    <row r="25" spans="1:30">
      <c r="A25" s="3" t="s">
        <v>39</v>
      </c>
      <c r="B25" s="41">
        <f>+Allexp!D26/Allexp!$C26*100</f>
        <v>2.3498976488315746</v>
      </c>
      <c r="C25" s="41"/>
      <c r="D25" s="41">
        <f>+Allexp!E26/Allexp!$C26*100</f>
        <v>5.6546459616816627</v>
      </c>
      <c r="E25" s="41"/>
      <c r="F25" s="41">
        <f>+Allexp!F26/Allexp!$C26*100</f>
        <v>37.565082073175752</v>
      </c>
      <c r="G25" s="41"/>
      <c r="H25" s="41">
        <f>+Allexp!G26/Allexp!$C26*100</f>
        <v>12.391363638173944</v>
      </c>
      <c r="I25" s="41"/>
      <c r="J25" s="41">
        <f>+Allexp!H26/Allexp!$C26*100</f>
        <v>0.36912293364819881</v>
      </c>
      <c r="K25" s="41"/>
      <c r="L25" s="41">
        <f>+Allexp!I26/Allexp!$C26*100</f>
        <v>0.80134990564601805</v>
      </c>
      <c r="M25" s="41"/>
      <c r="N25" s="41">
        <f>+Allexp!J26/Allexp!$C26*100</f>
        <v>6.691885231088146</v>
      </c>
      <c r="O25" s="41"/>
      <c r="P25" s="41">
        <f>+Allexp!K26/Allexp!$C26*100</f>
        <v>5.6609297972198576</v>
      </c>
      <c r="Q25" s="41"/>
      <c r="R25" s="41">
        <f>+Allexp!N26/Allexp!$C26*100</f>
        <v>2.7567241668836293</v>
      </c>
      <c r="S25" s="41"/>
      <c r="T25" s="41">
        <f>+Allexp!O26/Allexp!$C26*100</f>
        <v>25.48509570840195</v>
      </c>
      <c r="U25" s="41"/>
      <c r="V25" s="41">
        <f>+Allexp!P26/Allexp!$C26*100</f>
        <v>0.10691339986876927</v>
      </c>
      <c r="W25" s="41"/>
      <c r="X25" s="41">
        <f>+Allexp!Q26/Allexp!$C26*100</f>
        <v>0.16698953538051051</v>
      </c>
      <c r="Y25" s="3"/>
      <c r="Z25" s="3"/>
      <c r="AA25" s="3"/>
      <c r="AB25" s="3"/>
      <c r="AC25" s="3"/>
      <c r="AD25" s="3"/>
    </row>
    <row r="26" spans="1:30">
      <c r="A26" s="3" t="s">
        <v>40</v>
      </c>
      <c r="B26" s="41">
        <f>+Allexp!D27/Allexp!$C27*100</f>
        <v>1.5762599805710247</v>
      </c>
      <c r="C26" s="41"/>
      <c r="D26" s="41">
        <f>+Allexp!E27/Allexp!$C27*100</f>
        <v>7.4130657101327895</v>
      </c>
      <c r="E26" s="41"/>
      <c r="F26" s="41">
        <f>+Allexp!F27/Allexp!$C27*100</f>
        <v>43.087767805491886</v>
      </c>
      <c r="G26" s="41"/>
      <c r="H26" s="41">
        <f>+Allexp!G27/Allexp!$C27*100</f>
        <v>14.370898089803077</v>
      </c>
      <c r="I26" s="41"/>
      <c r="J26" s="41">
        <f>+Allexp!H27/Allexp!$C27*100</f>
        <v>0.4127596752335651</v>
      </c>
      <c r="K26" s="41"/>
      <c r="L26" s="41">
        <f>+Allexp!I27/Allexp!$C27*100</f>
        <v>0.96774614632220823</v>
      </c>
      <c r="M26" s="41"/>
      <c r="N26" s="41">
        <f>+Allexp!J27/Allexp!$C27*100</f>
        <v>4.6193877615372996</v>
      </c>
      <c r="O26" s="41"/>
      <c r="P26" s="41">
        <f>+Allexp!K27/Allexp!$C27*100</f>
        <v>4.4966267399974189</v>
      </c>
      <c r="Q26" s="41"/>
      <c r="R26" s="41">
        <f>+Allexp!N27/Allexp!$C27*100</f>
        <v>2.8483148060840393</v>
      </c>
      <c r="S26" s="41"/>
      <c r="T26" s="41">
        <f>+Allexp!O27/Allexp!$C27*100</f>
        <v>19.282343212927053</v>
      </c>
      <c r="U26" s="41"/>
      <c r="V26" s="41">
        <f>+Allexp!P27/Allexp!$C27*100</f>
        <v>0.824840736206776</v>
      </c>
      <c r="W26" s="41"/>
      <c r="X26" s="41">
        <f>+Allexp!Q27/Allexp!$C27*100</f>
        <v>9.9989335692858131E-2</v>
      </c>
      <c r="Y26" s="3"/>
      <c r="Z26" s="3"/>
      <c r="AA26" s="3"/>
      <c r="AB26" s="3"/>
      <c r="AC26" s="3"/>
      <c r="AD26" s="3"/>
    </row>
    <row r="27" spans="1:30">
      <c r="A27" s="3" t="s">
        <v>41</v>
      </c>
      <c r="B27" s="41">
        <f>+Allexp!D28/Allexp!$C28*100</f>
        <v>3.9304552838941369</v>
      </c>
      <c r="C27" s="41"/>
      <c r="D27" s="41">
        <f>+Allexp!E28/Allexp!$C28*100</f>
        <v>5.9234246957093317</v>
      </c>
      <c r="E27" s="41"/>
      <c r="F27" s="41">
        <f>+Allexp!F28/Allexp!$C28*100</f>
        <v>38.250515370234737</v>
      </c>
      <c r="G27" s="41"/>
      <c r="H27" s="41">
        <f>+Allexp!G28/Allexp!$C28*100</f>
        <v>12.310625262893799</v>
      </c>
      <c r="I27" s="41"/>
      <c r="J27" s="41">
        <f>+Allexp!H28/Allexp!$C28*100</f>
        <v>1.0597895451481343</v>
      </c>
      <c r="K27" s="41"/>
      <c r="L27" s="41">
        <f>+Allexp!I28/Allexp!$C28*100</f>
        <v>1.2187676696849663</v>
      </c>
      <c r="M27" s="41"/>
      <c r="N27" s="41">
        <f>+Allexp!J28/Allexp!$C28*100</f>
        <v>6.7501906474240387</v>
      </c>
      <c r="O27" s="41"/>
      <c r="P27" s="41">
        <f>+Allexp!K28/Allexp!$C28*100</f>
        <v>6.3492463741166096</v>
      </c>
      <c r="Q27" s="41"/>
      <c r="R27" s="41">
        <f>+Allexp!N28/Allexp!$C28*100</f>
        <v>2.1374196484448684</v>
      </c>
      <c r="S27" s="41"/>
      <c r="T27" s="41">
        <f>+Allexp!O28/Allexp!$C28*100</f>
        <v>20.483770533882229</v>
      </c>
      <c r="U27" s="41"/>
      <c r="V27" s="41">
        <f>+Allexp!P28/Allexp!$C28*100</f>
        <v>0.28692745256902807</v>
      </c>
      <c r="W27" s="41"/>
      <c r="X27" s="41">
        <f>+Allexp!Q28/Allexp!$C28*100</f>
        <v>1.2988675159981276</v>
      </c>
      <c r="Y27" s="3"/>
      <c r="Z27" s="3"/>
      <c r="AA27" s="3"/>
      <c r="AB27" s="3"/>
      <c r="AC27" s="3"/>
      <c r="AD27" s="3"/>
    </row>
    <row r="28" spans="1:30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>
      <c r="A29" s="122" t="s">
        <v>118</v>
      </c>
      <c r="B29" s="41">
        <f>+Allexp!D30/Allexp!$C30*100</f>
        <v>2.1594699675586901</v>
      </c>
      <c r="C29" s="41"/>
      <c r="D29" s="41">
        <f>+Allexp!E30/Allexp!$C30*100</f>
        <v>6.0030957001465675</v>
      </c>
      <c r="E29" s="41"/>
      <c r="F29" s="41">
        <f>+Allexp!F30/Allexp!$C30*100</f>
        <v>41.624334613415719</v>
      </c>
      <c r="G29" s="41"/>
      <c r="H29" s="41">
        <f>+Allexp!G30/Allexp!$C30*100</f>
        <v>13.659978310143719</v>
      </c>
      <c r="I29" s="41"/>
      <c r="J29" s="41">
        <f>+Allexp!H30/Allexp!$C30*100</f>
        <v>0.47759461135640363</v>
      </c>
      <c r="K29" s="41"/>
      <c r="L29" s="41">
        <f>+Allexp!I30/Allexp!$C30*100</f>
        <v>5.7690389386474858E-5</v>
      </c>
      <c r="M29" s="41"/>
      <c r="N29" s="41">
        <f>+Allexp!J30/Allexp!$C30*100</f>
        <v>4.729403924222372</v>
      </c>
      <c r="O29" s="41"/>
      <c r="P29" s="41">
        <f>+Allexp!K30/Allexp!$C30*100</f>
        <v>5.7827805350794783</v>
      </c>
      <c r="Q29" s="41"/>
      <c r="R29" s="41">
        <f>+Allexp!N30/Allexp!$C30*100</f>
        <v>1.5747486063574307</v>
      </c>
      <c r="S29" s="41"/>
      <c r="T29" s="41">
        <f>+Allexp!O30/Allexp!$C30*100</f>
        <v>23.880163736436518</v>
      </c>
      <c r="U29" s="41"/>
      <c r="V29" s="41">
        <f>+Allexp!P30/Allexp!$C30*100</f>
        <v>0.10837230489371014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>
      <c r="A30" s="3" t="s">
        <v>43</v>
      </c>
      <c r="B30" s="41">
        <f>+Allexp!D31/Allexp!$C31*100</f>
        <v>2.9317278555571891</v>
      </c>
      <c r="C30" s="41"/>
      <c r="D30" s="41">
        <f>+Allexp!E31/Allexp!$C31*100</f>
        <v>6.2452443460840481</v>
      </c>
      <c r="E30" s="41"/>
      <c r="F30" s="41">
        <f>+Allexp!F31/Allexp!$C31*100</f>
        <v>39.459404329294408</v>
      </c>
      <c r="G30" s="41"/>
      <c r="H30" s="41">
        <f>+Allexp!G31/Allexp!$C31*100</f>
        <v>14.321055189225204</v>
      </c>
      <c r="I30" s="41"/>
      <c r="J30" s="41">
        <f>+Allexp!H31/Allexp!$C31*100</f>
        <v>1.0144223197767197</v>
      </c>
      <c r="K30" s="41"/>
      <c r="L30" s="41">
        <f>+Allexp!I31/Allexp!$C31*100</f>
        <v>0.92851946513843131</v>
      </c>
      <c r="M30" s="41"/>
      <c r="N30" s="41">
        <f>+Allexp!J31/Allexp!$C31*100</f>
        <v>5.3866438391454707</v>
      </c>
      <c r="O30" s="41"/>
      <c r="P30" s="41">
        <f>+Allexp!K31/Allexp!$C31*100</f>
        <v>6.3860754382518232</v>
      </c>
      <c r="Q30" s="41"/>
      <c r="R30" s="41">
        <f>+Allexp!N31/Allexp!$C31*100</f>
        <v>2.4709980665957856</v>
      </c>
      <c r="S30" s="41"/>
      <c r="T30" s="41">
        <f>+Allexp!O31/Allexp!$C31*100</f>
        <v>20.688818333088332</v>
      </c>
      <c r="U30" s="41"/>
      <c r="V30" s="41">
        <f>+Allexp!P31/Allexp!$C31*100</f>
        <v>0.15503039687659534</v>
      </c>
      <c r="W30" s="41"/>
      <c r="X30" s="41">
        <f>+Allexp!Q31/Allexp!$C31*100</f>
        <v>1.2060420966001868E-2</v>
      </c>
      <c r="Y30" s="3"/>
      <c r="Z30" s="3"/>
      <c r="AA30" s="3"/>
      <c r="AB30" s="3"/>
      <c r="AC30" s="3"/>
      <c r="AD30" s="3"/>
    </row>
    <row r="31" spans="1:30">
      <c r="A31" s="3" t="s">
        <v>44</v>
      </c>
      <c r="B31" s="41">
        <f>+Allexp!D32/Allexp!$C32*100</f>
        <v>2.2105785296824876</v>
      </c>
      <c r="C31" s="41"/>
      <c r="D31" s="41">
        <f>+Allexp!E32/Allexp!$C32*100</f>
        <v>5.1087579113587971</v>
      </c>
      <c r="E31" s="41"/>
      <c r="F31" s="41">
        <f>+Allexp!F32/Allexp!$C32*100</f>
        <v>43.33739121241787</v>
      </c>
      <c r="G31" s="41"/>
      <c r="H31" s="41">
        <f>+Allexp!G32/Allexp!$C32*100</f>
        <v>10.115728763312124</v>
      </c>
      <c r="I31" s="41"/>
      <c r="J31" s="41">
        <f>+Allexp!H32/Allexp!$C32*100</f>
        <v>0.47809486395425543</v>
      </c>
      <c r="K31" s="41"/>
      <c r="L31" s="41">
        <f>+Allexp!I32/Allexp!$C32*100</f>
        <v>0.81900667281203199</v>
      </c>
      <c r="M31" s="41"/>
      <c r="N31" s="41">
        <f>+Allexp!J32/Allexp!$C32*100</f>
        <v>7.4584558762208237</v>
      </c>
      <c r="O31" s="41"/>
      <c r="P31" s="41">
        <f>+Allexp!K32/Allexp!$C32*100</f>
        <v>6.4310053991013554</v>
      </c>
      <c r="Q31" s="41"/>
      <c r="R31" s="41">
        <f>+Allexp!N32/Allexp!$C32*100</f>
        <v>1.9311557214000346</v>
      </c>
      <c r="S31" s="41"/>
      <c r="T31" s="41">
        <f>+Allexp!O32/Allexp!$C32*100</f>
        <v>22.109825049740216</v>
      </c>
      <c r="U31" s="41"/>
      <c r="V31" s="41">
        <f>+Allexp!P32/Allexp!$C32*100</f>
        <v>0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>
      <c r="A32" s="3" t="s">
        <v>45</v>
      </c>
      <c r="B32" s="41">
        <f>+Allexp!D33/Allexp!$C33*100</f>
        <v>1.5677709336056025</v>
      </c>
      <c r="C32" s="41"/>
      <c r="D32" s="41">
        <f>+Allexp!E33/Allexp!$C33*100</f>
        <v>7.4489016490512423</v>
      </c>
      <c r="E32" s="41"/>
      <c r="F32" s="41">
        <f>+Allexp!F33/Allexp!$C33*100</f>
        <v>40.828011129810371</v>
      </c>
      <c r="G32" s="41"/>
      <c r="H32" s="41">
        <f>+Allexp!G33/Allexp!$C33*100</f>
        <v>9.9961561371013108</v>
      </c>
      <c r="I32" s="41"/>
      <c r="J32" s="41">
        <f>+Allexp!H33/Allexp!$C33*100</f>
        <v>0.56373000399600526</v>
      </c>
      <c r="K32" s="41"/>
      <c r="L32" s="41">
        <f>+Allexp!I33/Allexp!$C33*100</f>
        <v>1.0769639683833843</v>
      </c>
      <c r="M32" s="41"/>
      <c r="N32" s="41">
        <f>+Allexp!J33/Allexp!$C33*100</f>
        <v>7.5272499948669473</v>
      </c>
      <c r="O32" s="41"/>
      <c r="P32" s="41">
        <f>+Allexp!K33/Allexp!$C33*100</f>
        <v>6.8939617179789883</v>
      </c>
      <c r="Q32" s="41"/>
      <c r="R32" s="41">
        <f>+Allexp!N33/Allexp!$C33*100</f>
        <v>1.7715055731611744</v>
      </c>
      <c r="S32" s="41"/>
      <c r="T32" s="41">
        <f>+Allexp!O33/Allexp!$C33*100</f>
        <v>21.82732896770931</v>
      </c>
      <c r="U32" s="41"/>
      <c r="V32" s="41">
        <f>+Allexp!P33/Allexp!$C33*100</f>
        <v>0.16099507051007653</v>
      </c>
      <c r="W32" s="41"/>
      <c r="X32" s="41">
        <f>+Allexp!Q33/Allexp!$C33*100</f>
        <v>0.33742485382557919</v>
      </c>
      <c r="Y32" s="3"/>
      <c r="Z32" s="3"/>
      <c r="AA32" s="3"/>
      <c r="AB32" s="3"/>
      <c r="AC32" s="3"/>
      <c r="AD32" s="3"/>
    </row>
    <row r="33" spans="1:30">
      <c r="A33" s="3" t="s">
        <v>46</v>
      </c>
      <c r="B33" s="41">
        <f>+Allexp!D34/Allexp!$C34*100</f>
        <v>3.4439031678879193</v>
      </c>
      <c r="C33" s="41"/>
      <c r="D33" s="41">
        <f>+Allexp!E34/Allexp!$C34*100</f>
        <v>8.9008199101343592</v>
      </c>
      <c r="E33" s="41"/>
      <c r="F33" s="41">
        <f>+Allexp!F34/Allexp!$C34*100</f>
        <v>37.72550477231789</v>
      </c>
      <c r="G33" s="41"/>
      <c r="H33" s="41">
        <f>+Allexp!G34/Allexp!$C34*100</f>
        <v>9.8157752515803409</v>
      </c>
      <c r="I33" s="41"/>
      <c r="J33" s="41">
        <f>+Allexp!H34/Allexp!$C34*100</f>
        <v>3.1196025589617626</v>
      </c>
      <c r="K33" s="41"/>
      <c r="L33" s="41">
        <f>+Allexp!I34/Allexp!$C34*100</f>
        <v>0.98445409429975683</v>
      </c>
      <c r="M33" s="41"/>
      <c r="N33" s="41">
        <f>+Allexp!J34/Allexp!$C34*100</f>
        <v>6.6412303749691812</v>
      </c>
      <c r="O33" s="41"/>
      <c r="P33" s="41">
        <f>+Allexp!K34/Allexp!$C34*100</f>
        <v>5.6358814416089675</v>
      </c>
      <c r="Q33" s="41"/>
      <c r="R33" s="41">
        <f>+Allexp!N34/Allexp!$C34*100</f>
        <v>2.1567808484388196</v>
      </c>
      <c r="S33" s="41"/>
      <c r="T33" s="41">
        <f>+Allexp!O34/Allexp!$C34*100</f>
        <v>21.428080628152475</v>
      </c>
      <c r="U33" s="41"/>
      <c r="V33" s="41">
        <f>+Allexp!P34/Allexp!$C34*100</f>
        <v>0</v>
      </c>
      <c r="W33" s="41"/>
      <c r="X33" s="41">
        <f>+Allexp!Q34/Allexp!$C34*100</f>
        <v>0.14796695164853826</v>
      </c>
      <c r="Y33" s="3"/>
      <c r="Z33" s="3"/>
      <c r="AA33" s="3"/>
      <c r="AB33" s="3"/>
      <c r="AC33" s="3"/>
      <c r="AD33" s="3"/>
    </row>
    <row r="34" spans="1:30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>
      <c r="A35" s="3" t="s">
        <v>47</v>
      </c>
      <c r="B35" s="41">
        <f>+Allexp!D36/Allexp!$C36*100</f>
        <v>2.0664610733567597</v>
      </c>
      <c r="C35" s="41"/>
      <c r="D35" s="41">
        <f>+Allexp!E36/Allexp!$C36*100</f>
        <v>6.5720930823595562</v>
      </c>
      <c r="E35" s="41"/>
      <c r="F35" s="41">
        <f>+Allexp!F36/Allexp!$C36*100</f>
        <v>44.116486915196326</v>
      </c>
      <c r="G35" s="41"/>
      <c r="H35" s="41">
        <f>+Allexp!G36/Allexp!$C36*100</f>
        <v>9.5490830588939737</v>
      </c>
      <c r="I35" s="41"/>
      <c r="J35" s="41">
        <f>+Allexp!H36/Allexp!$C36*100</f>
        <v>0.65053026865262054</v>
      </c>
      <c r="K35" s="41"/>
      <c r="L35" s="41">
        <f>+Allexp!I36/Allexp!$C36*100</f>
        <v>0</v>
      </c>
      <c r="M35" s="41"/>
      <c r="N35" s="41">
        <f>+Allexp!J36/Allexp!$C36*100</f>
        <v>4.7693256988682782</v>
      </c>
      <c r="O35" s="41"/>
      <c r="P35" s="41">
        <f>+Allexp!K36/Allexp!$C36*100</f>
        <v>6.2514338939343164</v>
      </c>
      <c r="Q35" s="41"/>
      <c r="R35" s="41">
        <f>+Allexp!N36/Allexp!$C36*100</f>
        <v>2.43172821476487</v>
      </c>
      <c r="S35" s="41"/>
      <c r="T35" s="41">
        <f>+Allexp!O36/Allexp!$C36*100</f>
        <v>23.176024127305233</v>
      </c>
      <c r="U35" s="41"/>
      <c r="V35" s="41">
        <f>+Allexp!P36/Allexp!$C36*100</f>
        <v>0.41683366666803956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>
      <c r="A36" s="3" t="s">
        <v>48</v>
      </c>
      <c r="B36" s="41">
        <f>+Allexp!D37/Allexp!$C37*100</f>
        <v>2.3165749125247319</v>
      </c>
      <c r="C36" s="41"/>
      <c r="D36" s="41">
        <f>+Allexp!E37/Allexp!$C37*100</f>
        <v>6.2221851400316277</v>
      </c>
      <c r="E36" s="41"/>
      <c r="F36" s="41">
        <f>+Allexp!F37/Allexp!$C37*100</f>
        <v>41.41890261648544</v>
      </c>
      <c r="G36" s="41"/>
      <c r="H36" s="41">
        <f>+Allexp!G37/Allexp!$C37*100</f>
        <v>9.5326380009452336</v>
      </c>
      <c r="I36" s="41"/>
      <c r="J36" s="41">
        <f>+Allexp!H37/Allexp!$C37*100</f>
        <v>0.55717855741873112</v>
      </c>
      <c r="K36" s="41"/>
      <c r="L36" s="41">
        <f>+Allexp!I37/Allexp!$C37*100</f>
        <v>1.3497007249189945</v>
      </c>
      <c r="M36" s="41"/>
      <c r="N36" s="41">
        <f>+Allexp!J37/Allexp!$C37*100</f>
        <v>4.2230345594218797</v>
      </c>
      <c r="O36" s="41"/>
      <c r="P36" s="41">
        <f>+Allexp!K37/Allexp!$C37*100</f>
        <v>7.3778940792936982</v>
      </c>
      <c r="Q36" s="41"/>
      <c r="R36" s="41">
        <f>+Allexp!N37/Allexp!$C37*100</f>
        <v>3.2694371855502267</v>
      </c>
      <c r="S36" s="41"/>
      <c r="T36" s="41">
        <f>+Allexp!O37/Allexp!$C37*100</f>
        <v>23.448718907728157</v>
      </c>
      <c r="U36" s="41"/>
      <c r="V36" s="41">
        <f>+Allexp!P37/Allexp!$C37*100</f>
        <v>1.9691033292125678E-2</v>
      </c>
      <c r="W36" s="41"/>
      <c r="X36" s="41">
        <f>+Allexp!Q37/Allexp!$C37*100</f>
        <v>0.26404428238917566</v>
      </c>
      <c r="Y36" s="3"/>
      <c r="Z36" s="3"/>
      <c r="AA36" s="3"/>
      <c r="AB36" s="3"/>
      <c r="AC36" s="3"/>
      <c r="AD36" s="3"/>
    </row>
    <row r="37" spans="1:30">
      <c r="A37" s="3" t="s">
        <v>49</v>
      </c>
      <c r="B37" s="41">
        <f>+Allexp!D38/Allexp!$C38*100</f>
        <v>2.6728446666897079</v>
      </c>
      <c r="C37" s="41"/>
      <c r="D37" s="41">
        <f>+Allexp!E38/Allexp!$C38*100</f>
        <v>6.3193971462089449</v>
      </c>
      <c r="E37" s="41"/>
      <c r="F37" s="41">
        <f>+Allexp!F38/Allexp!$C38*100</f>
        <v>39.992772226159495</v>
      </c>
      <c r="G37" s="41"/>
      <c r="H37" s="41">
        <f>+Allexp!G38/Allexp!$C38*100</f>
        <v>9.7283062379790266</v>
      </c>
      <c r="I37" s="41"/>
      <c r="J37" s="41">
        <f>+Allexp!H38/Allexp!$C38*100</f>
        <v>1.4220100442906267</v>
      </c>
      <c r="K37" s="41"/>
      <c r="L37" s="41">
        <f>+Allexp!I38/Allexp!$C38*100</f>
        <v>0.73257187543163238</v>
      </c>
      <c r="M37" s="41"/>
      <c r="N37" s="41">
        <f>+Allexp!J38/Allexp!$C38*100</f>
        <v>4.6344580919157714</v>
      </c>
      <c r="O37" s="41"/>
      <c r="P37" s="41">
        <f>+Allexp!K38/Allexp!$C38*100</f>
        <v>6.9780879048986746</v>
      </c>
      <c r="Q37" s="41"/>
      <c r="R37" s="41">
        <f>+Allexp!N38/Allexp!$C38*100</f>
        <v>2.1172072019192529</v>
      </c>
      <c r="S37" s="41"/>
      <c r="T37" s="41">
        <f>+Allexp!O38/Allexp!$C38*100</f>
        <v>20.675390520816023</v>
      </c>
      <c r="U37" s="41"/>
      <c r="V37" s="41">
        <f>+Allexp!P38/Allexp!$C38*100</f>
        <v>0.44940364835796343</v>
      </c>
      <c r="W37" s="41"/>
      <c r="X37" s="41">
        <f>+Allexp!Q38/Allexp!$C38*100</f>
        <v>4.2775504353328824</v>
      </c>
      <c r="Y37" s="3"/>
      <c r="Z37" s="3"/>
      <c r="AA37" s="3"/>
      <c r="AB37" s="3"/>
      <c r="AC37" s="3"/>
      <c r="AD37" s="3"/>
    </row>
    <row r="38" spans="1:30">
      <c r="A38" s="8" t="s">
        <v>50</v>
      </c>
      <c r="B38" s="29">
        <f>+Allexp!D39/Allexp!$C39*100</f>
        <v>1.4912599008652681</v>
      </c>
      <c r="C38" s="29"/>
      <c r="D38" s="29">
        <f>+Allexp!E39/Allexp!$C39*100</f>
        <v>6.5425110657372487</v>
      </c>
      <c r="E38" s="29"/>
      <c r="F38" s="29">
        <f>+Allexp!F39/Allexp!$C39*100</f>
        <v>43.400334758446682</v>
      </c>
      <c r="G38" s="29"/>
      <c r="H38" s="29">
        <f>+Allexp!G39/Allexp!$C39*100</f>
        <v>11.048393357033568</v>
      </c>
      <c r="I38" s="29"/>
      <c r="J38" s="29">
        <f>+Allexp!H39/Allexp!$C39*100</f>
        <v>0.30930608485975331</v>
      </c>
      <c r="K38" s="29"/>
      <c r="L38" s="29">
        <f>+Allexp!I39/Allexp!$C39*100</f>
        <v>0.85975275378917804</v>
      </c>
      <c r="M38" s="29"/>
      <c r="N38" s="29">
        <f>+Allexp!J39/Allexp!$C39*100</f>
        <v>6.2207704371270847</v>
      </c>
      <c r="O38" s="29"/>
      <c r="P38" s="29">
        <f>+Allexp!K39/Allexp!$C39*100</f>
        <v>7.2439684312949613</v>
      </c>
      <c r="Q38" s="29"/>
      <c r="R38" s="29">
        <f>+Allexp!N39/Allexp!$C39*100</f>
        <v>0.99308612230330495</v>
      </c>
      <c r="S38" s="29"/>
      <c r="T38" s="29">
        <f>+Allexp!O39/Allexp!$C39*100</f>
        <v>21.585406073366357</v>
      </c>
      <c r="U38" s="29"/>
      <c r="V38" s="29">
        <f>+Allexp!P39/Allexp!$C39*100</f>
        <v>2.1352233613886787E-2</v>
      </c>
      <c r="W38" s="29"/>
      <c r="X38" s="29">
        <f>+Allexp!Q39/Allexp!$C39*100</f>
        <v>0.28385878156271571</v>
      </c>
      <c r="Y38" s="3"/>
      <c r="Z38" s="3"/>
      <c r="AA38" s="3"/>
      <c r="AB38" s="3"/>
      <c r="AC38" s="3"/>
      <c r="AD38" s="3"/>
    </row>
    <row r="39" spans="1:30">
      <c r="A39" s="3" t="s">
        <v>146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spans="1:30">
      <c r="A40" s="120" t="s">
        <v>177</v>
      </c>
    </row>
  </sheetData>
  <mergeCells count="26">
    <mergeCell ref="R8:S8"/>
    <mergeCell ref="R7:S7"/>
    <mergeCell ref="D6:E6"/>
    <mergeCell ref="H8:I8"/>
    <mergeCell ref="H7:I7"/>
    <mergeCell ref="N8:O8"/>
    <mergeCell ref="N7:O7"/>
    <mergeCell ref="N6:O6"/>
    <mergeCell ref="L8:M8"/>
    <mergeCell ref="L7:M7"/>
    <mergeCell ref="T8:U8"/>
    <mergeCell ref="T7:U7"/>
    <mergeCell ref="A1:X1"/>
    <mergeCell ref="A3:X3"/>
    <mergeCell ref="A4:X4"/>
    <mergeCell ref="B8:C8"/>
    <mergeCell ref="B7:C7"/>
    <mergeCell ref="D8:E8"/>
    <mergeCell ref="D7:E7"/>
    <mergeCell ref="J8:K8"/>
    <mergeCell ref="J7:K7"/>
    <mergeCell ref="J6:K6"/>
    <mergeCell ref="P8:Q8"/>
    <mergeCell ref="P7:Q7"/>
    <mergeCell ref="V8:W8"/>
    <mergeCell ref="V7:W7"/>
  </mergeCells>
  <phoneticPr fontId="0" type="noConversion"/>
  <printOptions horizontalCentered="1"/>
  <pageMargins left="0.75" right="0.75" top="0.87" bottom="0.88" header="0.67" footer="0.5"/>
  <pageSetup scale="85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1"/>
  <sheetViews>
    <sheetView zoomScaleNormal="100" workbookViewId="0">
      <selection activeCell="A4" sqref="A4:X4"/>
    </sheetView>
  </sheetViews>
  <sheetFormatPr defaultRowHeight="12.75"/>
  <cols>
    <col min="1" max="1" width="14.140625" style="3" customWidth="1"/>
    <col min="2" max="2" width="8.42578125" customWidth="1"/>
    <col min="3" max="3" width="2.28515625" customWidth="1"/>
    <col min="4" max="4" width="8.28515625" customWidth="1"/>
    <col min="5" max="5" width="2.28515625" customWidth="1"/>
    <col min="6" max="6" width="10" customWidth="1"/>
    <col min="7" max="7" width="2.85546875" customWidth="1"/>
    <col min="8" max="8" width="10.5703125" customWidth="1"/>
    <col min="9" max="9" width="3.85546875" customWidth="1"/>
    <col min="10" max="10" width="8.7109375" customWidth="1"/>
    <col min="11" max="11" width="2.42578125" customWidth="1"/>
    <col min="12" max="12" width="8.28515625" customWidth="1"/>
    <col min="13" max="13" width="2.28515625" customWidth="1"/>
    <col min="14" max="14" width="8.28515625" customWidth="1"/>
    <col min="15" max="15" width="2.5703125" customWidth="1"/>
    <col min="16" max="16" width="7.85546875" customWidth="1"/>
    <col min="17" max="17" width="2" customWidth="1"/>
    <col min="18" max="18" width="8.140625" customWidth="1"/>
    <col min="19" max="19" width="1.85546875" customWidth="1"/>
    <col min="20" max="20" width="8.42578125" customWidth="1"/>
    <col min="21" max="21" width="2" customWidth="1"/>
    <col min="23" max="23" width="2.5703125" customWidth="1"/>
    <col min="24" max="24" width="8.28515625" customWidth="1"/>
    <col min="25" max="25" width="9.42578125" customWidth="1"/>
  </cols>
  <sheetData>
    <row r="1" spans="1:3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3" spans="1:35">
      <c r="A3" s="275" t="s">
        <v>198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13"/>
    </row>
    <row r="4" spans="1:3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13"/>
    </row>
    <row r="5" spans="1:3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5" ht="15" customHeight="1" thickTop="1">
      <c r="A6" s="3" t="s">
        <v>86</v>
      </c>
      <c r="B6" s="3"/>
      <c r="C6" s="3"/>
      <c r="D6" s="279" t="s">
        <v>2</v>
      </c>
      <c r="E6" s="279"/>
      <c r="F6" s="279" t="s">
        <v>3</v>
      </c>
      <c r="G6" s="279"/>
      <c r="H6" s="279" t="s">
        <v>6</v>
      </c>
      <c r="I6" s="279"/>
      <c r="J6" s="279" t="s">
        <v>8</v>
      </c>
      <c r="K6" s="279"/>
      <c r="L6" s="3"/>
      <c r="M6" s="3"/>
      <c r="N6" s="279" t="s">
        <v>13</v>
      </c>
      <c r="O6" s="279"/>
      <c r="P6" s="3"/>
      <c r="Q6" s="3"/>
      <c r="R6" s="279" t="s">
        <v>12</v>
      </c>
      <c r="S6" s="279"/>
      <c r="T6" s="3"/>
      <c r="U6" s="3"/>
      <c r="V6" s="38"/>
      <c r="W6" s="6"/>
      <c r="X6" s="3"/>
    </row>
    <row r="7" spans="1:35">
      <c r="A7" s="3" t="s">
        <v>11</v>
      </c>
      <c r="B7" s="276" t="s">
        <v>0</v>
      </c>
      <c r="C7" s="276"/>
      <c r="D7" s="276" t="s">
        <v>0</v>
      </c>
      <c r="E7" s="276"/>
      <c r="F7" s="276" t="s">
        <v>5</v>
      </c>
      <c r="G7" s="276"/>
      <c r="H7" s="276" t="s">
        <v>3</v>
      </c>
      <c r="I7" s="276"/>
      <c r="J7" s="276" t="s">
        <v>3</v>
      </c>
      <c r="K7" s="276"/>
      <c r="L7" s="276" t="s">
        <v>10</v>
      </c>
      <c r="M7" s="276"/>
      <c r="N7" s="276" t="s">
        <v>14</v>
      </c>
      <c r="O7" s="276"/>
      <c r="P7" s="276" t="s">
        <v>16</v>
      </c>
      <c r="Q7" s="276"/>
      <c r="R7" s="276" t="s">
        <v>17</v>
      </c>
      <c r="S7" s="276"/>
      <c r="T7" s="276" t="s">
        <v>19</v>
      </c>
      <c r="U7" s="276"/>
      <c r="V7" s="276" t="s">
        <v>78</v>
      </c>
      <c r="W7" s="276"/>
      <c r="X7" s="86" t="s">
        <v>114</v>
      </c>
    </row>
    <row r="8" spans="1:35" ht="13.5" thickBot="1">
      <c r="A8" s="4" t="s">
        <v>87</v>
      </c>
      <c r="B8" s="292" t="s">
        <v>1</v>
      </c>
      <c r="C8" s="292"/>
      <c r="D8" s="292" t="s">
        <v>1</v>
      </c>
      <c r="E8" s="292"/>
      <c r="F8" s="292" t="s">
        <v>4</v>
      </c>
      <c r="G8" s="292"/>
      <c r="H8" s="292" t="s">
        <v>7</v>
      </c>
      <c r="I8" s="292"/>
      <c r="J8" s="292" t="s">
        <v>9</v>
      </c>
      <c r="K8" s="292"/>
      <c r="L8" s="292" t="s">
        <v>11</v>
      </c>
      <c r="M8" s="292"/>
      <c r="N8" s="292" t="s">
        <v>15</v>
      </c>
      <c r="O8" s="292"/>
      <c r="P8" s="292" t="s">
        <v>15</v>
      </c>
      <c r="Q8" s="292"/>
      <c r="R8" s="292" t="s">
        <v>18</v>
      </c>
      <c r="S8" s="292"/>
      <c r="T8" s="292" t="s">
        <v>20</v>
      </c>
      <c r="U8" s="292"/>
      <c r="V8" s="292" t="s">
        <v>20</v>
      </c>
      <c r="W8" s="292"/>
      <c r="X8" s="7" t="s">
        <v>24</v>
      </c>
    </row>
    <row r="9" spans="1:35" s="21" customFormat="1">
      <c r="A9" s="74" t="s">
        <v>52</v>
      </c>
      <c r="B9" s="44">
        <f>'Tbl 10'!C9/SUM('Tbl 10'!C9:N9)</f>
        <v>2.8438550379662326E-2</v>
      </c>
      <c r="C9" s="44"/>
      <c r="D9" s="44">
        <f>'Tbl 10'!D9/SUM('Tbl 10'!C9:N9)</f>
        <v>6.5600844886786969E-2</v>
      </c>
      <c r="E9" s="44"/>
      <c r="F9" s="44">
        <f>'Tbl 10'!E9/SUM('Tbl 10'!C9:N9)</f>
        <v>0.37643158866664972</v>
      </c>
      <c r="G9" s="44"/>
      <c r="H9" s="44">
        <f>'Tbl 10'!F9/SUM('Tbl 10'!C9:N9)</f>
        <v>1.6892728301420513E-2</v>
      </c>
      <c r="I9" s="44"/>
      <c r="J9" s="44">
        <f>'Tbl 10'!G9/SUM('Tbl 10'!C9:N9)</f>
        <v>2.3278620910971864E-2</v>
      </c>
      <c r="K9" s="44"/>
      <c r="L9" s="44">
        <f>'Tbl 10'!H9/SUM('Tbl 10'!C9:N9)</f>
        <v>0.11513344617907165</v>
      </c>
      <c r="M9" s="44"/>
      <c r="N9" s="44">
        <f>'Tbl 10'!I9/SUM('Tbl 10'!C9:N9)</f>
        <v>7.9381205879132458E-3</v>
      </c>
      <c r="O9" s="44"/>
      <c r="P9" s="44">
        <f>'Tbl 10'!J9/SUM('Tbl 10'!C9:N9)</f>
        <v>5.7510556747693668E-3</v>
      </c>
      <c r="Q9" s="44"/>
      <c r="R9" s="44">
        <f>'Tbl 10'!K9/SUM('Tbl 10'!C9:N9)</f>
        <v>5.0360313604333226E-2</v>
      </c>
      <c r="S9" s="44"/>
      <c r="T9" s="44">
        <f>'Tbl 10'!L9/SUM('Tbl 10'!C9:N9)</f>
        <v>6.2331988485544797E-2</v>
      </c>
      <c r="U9" s="44"/>
      <c r="V9" s="44">
        <f>'Tbl 10'!M9/SUM('Tbl 10'!C9:N9)</f>
        <v>2.1683271659372408E-2</v>
      </c>
      <c r="W9" s="44"/>
      <c r="X9" s="44">
        <f>'Tbl 10'!N9/SUM('Tbl 10'!C9:N9)</f>
        <v>0.22615947066350414</v>
      </c>
      <c r="Y9" s="182"/>
    </row>
    <row r="10" spans="1:3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>
      <c r="A11" s="3" t="s">
        <v>28</v>
      </c>
      <c r="B11" s="41">
        <f>'Tbl 10'!C11/SUM('Tbl 10'!C11:N11)*100</f>
        <v>2.0704616390234074</v>
      </c>
      <c r="C11" s="41"/>
      <c r="D11" s="41">
        <f>'Tbl 10'!D11/SUM('Tbl 10'!C11:N11)*100</f>
        <v>6.3166165456829155</v>
      </c>
      <c r="E11" s="41"/>
      <c r="F11" s="41">
        <f>'Tbl 10'!E11/SUM('Tbl 10'!C11:N11)*100</f>
        <v>37.585916950596172</v>
      </c>
      <c r="G11" s="41"/>
      <c r="H11" s="41">
        <f>'Tbl 10'!F11/SUM('Tbl 10'!C11:N11)*100</f>
        <v>2.0858623815610242</v>
      </c>
      <c r="I11" s="41"/>
      <c r="J11" s="41">
        <f>'Tbl 10'!G11/SUM('Tbl 10'!C11:N11)*100</f>
        <v>1.3977808579805029</v>
      </c>
      <c r="K11" s="41"/>
      <c r="L11" s="41">
        <f>'Tbl 10'!H11/SUM('Tbl 10'!C11:N11)*100</f>
        <v>12.827402080100454</v>
      </c>
      <c r="M11" s="41"/>
      <c r="N11" s="41">
        <f>'Tbl 10'!I11/SUM('Tbl 10'!C11:N11)*100</f>
        <v>0.52929062686056405</v>
      </c>
      <c r="O11" s="41"/>
      <c r="P11" s="41">
        <f>'Tbl 10'!J11/SUM('Tbl 10'!C11:N11)*100</f>
        <v>0.94637165735070372</v>
      </c>
      <c r="Q11" s="41"/>
      <c r="R11" s="41">
        <f>'Tbl 10'!K11/SUM('Tbl 10'!C11:N11)*100</f>
        <v>5.2973162861172254</v>
      </c>
      <c r="S11" s="41"/>
      <c r="T11" s="41">
        <f>'Tbl 10'!L11/SUM('Tbl 10'!C11:N11)*100</f>
        <v>6.6423581343865266</v>
      </c>
      <c r="U11" s="41"/>
      <c r="V11" s="41">
        <f>'Tbl 10'!M11/SUM('Tbl 10'!C11:N11)*100</f>
        <v>1.4781733338079495</v>
      </c>
      <c r="W11" s="41"/>
      <c r="X11" s="41">
        <f>'Tbl 10'!N11/SUM('Tbl 10'!C11:N11)*100</f>
        <v>22.822449506532553</v>
      </c>
      <c r="Y11" s="18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3" t="s">
        <v>29</v>
      </c>
      <c r="B12" s="41">
        <f>'Tbl 10'!C12/SUM('Tbl 10'!C12:N12)*100</f>
        <v>3.0414450585534936</v>
      </c>
      <c r="C12" s="41"/>
      <c r="D12" s="41">
        <f>'Tbl 10'!D12/SUM('Tbl 10'!C12:N12)*100</f>
        <v>6.2925647944609242</v>
      </c>
      <c r="E12" s="41"/>
      <c r="F12" s="41">
        <f>'Tbl 10'!E12/SUM('Tbl 10'!C12:N12)*100</f>
        <v>37.285202230657511</v>
      </c>
      <c r="G12" s="41"/>
      <c r="H12" s="41">
        <f>'Tbl 10'!F12/SUM('Tbl 10'!C12:N12)*100</f>
        <v>3.6239772088627507</v>
      </c>
      <c r="I12" s="41"/>
      <c r="J12" s="41">
        <f>'Tbl 10'!G12/SUM('Tbl 10'!C12:N12)*100</f>
        <v>1.6173618822766225</v>
      </c>
      <c r="K12" s="41"/>
      <c r="L12" s="41">
        <f>'Tbl 10'!H12/SUM('Tbl 10'!C12:N12)*100</f>
        <v>10.241925542283985</v>
      </c>
      <c r="M12" s="41"/>
      <c r="N12" s="41">
        <f>'Tbl 10'!I12/SUM('Tbl 10'!C12:N12)*100</f>
        <v>0.7770961346444909</v>
      </c>
      <c r="O12" s="41"/>
      <c r="P12" s="41">
        <f>'Tbl 10'!J12/SUM('Tbl 10'!C12:N12)*100</f>
        <v>0</v>
      </c>
      <c r="Q12" s="41"/>
      <c r="R12" s="41">
        <f>'Tbl 10'!K12/SUM('Tbl 10'!C12:N12)*100</f>
        <v>5.3682177869611145</v>
      </c>
      <c r="S12" s="41"/>
      <c r="T12" s="41">
        <f>'Tbl 10'!L12/SUM('Tbl 10'!C12:N12)*100</f>
        <v>6.5346987705427466</v>
      </c>
      <c r="U12" s="41"/>
      <c r="V12" s="41">
        <f>'Tbl 10'!M12/SUM('Tbl 10'!C12:N12)*100</f>
        <v>1.8530165996294357</v>
      </c>
      <c r="W12" s="41"/>
      <c r="X12" s="41">
        <f>'Tbl 10'!N12/SUM('Tbl 10'!C12:N12)*100</f>
        <v>23.364493991126942</v>
      </c>
      <c r="Y12" s="17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A13" s="3" t="s">
        <v>51</v>
      </c>
      <c r="B13" s="41">
        <f>'Tbl 10'!C13/SUM('Tbl 10'!C13:N13)*100</f>
        <v>4.9583706222753845</v>
      </c>
      <c r="C13" s="41"/>
      <c r="D13" s="41">
        <f>'Tbl 10'!D13/SUM('Tbl 10'!C13:N13)*100</f>
        <v>6.6079182257537159</v>
      </c>
      <c r="E13" s="41"/>
      <c r="F13" s="41">
        <f>'Tbl 10'!E13/SUM('Tbl 10'!C13:N13)*100</f>
        <v>30.229524813657981</v>
      </c>
      <c r="G13" s="41"/>
      <c r="H13" s="41">
        <f>'Tbl 10'!F13/SUM('Tbl 10'!C13:N13)*100</f>
        <v>1.3197021546622196</v>
      </c>
      <c r="I13" s="41"/>
      <c r="J13" s="41">
        <f>'Tbl 10'!G13/SUM('Tbl 10'!C13:N13)*100</f>
        <v>7.7646442307657821</v>
      </c>
      <c r="K13" s="41"/>
      <c r="L13" s="41">
        <f>'Tbl 10'!H13/SUM('Tbl 10'!C13:N13)*100</f>
        <v>14.043793683887642</v>
      </c>
      <c r="M13" s="41"/>
      <c r="N13" s="41">
        <f>'Tbl 10'!I13/SUM('Tbl 10'!C13:N13)*100</f>
        <v>1.3879135850535458</v>
      </c>
      <c r="O13" s="41"/>
      <c r="P13" s="41">
        <f>'Tbl 10'!J13/SUM('Tbl 10'!C13:N13)*100</f>
        <v>9.0338747949681385E-4</v>
      </c>
      <c r="Q13" s="41"/>
      <c r="R13" s="41">
        <f>'Tbl 10'!K13/SUM('Tbl 10'!C13:N13)*100</f>
        <v>4.0751514301610152</v>
      </c>
      <c r="S13" s="41"/>
      <c r="T13" s="41">
        <f>'Tbl 10'!L13/SUM('Tbl 10'!C13:N13)*100</f>
        <v>5.4262598193455105</v>
      </c>
      <c r="U13" s="41"/>
      <c r="V13" s="41">
        <f>'Tbl 10'!M13/SUM('Tbl 10'!C13:N13)*100</f>
        <v>2.3667087475101769</v>
      </c>
      <c r="W13" s="41"/>
      <c r="X13" s="41">
        <f>'Tbl 10'!N13/SUM('Tbl 10'!C13:N13)*100</f>
        <v>21.819109299447554</v>
      </c>
      <c r="Y13" s="17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3" t="s">
        <v>30</v>
      </c>
      <c r="B14" s="41">
        <f>'Tbl 10'!C14/SUM('Tbl 10'!C14:N14)*100</f>
        <v>3.7228830353326066</v>
      </c>
      <c r="C14" s="41"/>
      <c r="D14" s="41">
        <f>'Tbl 10'!D14/SUM('Tbl 10'!C14:N14)*100</f>
        <v>6.7958842799213048</v>
      </c>
      <c r="E14" s="41"/>
      <c r="F14" s="41">
        <f>'Tbl 10'!E14/SUM('Tbl 10'!C14:N14)*100</f>
        <v>36.344864064153249</v>
      </c>
      <c r="G14" s="41"/>
      <c r="H14" s="41">
        <f>'Tbl 10'!F14/SUM('Tbl 10'!C14:N14)*100</f>
        <v>1.9348705423948378</v>
      </c>
      <c r="I14" s="41"/>
      <c r="J14" s="41">
        <f>'Tbl 10'!G14/SUM('Tbl 10'!C14:N14)*100</f>
        <v>3.7973132544973289</v>
      </c>
      <c r="K14" s="41"/>
      <c r="L14" s="41">
        <f>'Tbl 10'!H14/SUM('Tbl 10'!C14:N14)*100</f>
        <v>10.988088006229123</v>
      </c>
      <c r="M14" s="41"/>
      <c r="N14" s="41">
        <f>'Tbl 10'!I14/SUM('Tbl 10'!C14:N14)*100</f>
        <v>0.88790109344850066</v>
      </c>
      <c r="O14" s="41"/>
      <c r="P14" s="41">
        <f>'Tbl 10'!J14/SUM('Tbl 10'!C14:N14)*100</f>
        <v>1.1139081725827626</v>
      </c>
      <c r="Q14" s="41"/>
      <c r="R14" s="41">
        <f>'Tbl 10'!K14/SUM('Tbl 10'!C14:N14)*100</f>
        <v>4.2200664571970652</v>
      </c>
      <c r="S14" s="41"/>
      <c r="T14" s="41">
        <f>'Tbl 10'!L14/SUM('Tbl 10'!C14:N14)*100</f>
        <v>6.4539234098750216</v>
      </c>
      <c r="U14" s="41"/>
      <c r="V14" s="41">
        <f>'Tbl 10'!M14/SUM('Tbl 10'!C14:N14)*100</f>
        <v>2.4478387609913397</v>
      </c>
      <c r="W14" s="41"/>
      <c r="X14" s="41">
        <f>'Tbl 10'!N14/SUM('Tbl 10'!C14:N14)*100</f>
        <v>21.292458923376849</v>
      </c>
      <c r="Y14" s="17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A15" s="3" t="s">
        <v>31</v>
      </c>
      <c r="B15" s="41">
        <f>'Tbl 10'!C15/SUM('Tbl 10'!C15:N15)*100</f>
        <v>2.8466516241016522</v>
      </c>
      <c r="C15" s="41"/>
      <c r="D15" s="41">
        <f>'Tbl 10'!D15/SUM('Tbl 10'!C15:N15)*100</f>
        <v>5.3294249458631988</v>
      </c>
      <c r="E15" s="41"/>
      <c r="F15" s="41">
        <f>'Tbl 10'!E15/SUM('Tbl 10'!C15:N15)*100</f>
        <v>38.982885448480808</v>
      </c>
      <c r="G15" s="41"/>
      <c r="H15" s="41">
        <f>'Tbl 10'!F15/SUM('Tbl 10'!C15:N15)*100</f>
        <v>1.5262354082626663</v>
      </c>
      <c r="I15" s="41"/>
      <c r="J15" s="41">
        <f>'Tbl 10'!G15/SUM('Tbl 10'!C15:N15)*100</f>
        <v>0.7137226057794831</v>
      </c>
      <c r="K15" s="41"/>
      <c r="L15" s="41">
        <f>'Tbl 10'!H15/SUM('Tbl 10'!C15:N15)*100</f>
        <v>11.972392310411148</v>
      </c>
      <c r="M15" s="41"/>
      <c r="N15" s="41">
        <f>'Tbl 10'!I15/SUM('Tbl 10'!C15:N15)*100</f>
        <v>0.78561485319777768</v>
      </c>
      <c r="O15" s="41"/>
      <c r="P15" s="41">
        <f>'Tbl 10'!J15/SUM('Tbl 10'!C15:N15)*100</f>
        <v>0.73303738526691353</v>
      </c>
      <c r="Q15" s="41"/>
      <c r="R15" s="41">
        <f>'Tbl 10'!K15/SUM('Tbl 10'!C15:N15)*100</f>
        <v>6.9583685030548486</v>
      </c>
      <c r="S15" s="41"/>
      <c r="T15" s="41">
        <f>'Tbl 10'!L15/SUM('Tbl 10'!C15:N15)*100</f>
        <v>7.2795448210904414</v>
      </c>
      <c r="U15" s="41"/>
      <c r="V15" s="41">
        <f>'Tbl 10'!M15/SUM('Tbl 10'!C15:N15)*100</f>
        <v>1.454375942063787</v>
      </c>
      <c r="W15" s="41"/>
      <c r="X15" s="41">
        <f>'Tbl 10'!N15/SUM('Tbl 10'!C15:N15)*100</f>
        <v>21.417746152427291</v>
      </c>
      <c r="Y15" s="17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>
      <c r="A17" s="3" t="s">
        <v>32</v>
      </c>
      <c r="B17" s="41">
        <f>'Tbl 10'!C17/SUM('Tbl 10'!C17:N17)*100</f>
        <v>2.6398931814168134</v>
      </c>
      <c r="C17" s="41"/>
      <c r="D17" s="41">
        <f>'Tbl 10'!D17/SUM('Tbl 10'!C17:N17)*100</f>
        <v>7.297651166732388</v>
      </c>
      <c r="E17" s="41"/>
      <c r="F17" s="41">
        <f>'Tbl 10'!E17/SUM('Tbl 10'!C17:N17)*100</f>
        <v>39.656442302121931</v>
      </c>
      <c r="G17" s="41"/>
      <c r="H17" s="41">
        <f>'Tbl 10'!F17/SUM('Tbl 10'!C17:N17)*100</f>
        <v>1.4173753773960271</v>
      </c>
      <c r="I17" s="41"/>
      <c r="J17" s="41">
        <f>'Tbl 10'!G17/SUM('Tbl 10'!C17:N17)*100</f>
        <v>3.6857964523030189</v>
      </c>
      <c r="K17" s="41"/>
      <c r="L17" s="41">
        <f>'Tbl 10'!H17/SUM('Tbl 10'!C17:N17)*100</f>
        <v>8.2556865681330667</v>
      </c>
      <c r="M17" s="41"/>
      <c r="N17" s="41">
        <f>'Tbl 10'!I17/SUM('Tbl 10'!C17:N17)*100</f>
        <v>0.75241735187508996</v>
      </c>
      <c r="O17" s="41"/>
      <c r="P17" s="41">
        <f>'Tbl 10'!J17/SUM('Tbl 10'!C17:N17)*100</f>
        <v>1.0058501497623409</v>
      </c>
      <c r="Q17" s="41"/>
      <c r="R17" s="41">
        <f>'Tbl 10'!K17/SUM('Tbl 10'!C17:N17)*100</f>
        <v>5.5121616476311122</v>
      </c>
      <c r="S17" s="41"/>
      <c r="T17" s="41">
        <f>'Tbl 10'!L17/SUM('Tbl 10'!C17:N17)*100</f>
        <v>5.9996123345468684</v>
      </c>
      <c r="U17" s="41"/>
      <c r="V17" s="41">
        <f>'Tbl 10'!M17/SUM('Tbl 10'!C17:N17)*100</f>
        <v>1.1728930495370464</v>
      </c>
      <c r="W17" s="41"/>
      <c r="X17" s="41">
        <f>'Tbl 10'!N17/SUM('Tbl 10'!C17:N17)*100</f>
        <v>22.604220418544287</v>
      </c>
      <c r="Y17" s="17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3" t="s">
        <v>33</v>
      </c>
      <c r="B18" s="41">
        <f>'Tbl 10'!C18/SUM('Tbl 10'!C18:N18)*100</f>
        <v>1.5962421366144124</v>
      </c>
      <c r="C18" s="41"/>
      <c r="D18" s="41">
        <f>'Tbl 10'!D18/SUM('Tbl 10'!C18:N18)*100</f>
        <v>7.0245007057806692</v>
      </c>
      <c r="E18" s="41"/>
      <c r="F18" s="41">
        <f>'Tbl 10'!E18/SUM('Tbl 10'!C18:N18)*100</f>
        <v>36.958783041156366</v>
      </c>
      <c r="G18" s="41"/>
      <c r="H18" s="41">
        <f>'Tbl 10'!F18/SUM('Tbl 10'!C18:N18)*100</f>
        <v>2.4005221298902164</v>
      </c>
      <c r="I18" s="41"/>
      <c r="J18" s="41">
        <f>'Tbl 10'!G18/SUM('Tbl 10'!C18:N18)*100</f>
        <v>0.50358780058062202</v>
      </c>
      <c r="K18" s="41"/>
      <c r="L18" s="41">
        <f>'Tbl 10'!H18/SUM('Tbl 10'!C18:N18)*100</f>
        <v>10.869105480716296</v>
      </c>
      <c r="M18" s="41"/>
      <c r="N18" s="41">
        <f>'Tbl 10'!I18/SUM('Tbl 10'!C18:N18)*100</f>
        <v>0.49743266827799004</v>
      </c>
      <c r="O18" s="41"/>
      <c r="P18" s="41">
        <f>'Tbl 10'!J18/SUM('Tbl 10'!C18:N18)*100</f>
        <v>1.1039085821236194</v>
      </c>
      <c r="Q18" s="41"/>
      <c r="R18" s="41">
        <f>'Tbl 10'!K18/SUM('Tbl 10'!C18:N18)*100</f>
        <v>6.6262305426888242</v>
      </c>
      <c r="S18" s="41"/>
      <c r="T18" s="41">
        <f>'Tbl 10'!L18/SUM('Tbl 10'!C18:N18)*100</f>
        <v>6.9549763349729306</v>
      </c>
      <c r="U18" s="41"/>
      <c r="V18" s="41">
        <f>'Tbl 10'!M18/SUM('Tbl 10'!C18:N18)*100</f>
        <v>1.9037152484332176</v>
      </c>
      <c r="W18" s="41"/>
      <c r="X18" s="41">
        <f>'Tbl 10'!N18/SUM('Tbl 10'!C18:N18)*100</f>
        <v>23.560995328764811</v>
      </c>
      <c r="Y18" s="17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3" t="s">
        <v>34</v>
      </c>
      <c r="B19" s="41">
        <f>'Tbl 10'!C19/SUM('Tbl 10'!C19:N19)*100</f>
        <v>2.7762129174718848</v>
      </c>
      <c r="C19" s="41"/>
      <c r="D19" s="41">
        <f>'Tbl 10'!D19/SUM('Tbl 10'!C19:N19)*100</f>
        <v>7.3397567974672064</v>
      </c>
      <c r="E19" s="41"/>
      <c r="F19" s="41">
        <f>'Tbl 10'!E19/SUM('Tbl 10'!C19:N19)*100</f>
        <v>38.031274192881796</v>
      </c>
      <c r="G19" s="41"/>
      <c r="H19" s="41">
        <f>'Tbl 10'!F19/SUM('Tbl 10'!C19:N19)*100</f>
        <v>2.4545331947551654</v>
      </c>
      <c r="I19" s="41"/>
      <c r="J19" s="41">
        <f>'Tbl 10'!G19/SUM('Tbl 10'!C19:N19)*100</f>
        <v>1.665343892583077</v>
      </c>
      <c r="K19" s="41"/>
      <c r="L19" s="41">
        <f>'Tbl 10'!H19/SUM('Tbl 10'!C19:N19)*100</f>
        <v>13.162842322047158</v>
      </c>
      <c r="M19" s="41"/>
      <c r="N19" s="41">
        <f>'Tbl 10'!I19/SUM('Tbl 10'!C19:N19)*100</f>
        <v>0.77847846358256767</v>
      </c>
      <c r="O19" s="41"/>
      <c r="P19" s="41">
        <f>'Tbl 10'!J19/SUM('Tbl 10'!C19:N19)*100</f>
        <v>0.86487403704580779</v>
      </c>
      <c r="Q19" s="41"/>
      <c r="R19" s="41">
        <f>'Tbl 10'!K19/SUM('Tbl 10'!C19:N19)*100</f>
        <v>5.5552082309102131</v>
      </c>
      <c r="S19" s="41"/>
      <c r="T19" s="41">
        <f>'Tbl 10'!L19/SUM('Tbl 10'!C19:N19)*100</f>
        <v>5.7141661289625914</v>
      </c>
      <c r="U19" s="41"/>
      <c r="V19" s="41">
        <f>'Tbl 10'!M19/SUM('Tbl 10'!C19:N19)*100</f>
        <v>2.4525106664638563</v>
      </c>
      <c r="W19" s="41"/>
      <c r="X19" s="41">
        <f>'Tbl 10'!N19/SUM('Tbl 10'!C19:N19)*100</f>
        <v>19.204799155828674</v>
      </c>
      <c r="Y19" s="17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3" t="s">
        <v>35</v>
      </c>
      <c r="B20" s="41">
        <f>'Tbl 10'!C20/SUM('Tbl 10'!C20:N20)*100</f>
        <v>2.7487688330267388</v>
      </c>
      <c r="C20" s="41"/>
      <c r="D20" s="41">
        <f>'Tbl 10'!D20/SUM('Tbl 10'!C20:N20)*100</f>
        <v>6.707543391585939</v>
      </c>
      <c r="E20" s="41"/>
      <c r="F20" s="41">
        <f>'Tbl 10'!E20/SUM('Tbl 10'!C20:N20)*100</f>
        <v>37.703241379815665</v>
      </c>
      <c r="G20" s="41"/>
      <c r="H20" s="41">
        <f>'Tbl 10'!F20/SUM('Tbl 10'!C20:N20)*100</f>
        <v>1.7164091979737697</v>
      </c>
      <c r="I20" s="41"/>
      <c r="J20" s="41">
        <f>'Tbl 10'!G20/SUM('Tbl 10'!C20:N20)*100</f>
        <v>0.61326700967200287</v>
      </c>
      <c r="K20" s="41"/>
      <c r="L20" s="41">
        <f>'Tbl 10'!H20/SUM('Tbl 10'!C20:N20)*100</f>
        <v>10.256324836792974</v>
      </c>
      <c r="M20" s="41"/>
      <c r="N20" s="41">
        <f>'Tbl 10'!I20/SUM('Tbl 10'!C20:N20)*100</f>
        <v>0.97984293907206443</v>
      </c>
      <c r="O20" s="41"/>
      <c r="P20" s="41">
        <f>'Tbl 10'!J20/SUM('Tbl 10'!C20:N20)*100</f>
        <v>0.86937966095198616</v>
      </c>
      <c r="Q20" s="41"/>
      <c r="R20" s="41">
        <f>'Tbl 10'!K20/SUM('Tbl 10'!C20:N20)*100</f>
        <v>7.907042001498656</v>
      </c>
      <c r="S20" s="41"/>
      <c r="T20" s="41">
        <f>'Tbl 10'!L20/SUM('Tbl 10'!C20:N20)*100</f>
        <v>7.5750760453778136</v>
      </c>
      <c r="U20" s="41"/>
      <c r="V20" s="41">
        <f>'Tbl 10'!M20/SUM('Tbl 10'!C20:N20)*100</f>
        <v>2.0097495447078204</v>
      </c>
      <c r="W20" s="41"/>
      <c r="X20" s="41">
        <f>'Tbl 10'!N20/SUM('Tbl 10'!C20:N20)*100</f>
        <v>20.913355159524581</v>
      </c>
      <c r="Y20" s="17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3" t="s">
        <v>36</v>
      </c>
      <c r="B21" s="41">
        <f>'Tbl 10'!C21/SUM('Tbl 10'!C21:N21)*100</f>
        <v>2.5938216864677734</v>
      </c>
      <c r="C21" s="41"/>
      <c r="D21" s="41">
        <f>'Tbl 10'!D21/SUM('Tbl 10'!C21:N21)*100</f>
        <v>8.6156869502710336</v>
      </c>
      <c r="E21" s="41"/>
      <c r="F21" s="41">
        <f>'Tbl 10'!E21/SUM('Tbl 10'!C21:N21)*100</f>
        <v>37.713339512682083</v>
      </c>
      <c r="G21" s="41"/>
      <c r="H21" s="41">
        <f>'Tbl 10'!F21/SUM('Tbl 10'!C21:N21)*100</f>
        <v>2.9274488815627633</v>
      </c>
      <c r="I21" s="41"/>
      <c r="J21" s="41">
        <f>'Tbl 10'!G21/SUM('Tbl 10'!C21:N21)*100</f>
        <v>2.3103745504193554</v>
      </c>
      <c r="K21" s="41"/>
      <c r="L21" s="41">
        <f>'Tbl 10'!H21/SUM('Tbl 10'!C21:N21)*100</f>
        <v>8.2372221674029902</v>
      </c>
      <c r="M21" s="41"/>
      <c r="N21" s="41">
        <f>'Tbl 10'!I21/SUM('Tbl 10'!C21:N21)*100</f>
        <v>1.1912065378423911</v>
      </c>
      <c r="O21" s="41"/>
      <c r="P21" s="41">
        <f>'Tbl 10'!J21/SUM('Tbl 10'!C21:N21)*100</f>
        <v>0.92267773205728587</v>
      </c>
      <c r="Q21" s="41"/>
      <c r="R21" s="41">
        <f>'Tbl 10'!K21/SUM('Tbl 10'!C21:N21)*100</f>
        <v>5.5920999791581494</v>
      </c>
      <c r="S21" s="41"/>
      <c r="T21" s="41">
        <f>'Tbl 10'!L21/SUM('Tbl 10'!C21:N21)*100</f>
        <v>6.2978035763021554</v>
      </c>
      <c r="U21" s="41"/>
      <c r="V21" s="41">
        <f>'Tbl 10'!M21/SUM('Tbl 10'!C21:N21)*100</f>
        <v>2.7704585315238059</v>
      </c>
      <c r="W21" s="41"/>
      <c r="X21" s="41">
        <f>'Tbl 10'!N21/SUM('Tbl 10'!C21:N21)*100</f>
        <v>20.827859894310208</v>
      </c>
      <c r="Y21" s="17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3" t="s">
        <v>37</v>
      </c>
      <c r="B23" s="41">
        <f>'Tbl 10'!C23/SUM('Tbl 10'!C23:N23)*100</f>
        <v>2.0668795292337241</v>
      </c>
      <c r="C23" s="41"/>
      <c r="D23" s="41">
        <f>'Tbl 10'!D23/SUM('Tbl 10'!C23:N23)*100</f>
        <v>6.7393351382948721</v>
      </c>
      <c r="E23" s="41"/>
      <c r="F23" s="41">
        <f>'Tbl 10'!E23/SUM('Tbl 10'!C23:N23)*100</f>
        <v>41.029163224212247</v>
      </c>
      <c r="G23" s="41"/>
      <c r="H23" s="41">
        <f>'Tbl 10'!F23/SUM('Tbl 10'!C23:N23)*100</f>
        <v>1.8479058057409858</v>
      </c>
      <c r="I23" s="41"/>
      <c r="J23" s="41">
        <f>'Tbl 10'!G23/SUM('Tbl 10'!C23:N23)*100</f>
        <v>0.4703858125686613</v>
      </c>
      <c r="K23" s="41"/>
      <c r="L23" s="41">
        <f>'Tbl 10'!H23/SUM('Tbl 10'!C23:N23)*100</f>
        <v>9.7643133362453174</v>
      </c>
      <c r="M23" s="41"/>
      <c r="N23" s="41">
        <f>'Tbl 10'!I23/SUM('Tbl 10'!C23:N23)*100</f>
        <v>0.63706798173160195</v>
      </c>
      <c r="O23" s="41"/>
      <c r="P23" s="41">
        <f>'Tbl 10'!J23/SUM('Tbl 10'!C23:N23)*100</f>
        <v>4.030239150410439E-2</v>
      </c>
      <c r="Q23" s="41"/>
      <c r="R23" s="41">
        <f>'Tbl 10'!K23/SUM('Tbl 10'!C23:N23)*100</f>
        <v>3.7518797902066701</v>
      </c>
      <c r="S23" s="41"/>
      <c r="T23" s="41">
        <f>'Tbl 10'!L23/SUM('Tbl 10'!C23:N23)*100</f>
        <v>6.5624113243674733</v>
      </c>
      <c r="U23" s="41"/>
      <c r="V23" s="41">
        <f>'Tbl 10'!M23/SUM('Tbl 10'!C23:N23)*100</f>
        <v>2.3244070734954652</v>
      </c>
      <c r="W23" s="41"/>
      <c r="X23" s="41">
        <f>'Tbl 10'!N23/SUM('Tbl 10'!C23:N23)*100</f>
        <v>24.765948592398871</v>
      </c>
      <c r="Y23" s="17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3" t="s">
        <v>38</v>
      </c>
      <c r="B24" s="41">
        <f>'Tbl 10'!C24/SUM('Tbl 10'!C24:N24)*100</f>
        <v>3.2777953986568282</v>
      </c>
      <c r="C24" s="41"/>
      <c r="D24" s="41">
        <f>'Tbl 10'!D24/SUM('Tbl 10'!C24:N24)*100</f>
        <v>5.3150822611026038</v>
      </c>
      <c r="E24" s="41"/>
      <c r="F24" s="41">
        <f>'Tbl 10'!E24/SUM('Tbl 10'!C24:N24)*100</f>
        <v>37.343126035565604</v>
      </c>
      <c r="G24" s="41"/>
      <c r="H24" s="41">
        <f>'Tbl 10'!F24/SUM('Tbl 10'!C24:N24)*100</f>
        <v>1.0082949291818957</v>
      </c>
      <c r="I24" s="41"/>
      <c r="J24" s="41">
        <f>'Tbl 10'!G24/SUM('Tbl 10'!C24:N24)*100</f>
        <v>0.95781455067299026</v>
      </c>
      <c r="K24" s="41"/>
      <c r="L24" s="41">
        <f>'Tbl 10'!H24/SUM('Tbl 10'!C24:N24)*100</f>
        <v>8.3373953835831784</v>
      </c>
      <c r="M24" s="41"/>
      <c r="N24" s="41">
        <f>'Tbl 10'!I24/SUM('Tbl 10'!C24:N24)*100</f>
        <v>1.4488507187285404</v>
      </c>
      <c r="O24" s="41"/>
      <c r="P24" s="41">
        <f>'Tbl 10'!J24/SUM('Tbl 10'!C24:N24)*100</f>
        <v>1.2347735967390161</v>
      </c>
      <c r="Q24" s="41"/>
      <c r="R24" s="41">
        <f>'Tbl 10'!K24/SUM('Tbl 10'!C24:N24)*100</f>
        <v>8.4150495169674766</v>
      </c>
      <c r="S24" s="41"/>
      <c r="T24" s="41">
        <f>'Tbl 10'!L24/SUM('Tbl 10'!C24:N24)*100</f>
        <v>8.1117047895571304</v>
      </c>
      <c r="U24" s="41"/>
      <c r="V24" s="41">
        <f>'Tbl 10'!M24/SUM('Tbl 10'!C24:N24)*100</f>
        <v>2.1414827629280397</v>
      </c>
      <c r="W24" s="41"/>
      <c r="X24" s="41">
        <f>'Tbl 10'!N24/SUM('Tbl 10'!C24:N24)*100</f>
        <v>22.408630056316689</v>
      </c>
      <c r="Y24" s="17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3" t="s">
        <v>39</v>
      </c>
      <c r="B25" s="41">
        <f>'Tbl 10'!C25/SUM('Tbl 10'!C25:N25)*100</f>
        <v>2.3943532078545879</v>
      </c>
      <c r="C25" s="41"/>
      <c r="D25" s="41">
        <f>'Tbl 10'!D25/SUM('Tbl 10'!C25:N25)*100</f>
        <v>5.8346401108339982</v>
      </c>
      <c r="E25" s="41"/>
      <c r="F25" s="41">
        <f>'Tbl 10'!E25/SUM('Tbl 10'!C25:N25)*100</f>
        <v>36.411246844251579</v>
      </c>
      <c r="G25" s="41"/>
      <c r="H25" s="41">
        <f>'Tbl 10'!F25/SUM('Tbl 10'!C25:N25)*100</f>
        <v>1.5872305026402953</v>
      </c>
      <c r="I25" s="41"/>
      <c r="J25" s="41">
        <f>'Tbl 10'!G25/SUM('Tbl 10'!C25:N25)*100</f>
        <v>0.4638354491466718</v>
      </c>
      <c r="K25" s="41"/>
      <c r="L25" s="41">
        <f>'Tbl 10'!H25/SUM('Tbl 10'!C25:N25)*100</f>
        <v>10.187108698088775</v>
      </c>
      <c r="M25" s="41"/>
      <c r="N25" s="41">
        <f>'Tbl 10'!I25/SUM('Tbl 10'!C25:N25)*100</f>
        <v>0.38189121136064585</v>
      </c>
      <c r="O25" s="41"/>
      <c r="P25" s="41">
        <f>'Tbl 10'!J25/SUM('Tbl 10'!C25:N25)*100</f>
        <v>0.82462727875394803</v>
      </c>
      <c r="Q25" s="41"/>
      <c r="R25" s="41">
        <f>'Tbl 10'!K25/SUM('Tbl 10'!C25:N25)*100</f>
        <v>6.9749978469890381</v>
      </c>
      <c r="S25" s="41"/>
      <c r="T25" s="41">
        <f>'Tbl 10'!L25/SUM('Tbl 10'!C25:N25)*100</f>
        <v>5.7755851833733658</v>
      </c>
      <c r="U25" s="41"/>
      <c r="V25" s="41">
        <f>'Tbl 10'!M25/SUM('Tbl 10'!C25:N25)*100</f>
        <v>2.7853926498552606</v>
      </c>
      <c r="W25" s="41"/>
      <c r="X25" s="41">
        <f>'Tbl 10'!N25/SUM('Tbl 10'!C25:N25)*100</f>
        <v>26.379091016851834</v>
      </c>
      <c r="Y25" s="17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3" t="s">
        <v>40</v>
      </c>
      <c r="B26" s="41">
        <f>'Tbl 10'!C26/SUM('Tbl 10'!C26:N26)*100</f>
        <v>1.6293541382142669</v>
      </c>
      <c r="C26" s="41"/>
      <c r="D26" s="41">
        <f>'Tbl 10'!D26/SUM('Tbl 10'!C26:N26)*100</f>
        <v>7.656034145405072</v>
      </c>
      <c r="E26" s="41"/>
      <c r="F26" s="41">
        <f>'Tbl 10'!E26/SUM('Tbl 10'!C26:N26)*100</f>
        <v>42.64988529356193</v>
      </c>
      <c r="G26" s="41"/>
      <c r="H26" s="41">
        <f>'Tbl 10'!F26/SUM('Tbl 10'!C26:N26)*100</f>
        <v>0.98129042638928998</v>
      </c>
      <c r="I26" s="41"/>
      <c r="J26" s="41">
        <f>'Tbl 10'!G26/SUM('Tbl 10'!C26:N26)*100</f>
        <v>0.28051005772358034</v>
      </c>
      <c r="K26" s="41"/>
      <c r="L26" s="41">
        <f>'Tbl 10'!H26/SUM('Tbl 10'!C26:N26)*100</f>
        <v>13.108402525742612</v>
      </c>
      <c r="M26" s="41"/>
      <c r="N26" s="41">
        <f>'Tbl 10'!I26/SUM('Tbl 10'!C26:N26)*100</f>
        <v>0.4266629193276551</v>
      </c>
      <c r="O26" s="41"/>
      <c r="P26" s="41">
        <f>'Tbl 10'!J26/SUM('Tbl 10'!C26:N26)*100</f>
        <v>1.00034334924863</v>
      </c>
      <c r="Q26" s="41"/>
      <c r="R26" s="41">
        <f>'Tbl 10'!K26/SUM('Tbl 10'!C26:N26)*100</f>
        <v>4.7749855087677258</v>
      </c>
      <c r="S26" s="41"/>
      <c r="T26" s="41">
        <f>'Tbl 10'!L26/SUM('Tbl 10'!C26:N26)*100</f>
        <v>4.641927873039875</v>
      </c>
      <c r="U26" s="41"/>
      <c r="V26" s="41">
        <f>'Tbl 10'!M26/SUM('Tbl 10'!C26:N26)*100</f>
        <v>2.9187612393244802</v>
      </c>
      <c r="W26" s="41"/>
      <c r="X26" s="41">
        <f>'Tbl 10'!N26/SUM('Tbl 10'!C26:N26)*100</f>
        <v>19.931842523254893</v>
      </c>
      <c r="Y26" s="17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3" t="s">
        <v>41</v>
      </c>
      <c r="B27" s="41">
        <f>'Tbl 10'!C27/SUM('Tbl 10'!C27:N27)*100</f>
        <v>4.0990940747203899</v>
      </c>
      <c r="C27" s="41"/>
      <c r="D27" s="41">
        <f>'Tbl 10'!D27/SUM('Tbl 10'!C27:N27)*100</f>
        <v>6.1821011597354421</v>
      </c>
      <c r="E27" s="41"/>
      <c r="F27" s="41">
        <f>'Tbl 10'!E27/SUM('Tbl 10'!C27:N27)*100</f>
        <v>35.360319239359818</v>
      </c>
      <c r="G27" s="41"/>
      <c r="H27" s="41">
        <f>'Tbl 10'!F27/SUM('Tbl 10'!C27:N27)*100</f>
        <v>1.0916394388055153</v>
      </c>
      <c r="I27" s="41"/>
      <c r="J27" s="41">
        <f>'Tbl 10'!G27/SUM('Tbl 10'!C27:N27)*100</f>
        <v>2.3140443552840662</v>
      </c>
      <c r="K27" s="41"/>
      <c r="L27" s="41">
        <f>'Tbl 10'!H27/SUM('Tbl 10'!C27:N27)*100</f>
        <v>11.29203904024498</v>
      </c>
      <c r="M27" s="41"/>
      <c r="N27" s="41">
        <f>'Tbl 10'!I27/SUM('Tbl 10'!C27:N27)*100</f>
        <v>1.1097511287400557</v>
      </c>
      <c r="O27" s="41"/>
      <c r="P27" s="41">
        <f>'Tbl 10'!J27/SUM('Tbl 10'!C27:N27)*100</f>
        <v>1.2762239477609925</v>
      </c>
      <c r="Q27" s="41"/>
      <c r="R27" s="41">
        <f>'Tbl 10'!K27/SUM('Tbl 10'!C27:N27)*100</f>
        <v>6.9987241451161628</v>
      </c>
      <c r="S27" s="41"/>
      <c r="T27" s="41">
        <f>'Tbl 10'!L27/SUM('Tbl 10'!C27:N27)*100</f>
        <v>6.6485684469926838</v>
      </c>
      <c r="U27" s="41"/>
      <c r="V27" s="41">
        <f>'Tbl 10'!M27/SUM('Tbl 10'!C27:N27)*100</f>
        <v>2.1780595434336871</v>
      </c>
      <c r="W27" s="41"/>
      <c r="X27" s="41">
        <f>'Tbl 10'!N27/SUM('Tbl 10'!C27:N27)*100</f>
        <v>21.44943547980623</v>
      </c>
      <c r="Y27" s="17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>
      <c r="A29" s="122" t="s">
        <v>118</v>
      </c>
      <c r="B29" s="41">
        <f>'Tbl 10'!C29/SUM('Tbl 10'!C29:N29)*100</f>
        <v>2.1806369427945982</v>
      </c>
      <c r="C29" s="41"/>
      <c r="D29" s="41">
        <f>'Tbl 10'!D29/SUM('Tbl 10'!C29:N29)*100</f>
        <v>6.1480926623879339</v>
      </c>
      <c r="E29" s="41"/>
      <c r="F29" s="41">
        <f>'Tbl 10'!E29/SUM('Tbl 10'!C29:N29)*100</f>
        <v>41.214718660223895</v>
      </c>
      <c r="G29" s="41"/>
      <c r="H29" s="41">
        <f>'Tbl 10'!F29/SUM('Tbl 10'!C29:N29)*100</f>
        <v>1.0401836851731767</v>
      </c>
      <c r="I29" s="41"/>
      <c r="J29" s="41">
        <f>'Tbl 10'!G29/SUM('Tbl 10'!C29:N29)*100</f>
        <v>0.47038274693794901</v>
      </c>
      <c r="K29" s="41"/>
      <c r="L29" s="41">
        <f>'Tbl 10'!H29/SUM('Tbl 10'!C29:N29)*100</f>
        <v>12.174093301791206</v>
      </c>
      <c r="M29" s="41"/>
      <c r="N29" s="41">
        <f>'Tbl 10'!I29/SUM('Tbl 10'!C29:N29)*100</f>
        <v>0.49180543149595402</v>
      </c>
      <c r="O29" s="41"/>
      <c r="P29" s="41">
        <f>'Tbl 10'!J29/SUM('Tbl 10'!C29:N29)*100</f>
        <v>5.9406966014137077E-5</v>
      </c>
      <c r="Q29" s="41"/>
      <c r="R29" s="41">
        <f>'Tbl 10'!K29/SUM('Tbl 10'!C29:N29)*100</f>
        <v>4.228084106719435</v>
      </c>
      <c r="S29" s="41"/>
      <c r="T29" s="41">
        <f>'Tbl 10'!L29/SUM('Tbl 10'!C29:N29)*100</f>
        <v>5.8935674976312065</v>
      </c>
      <c r="U29" s="41"/>
      <c r="V29" s="41">
        <f>'Tbl 10'!M29/SUM('Tbl 10'!C29:N29)*100</f>
        <v>1.5676579255392471</v>
      </c>
      <c r="W29" s="41"/>
      <c r="X29" s="41">
        <f>'Tbl 10'!N29/SUM('Tbl 10'!C29:N29)*100</f>
        <v>24.590717632339366</v>
      </c>
      <c r="Y29" s="17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>
      <c r="A30" s="3" t="s">
        <v>43</v>
      </c>
      <c r="B30" s="41">
        <f>'Tbl 10'!C30/SUM('Tbl 10'!C30:N30)*100</f>
        <v>3.0370561648541479</v>
      </c>
      <c r="C30" s="41"/>
      <c r="D30" s="41">
        <f>'Tbl 10'!D30/SUM('Tbl 10'!C30:N30)*100</f>
        <v>6.4797142242053702</v>
      </c>
      <c r="E30" s="41"/>
      <c r="F30" s="41">
        <f>'Tbl 10'!E30/SUM('Tbl 10'!C30:N30)*100</f>
        <v>35.546704037887508</v>
      </c>
      <c r="G30" s="41"/>
      <c r="H30" s="41">
        <f>'Tbl 10'!F30/SUM('Tbl 10'!C30:N30)*100</f>
        <v>0.94308129022350906</v>
      </c>
      <c r="I30" s="41"/>
      <c r="J30" s="41">
        <f>'Tbl 10'!G30/SUM('Tbl 10'!C30:N30)*100</f>
        <v>4.0876903715734851</v>
      </c>
      <c r="K30" s="41"/>
      <c r="L30" s="41">
        <f>'Tbl 10'!H30/SUM('Tbl 10'!C30:N30)*100</f>
        <v>11.812476135852357</v>
      </c>
      <c r="M30" s="41"/>
      <c r="N30" s="41">
        <f>'Tbl 10'!I30/SUM('Tbl 10'!C30:N30)*100</f>
        <v>1.0283534876301683</v>
      </c>
      <c r="O30" s="41"/>
      <c r="P30" s="41">
        <f>'Tbl 10'!J30/SUM('Tbl 10'!C30:N30)*100</f>
        <v>0.96431405919791058</v>
      </c>
      <c r="Q30" s="41"/>
      <c r="R30" s="41">
        <f>'Tbl 10'!K30/SUM('Tbl 10'!C30:N30)*100</f>
        <v>5.5695790295334699</v>
      </c>
      <c r="S30" s="41"/>
      <c r="T30" s="41">
        <f>'Tbl 10'!L30/SUM('Tbl 10'!C30:N30)*100</f>
        <v>6.6310101931429735</v>
      </c>
      <c r="U30" s="41"/>
      <c r="V30" s="41">
        <f>'Tbl 10'!M30/SUM('Tbl 10'!C30:N30)*100</f>
        <v>2.3850949078233525</v>
      </c>
      <c r="W30" s="41"/>
      <c r="X30" s="41">
        <f>'Tbl 10'!N30/SUM('Tbl 10'!C30:N30)*100</f>
        <v>21.51492609807574</v>
      </c>
      <c r="Y30" s="17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>
      <c r="A31" s="3" t="s">
        <v>44</v>
      </c>
      <c r="B31" s="41">
        <f>'Tbl 10'!C31/SUM('Tbl 10'!C31:N31)*100</f>
        <v>2.2154063331646983</v>
      </c>
      <c r="C31" s="41"/>
      <c r="D31" s="41">
        <f>'Tbl 10'!D31/SUM('Tbl 10'!C31:N31)*100</f>
        <v>5.144307255650717</v>
      </c>
      <c r="E31" s="41"/>
      <c r="F31" s="41">
        <f>'Tbl 10'!E31/SUM('Tbl 10'!C31:N31)*100</f>
        <v>41.246688065705087</v>
      </c>
      <c r="G31" s="41"/>
      <c r="H31" s="41">
        <f>'Tbl 10'!F31/SUM('Tbl 10'!C31:N31)*100</f>
        <v>1.4094000229416423</v>
      </c>
      <c r="I31" s="41"/>
      <c r="J31" s="41">
        <f>'Tbl 10'!G31/SUM('Tbl 10'!C31:N31)*100</f>
        <v>0.81044526051635524</v>
      </c>
      <c r="K31" s="41"/>
      <c r="L31" s="41">
        <f>'Tbl 10'!H31/SUM('Tbl 10'!C31:N31)*100</f>
        <v>9.6850808877348147</v>
      </c>
      <c r="M31" s="41"/>
      <c r="N31" s="41">
        <f>'Tbl 10'!I31/SUM('Tbl 10'!C31:N31)*100</f>
        <v>0.48142169196564338</v>
      </c>
      <c r="O31" s="41"/>
      <c r="P31" s="41">
        <f>'Tbl 10'!J31/SUM('Tbl 10'!C31:N31)*100</f>
        <v>0.82470573913976697</v>
      </c>
      <c r="Q31" s="41"/>
      <c r="R31" s="41">
        <f>'Tbl 10'!K31/SUM('Tbl 10'!C31:N31)*100</f>
        <v>7.5091158194797352</v>
      </c>
      <c r="S31" s="41"/>
      <c r="T31" s="41">
        <f>'Tbl 10'!L31/SUM('Tbl 10'!C31:N31)*100</f>
        <v>6.4668432444088442</v>
      </c>
      <c r="U31" s="41"/>
      <c r="V31" s="41">
        <f>'Tbl 10'!M31/SUM('Tbl 10'!C31:N31)*100</f>
        <v>1.942909185313987</v>
      </c>
      <c r="W31" s="41"/>
      <c r="X31" s="41">
        <f>'Tbl 10'!N31/SUM('Tbl 10'!C31:N31)*100</f>
        <v>22.2636764939787</v>
      </c>
      <c r="Y31" s="17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3" t="s">
        <v>45</v>
      </c>
      <c r="B32" s="41">
        <f>'Tbl 10'!C32/SUM('Tbl 10'!C32:N32)*100</f>
        <v>1.5941417099127935</v>
      </c>
      <c r="C32" s="41"/>
      <c r="D32" s="41">
        <f>'Tbl 10'!D32/SUM('Tbl 10'!C32:N32)*100</f>
        <v>7.5740737764421393</v>
      </c>
      <c r="E32" s="41"/>
      <c r="F32" s="41">
        <f>'Tbl 10'!E32/SUM('Tbl 10'!C32:N32)*100</f>
        <v>37.235397148698333</v>
      </c>
      <c r="G32" s="41"/>
      <c r="H32" s="41">
        <f>'Tbl 10'!F32/SUM('Tbl 10'!C32:N32)*100</f>
        <v>3.4026409397127826</v>
      </c>
      <c r="I32" s="41"/>
      <c r="J32" s="41">
        <f>'Tbl 10'!G32/SUM('Tbl 10'!C32:N32)*100</f>
        <v>0.75177432993052784</v>
      </c>
      <c r="K32" s="41"/>
      <c r="L32" s="41">
        <f>'Tbl 10'!H32/SUM('Tbl 10'!C32:N32)*100</f>
        <v>9.4275621805659675</v>
      </c>
      <c r="M32" s="41"/>
      <c r="N32" s="41">
        <f>'Tbl 10'!I32/SUM('Tbl 10'!C32:N32)*100</f>
        <v>0.57321225520654484</v>
      </c>
      <c r="O32" s="41"/>
      <c r="P32" s="41">
        <f>'Tbl 10'!J32/SUM('Tbl 10'!C32:N32)*100</f>
        <v>1.0950790994222197</v>
      </c>
      <c r="Q32" s="41"/>
      <c r="R32" s="41">
        <f>'Tbl 10'!K32/SUM('Tbl 10'!C32:N32)*100</f>
        <v>7.6040786485756726</v>
      </c>
      <c r="S32" s="41"/>
      <c r="T32" s="41">
        <f>'Tbl 10'!L32/SUM('Tbl 10'!C32:N32)*100</f>
        <v>6.7462598900134756</v>
      </c>
      <c r="U32" s="41"/>
      <c r="V32" s="41">
        <f>'Tbl 10'!M32/SUM('Tbl 10'!C32:N32)*100</f>
        <v>1.8013032790602987</v>
      </c>
      <c r="W32" s="41"/>
      <c r="X32" s="41">
        <f>'Tbl 10'!N32/SUM('Tbl 10'!C32:N32)*100</f>
        <v>22.194476742459251</v>
      </c>
      <c r="Y32" s="17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3" t="s">
        <v>46</v>
      </c>
      <c r="B33" s="41">
        <f>'Tbl 10'!C33/SUM('Tbl 10'!C33:N33)*100</f>
        <v>3.5060662536748728</v>
      </c>
      <c r="C33" s="41"/>
      <c r="D33" s="41">
        <f>'Tbl 10'!D33/SUM('Tbl 10'!C33:N33)*100</f>
        <v>8.190670898981347</v>
      </c>
      <c r="E33" s="41"/>
      <c r="F33" s="41">
        <f>'Tbl 10'!E33/SUM('Tbl 10'!C33:N33)*100</f>
        <v>34.922190089714618</v>
      </c>
      <c r="G33" s="41"/>
      <c r="H33" s="41">
        <f>'Tbl 10'!F33/SUM('Tbl 10'!C33:N33)*100</f>
        <v>1.9545936334768883</v>
      </c>
      <c r="I33" s="41"/>
      <c r="J33" s="41">
        <f>'Tbl 10'!G33/SUM('Tbl 10'!C33:N33)*100</f>
        <v>1.0049696112607565</v>
      </c>
      <c r="K33" s="41"/>
      <c r="L33" s="41">
        <f>'Tbl 10'!H33/SUM('Tbl 10'!C33:N33)*100</f>
        <v>9.8435920911292563</v>
      </c>
      <c r="M33" s="41"/>
      <c r="N33" s="41">
        <f>'Tbl 10'!I33/SUM('Tbl 10'!C33:N33)*100</f>
        <v>3.1750945396347396</v>
      </c>
      <c r="O33" s="41"/>
      <c r="P33" s="41">
        <f>'Tbl 10'!J33/SUM('Tbl 10'!C33:N33)*100</f>
        <v>0.99212913990933782</v>
      </c>
      <c r="Q33" s="41"/>
      <c r="R33" s="41">
        <f>'Tbl 10'!K33/SUM('Tbl 10'!C33:N33)*100</f>
        <v>6.7508970730221245</v>
      </c>
      <c r="S33" s="41"/>
      <c r="T33" s="41">
        <f>'Tbl 10'!L33/SUM('Tbl 10'!C33:N33)*100</f>
        <v>5.6398330069811546</v>
      </c>
      <c r="U33" s="41"/>
      <c r="V33" s="41">
        <f>'Tbl 10'!M33/SUM('Tbl 10'!C33:N33)*100</f>
        <v>2.1941628560123179</v>
      </c>
      <c r="W33" s="41"/>
      <c r="X33" s="41">
        <f>'Tbl 10'!N33/SUM('Tbl 10'!C33:N33)*100</f>
        <v>21.825800806202594</v>
      </c>
      <c r="Y33" s="17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>
      <c r="A35" s="3" t="s">
        <v>47</v>
      </c>
      <c r="B35" s="41">
        <f>'Tbl 10'!C35/SUM('Tbl 10'!C35:N35)*100</f>
        <v>2.1268367272622162</v>
      </c>
      <c r="C35" s="41"/>
      <c r="D35" s="41">
        <f>'Tbl 10'!D35/SUM('Tbl 10'!C35:N35)*100</f>
        <v>6.740376627897561</v>
      </c>
      <c r="E35" s="41"/>
      <c r="F35" s="41">
        <f>'Tbl 10'!E35/SUM('Tbl 10'!C35:N35)*100</f>
        <v>39.932303830226054</v>
      </c>
      <c r="G35" s="41"/>
      <c r="H35" s="41">
        <f>'Tbl 10'!F35/SUM('Tbl 10'!C35:N35)*100</f>
        <v>2.4356435034918431</v>
      </c>
      <c r="I35" s="41"/>
      <c r="J35" s="41">
        <f>'Tbl 10'!G35/SUM('Tbl 10'!C35:N35)*100</f>
        <v>1.7758498878261395</v>
      </c>
      <c r="K35" s="41"/>
      <c r="L35" s="41">
        <f>'Tbl 10'!H35/SUM('Tbl 10'!C35:N35)*100</f>
        <v>9.3114797901847535</v>
      </c>
      <c r="M35" s="41"/>
      <c r="N35" s="41">
        <f>'Tbl 10'!I35/SUM('Tbl 10'!C35:N35)*100</f>
        <v>0.67487094910284429</v>
      </c>
      <c r="O35" s="41"/>
      <c r="P35" s="41">
        <f>'Tbl 10'!J35/SUM('Tbl 10'!C35:N35)*100</f>
        <v>0</v>
      </c>
      <c r="Q35" s="41"/>
      <c r="R35" s="41">
        <f>'Tbl 10'!K35/SUM('Tbl 10'!C35:N35)*100</f>
        <v>4.2425098203483653</v>
      </c>
      <c r="S35" s="41"/>
      <c r="T35" s="41">
        <f>'Tbl 10'!L35/SUM('Tbl 10'!C35:N35)*100</f>
        <v>6.380412503022824</v>
      </c>
      <c r="U35" s="41"/>
      <c r="V35" s="41">
        <f>'Tbl 10'!M35/SUM('Tbl 10'!C35:N35)*100</f>
        <v>2.3365224418975084</v>
      </c>
      <c r="W35" s="41"/>
      <c r="X35" s="41">
        <f>'Tbl 10'!N35/SUM('Tbl 10'!C35:N35)*100</f>
        <v>24.04319391873987</v>
      </c>
      <c r="Y35" s="17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3" t="s">
        <v>48</v>
      </c>
      <c r="B36" s="41">
        <f>'Tbl 10'!C36/SUM('Tbl 10'!C36:N36)*100</f>
        <v>2.3779020373446014</v>
      </c>
      <c r="C36" s="41"/>
      <c r="D36" s="41">
        <f>'Tbl 10'!D36/SUM('Tbl 10'!C36:N36)*100</f>
        <v>6.4218562801543504</v>
      </c>
      <c r="E36" s="41"/>
      <c r="F36" s="41">
        <f>'Tbl 10'!E36/SUM('Tbl 10'!C36:N36)*100</f>
        <v>37.734542465006463</v>
      </c>
      <c r="G36" s="41"/>
      <c r="H36" s="41">
        <f>'Tbl 10'!F36/SUM('Tbl 10'!C36:N36)*100</f>
        <v>3.5569269198038747</v>
      </c>
      <c r="I36" s="41"/>
      <c r="J36" s="41">
        <f>'Tbl 10'!G36/SUM('Tbl 10'!C36:N36)*100</f>
        <v>0.96976561275020656</v>
      </c>
      <c r="K36" s="41"/>
      <c r="L36" s="41">
        <f>'Tbl 10'!H36/SUM('Tbl 10'!C36:N36)*100</f>
        <v>8.394067119315034</v>
      </c>
      <c r="M36" s="41"/>
      <c r="N36" s="41">
        <f>'Tbl 10'!I36/SUM('Tbl 10'!C36:N36)*100</f>
        <v>0.57505852648232714</v>
      </c>
      <c r="O36" s="41"/>
      <c r="P36" s="41">
        <f>'Tbl 10'!J36/SUM('Tbl 10'!C36:N36)*100</f>
        <v>1.3918497620373715</v>
      </c>
      <c r="Q36" s="41"/>
      <c r="R36" s="41">
        <f>'Tbl 10'!K36/SUM('Tbl 10'!C36:N36)*100</f>
        <v>3.7492474739162516</v>
      </c>
      <c r="S36" s="41"/>
      <c r="T36" s="41">
        <f>'Tbl 10'!L36/SUM('Tbl 10'!C36:N36)*100</f>
        <v>7.3474957886622079</v>
      </c>
      <c r="U36" s="41"/>
      <c r="V36" s="41">
        <f>'Tbl 10'!M36/SUM('Tbl 10'!C36:N36)*100</f>
        <v>3.280095123246217</v>
      </c>
      <c r="W36" s="41"/>
      <c r="X36" s="41">
        <f>'Tbl 10'!N36/SUM('Tbl 10'!C36:N36)*100</f>
        <v>24.201192891281067</v>
      </c>
      <c r="Y36" s="17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3" t="s">
        <v>49</v>
      </c>
      <c r="B37" s="41">
        <f>'Tbl 10'!C37/SUM('Tbl 10'!C37:N37)*100</f>
        <v>2.8336709465286711</v>
      </c>
      <c r="C37" s="41"/>
      <c r="D37" s="41">
        <f>'Tbl 10'!D37/SUM('Tbl 10'!C37:N37)*100</f>
        <v>6.7000354326961151</v>
      </c>
      <c r="E37" s="41"/>
      <c r="F37" s="41">
        <f>'Tbl 10'!E37/SUM('Tbl 10'!C37:N37)*100</f>
        <v>39.148424378329757</v>
      </c>
      <c r="G37" s="41"/>
      <c r="H37" s="41">
        <f>'Tbl 10'!F37/SUM('Tbl 10'!C37:N37)*100</f>
        <v>1.8927833977632924</v>
      </c>
      <c r="I37" s="41"/>
      <c r="J37" s="41">
        <f>'Tbl 10'!G37/SUM('Tbl 10'!C37:N37)*100</f>
        <v>1.0157385037227804</v>
      </c>
      <c r="K37" s="41"/>
      <c r="L37" s="41">
        <f>'Tbl 10'!H37/SUM('Tbl 10'!C37:N37)*100</f>
        <v>10.062928159972701</v>
      </c>
      <c r="M37" s="41"/>
      <c r="N37" s="41">
        <f>'Tbl 10'!I37/SUM('Tbl 10'!C37:N37)*100</f>
        <v>1.5076624339257743</v>
      </c>
      <c r="O37" s="41"/>
      <c r="P37" s="41">
        <f>'Tbl 10'!J37/SUM('Tbl 10'!C37:N37)*100</f>
        <v>0.77669711347910508</v>
      </c>
      <c r="Q37" s="41"/>
      <c r="R37" s="41">
        <f>'Tbl 10'!K37/SUM('Tbl 10'!C37:N37)*100</f>
        <v>4.6305543481417395</v>
      </c>
      <c r="S37" s="41"/>
      <c r="T37" s="41">
        <f>'Tbl 10'!L37/SUM('Tbl 10'!C37:N37)*100</f>
        <v>7.3582356448254114</v>
      </c>
      <c r="U37" s="41"/>
      <c r="V37" s="41">
        <f>'Tbl 10'!M37/SUM('Tbl 10'!C37:N37)*100</f>
        <v>2.1525316541756259</v>
      </c>
      <c r="W37" s="41"/>
      <c r="X37" s="41">
        <f>'Tbl 10'!N37/SUM('Tbl 10'!C37:N37)*100</f>
        <v>21.920737986439018</v>
      </c>
      <c r="Y37" s="17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8" t="s">
        <v>50</v>
      </c>
      <c r="B38" s="29">
        <f>'Tbl 10'!C38/SUM('Tbl 10'!C38:N38)*100</f>
        <v>1.5042279489537891</v>
      </c>
      <c r="C38" s="29"/>
      <c r="D38" s="29">
        <f>'Tbl 10'!D38/SUM('Tbl 10'!C38:N38)*100</f>
        <v>6.5995112400084333</v>
      </c>
      <c r="E38" s="29"/>
      <c r="F38" s="29">
        <f>'Tbl 10'!E38/SUM('Tbl 10'!C38:N38)*100</f>
        <v>39.611432901077798</v>
      </c>
      <c r="G38" s="29"/>
      <c r="H38" s="29">
        <f>'Tbl 10'!F38/SUM('Tbl 10'!C38:N38)*100</f>
        <v>2.7014494419961741</v>
      </c>
      <c r="I38" s="29"/>
      <c r="J38" s="29">
        <f>'Tbl 10'!G38/SUM('Tbl 10'!C38:N38)*100</f>
        <v>1.1991588541521239</v>
      </c>
      <c r="K38" s="29"/>
      <c r="L38" s="29">
        <f>'Tbl 10'!H38/SUM('Tbl 10'!C38:N38)*100</f>
        <v>10.977052388312506</v>
      </c>
      <c r="M38" s="29"/>
      <c r="N38" s="29">
        <f>'Tbl 10'!I38/SUM('Tbl 10'!C38:N38)*100</f>
        <v>0.31212543109144658</v>
      </c>
      <c r="O38" s="29"/>
      <c r="P38" s="29">
        <f>'Tbl 10'!J38/SUM('Tbl 10'!C38:N38)*100</f>
        <v>0.86309186309435071</v>
      </c>
      <c r="Q38" s="29"/>
      <c r="R38" s="29">
        <f>'Tbl 10'!K38/SUM('Tbl 10'!C38:N38)*100</f>
        <v>6.2685142379372225</v>
      </c>
      <c r="S38" s="29"/>
      <c r="T38" s="29">
        <f>'Tbl 10'!L38/SUM('Tbl 10'!C38:N38)*100</f>
        <v>7.1816311044452199</v>
      </c>
      <c r="U38" s="29"/>
      <c r="V38" s="29">
        <f>'Tbl 10'!M38/SUM('Tbl 10'!C38:N38)*100</f>
        <v>0.99964605497167269</v>
      </c>
      <c r="W38" s="29"/>
      <c r="X38" s="29">
        <f>'Tbl 10'!N38/SUM('Tbl 10'!C38:N38)*100</f>
        <v>21.782158533959258</v>
      </c>
      <c r="Y38" s="17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3" t="s">
        <v>137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spans="1:35">
      <c r="A41" s="3" t="s">
        <v>80</v>
      </c>
    </row>
  </sheetData>
  <mergeCells count="31">
    <mergeCell ref="D6:E6"/>
    <mergeCell ref="F8:G8"/>
    <mergeCell ref="F7:G7"/>
    <mergeCell ref="J8:K8"/>
    <mergeCell ref="J7:K7"/>
    <mergeCell ref="J6:K6"/>
    <mergeCell ref="H6:I6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R6:S6"/>
    <mergeCell ref="T8:U8"/>
    <mergeCell ref="T7:U7"/>
    <mergeCell ref="N8:O8"/>
    <mergeCell ref="N7:O7"/>
    <mergeCell ref="N6:O6"/>
    <mergeCell ref="L8:M8"/>
    <mergeCell ref="L7:M7"/>
    <mergeCell ref="P8:Q8"/>
    <mergeCell ref="P7:Q7"/>
    <mergeCell ref="V7:W7"/>
    <mergeCell ref="V8:W8"/>
    <mergeCell ref="R8:S8"/>
    <mergeCell ref="R7:S7"/>
  </mergeCells>
  <phoneticPr fontId="0" type="noConversion"/>
  <printOptions horizontalCentered="1"/>
  <pageMargins left="0.75" right="0.75" top="0.87" bottom="0.88" header="0.67" footer="0.5"/>
  <pageSetup scale="85" orientation="landscape" r:id="rId1"/>
  <headerFooter scaleWithDoc="0" alignWithMargins="0">
    <oddFooter>&amp;L&amp;"Arial,Italic"MSDE - LFRO   04/2018&amp;9
&amp;C&amp;P&amp;R&amp;"Arial,Italic"Selected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Tbl1</vt:lpstr>
      <vt:lpstr>Tbl2</vt:lpstr>
      <vt:lpstr>Tbl3</vt:lpstr>
      <vt:lpstr>Tbl4</vt:lpstr>
      <vt:lpstr>Tbl5</vt:lpstr>
      <vt:lpstr>Tbl6</vt:lpstr>
      <vt:lpstr>Tbl 7 </vt:lpstr>
      <vt:lpstr>Tbl8</vt:lpstr>
      <vt:lpstr>Tbl9</vt:lpstr>
      <vt:lpstr>Tbl 10</vt:lpstr>
      <vt:lpstr>Tbl11</vt:lpstr>
      <vt:lpstr>Allexp</vt:lpstr>
      <vt:lpstr>Tbl5a</vt:lpstr>
      <vt:lpstr>Tbl 7 - OLD</vt:lpstr>
      <vt:lpstr>Allexp!Print_Area</vt:lpstr>
      <vt:lpstr>'Tbl 10'!Print_Area</vt:lpstr>
      <vt:lpstr>'Tbl 7 '!Print_Area</vt:lpstr>
      <vt:lpstr>'Tbl 7 - OLD'!Print_Area</vt:lpstr>
      <vt:lpstr>'Tbl1'!Print_Area</vt:lpstr>
      <vt:lpstr>'Tbl11'!Print_Area</vt:lpstr>
      <vt:lpstr>'Tbl2'!Print_Area</vt:lpstr>
      <vt:lpstr>'Tbl3'!Print_Area</vt:lpstr>
      <vt:lpstr>Tbl5a!Print_Area</vt:lpstr>
      <vt:lpstr>'Tbl9'!Print_Area</vt:lpstr>
      <vt:lpstr>Tbl5a!Print_Titles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</dc:title>
  <dc:subject>Data as of 10-05-2009</dc:subject>
  <dc:creator>Sovaroun Ieng</dc:creator>
  <cp:lastModifiedBy>Joanne M Killian</cp:lastModifiedBy>
  <cp:lastPrinted>2018-04-25T18:40:36Z</cp:lastPrinted>
  <dcterms:created xsi:type="dcterms:W3CDTF">1999-02-18T17:46:40Z</dcterms:created>
  <dcterms:modified xsi:type="dcterms:W3CDTF">2019-07-18T19:00:35Z</dcterms:modified>
</cp:coreProperties>
</file>