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gunning\Desktop\FY 2019 SFD\Revised 5-27-2020\"/>
    </mc:Choice>
  </mc:AlternateContent>
  <bookViews>
    <workbookView xWindow="0" yWindow="0" windowWidth="20940" windowHeight="9375" tabRatio="802" activeTab="21"/>
  </bookViews>
  <sheets>
    <sheet name="table 1" sheetId="15" r:id="rId1"/>
    <sheet name="table 2a" sheetId="36" r:id="rId2"/>
    <sheet name="table3" sheetId="17" r:id="rId3"/>
    <sheet name="table4" sheetId="18" r:id="rId4"/>
    <sheet name="table5" sheetId="19" r:id="rId5"/>
    <sheet name="table 6" sheetId="20" r:id="rId6"/>
    <sheet name="Tbl 7 - State" sheetId="3" r:id="rId7"/>
    <sheet name="Tbl7b - State" sheetId="6" r:id="rId8"/>
    <sheet name="Tbl7c - State" sheetId="34" r:id="rId9"/>
    <sheet name="Tbl7d - State" sheetId="7" r:id="rId10"/>
    <sheet name="Tbl7e - State" sheetId="35" r:id="rId11"/>
    <sheet name="Tbl8 - Fed" sheetId="2" r:id="rId12"/>
    <sheet name="Tbl8b - Fed" sheetId="28" r:id="rId13"/>
    <sheet name="Tbl8c - Fed" sheetId="29" r:id="rId14"/>
    <sheet name="Tbl8d - Fed" sheetId="30" r:id="rId15"/>
    <sheet name="Tbl8e - Fed" sheetId="31" r:id="rId16"/>
    <sheet name="Tbl8f-Fed" sheetId="38" r:id="rId17"/>
    <sheet name="table9" sheetId="21" r:id="rId18"/>
    <sheet name="table 10" sheetId="22" r:id="rId19"/>
    <sheet name="table11" sheetId="23" r:id="rId20"/>
    <sheet name="table12" sheetId="24" r:id="rId21"/>
    <sheet name="Table 12 Continued" sheetId="37" r:id="rId22"/>
  </sheets>
  <definedNames>
    <definedName name="_xlnm.Print_Area" localSheetId="0">'table 1'!$A$1:$L$41</definedName>
    <definedName name="_xlnm.Print_Area" localSheetId="18">'table 10'!$A$1:$I$43</definedName>
    <definedName name="_xlnm.Print_Area" localSheetId="21">'Table 12 Continued'!$A$1:$J$39</definedName>
    <definedName name="_xlnm.Print_Area" localSheetId="1">'table 2a'!$A$1:$L$42</definedName>
    <definedName name="_xlnm.Print_Area" localSheetId="5">'table 6'!$A$1:$P$43</definedName>
    <definedName name="_xlnm.Print_Area" localSheetId="19">table11!$A$1:$G$45</definedName>
    <definedName name="_xlnm.Print_Area" localSheetId="20">table12!$A$1:$J$40</definedName>
    <definedName name="_xlnm.Print_Area" localSheetId="2">table3!$A$1:$L$42</definedName>
    <definedName name="_xlnm.Print_Area" localSheetId="3">table4!$A$1:$K$40</definedName>
    <definedName name="_xlnm.Print_Area" localSheetId="4">table5!$A$1:$L$42</definedName>
    <definedName name="_xlnm.Print_Area" localSheetId="17">table9!$A$1:$L$44</definedName>
    <definedName name="_xlnm.Print_Area" localSheetId="6">'Tbl 7 - State'!$A$1:$H$40</definedName>
    <definedName name="_xlnm.Print_Area" localSheetId="7">'Tbl7b - State'!$A$1:$I$39</definedName>
    <definedName name="_xlnm.Print_Area" localSheetId="8">'Tbl7c - State'!$A$1:$H$40</definedName>
    <definedName name="_xlnm.Print_Area" localSheetId="9">'Tbl7d - State'!$A$1:$F$40</definedName>
    <definedName name="_xlnm.Print_Area" localSheetId="10">'Tbl7e - State'!$A$1:$J$38</definedName>
    <definedName name="_xlnm.Print_Area" localSheetId="11">'Tbl8 - Fed'!$A$1:$H$39</definedName>
    <definedName name="_xlnm.Print_Area" localSheetId="12">'Tbl8b - Fed'!$A$1:$I$39</definedName>
    <definedName name="_xlnm.Print_Area" localSheetId="13">'Tbl8c - Fed'!$A$1:$G$39</definedName>
    <definedName name="_xlnm.Print_Area" localSheetId="14">'Tbl8d - Fed'!$A$1:$E$39</definedName>
    <definedName name="_xlnm.Print_Area" localSheetId="15">'Tbl8e - Fed'!$A$1:$G$39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8" i="17" l="1"/>
  <c r="B37" i="17"/>
  <c r="B36" i="17"/>
  <c r="B35" i="17"/>
  <c r="B33" i="17"/>
  <c r="B32" i="17"/>
  <c r="B31" i="17"/>
  <c r="B30" i="17"/>
  <c r="B29" i="17"/>
  <c r="B27" i="17"/>
  <c r="B26" i="17"/>
  <c r="B25" i="17"/>
  <c r="B24" i="17"/>
  <c r="B23" i="17"/>
  <c r="B21" i="17"/>
  <c r="B20" i="17"/>
  <c r="B19" i="17"/>
  <c r="B18" i="17"/>
  <c r="B17" i="17"/>
  <c r="B12" i="17"/>
  <c r="B13" i="17"/>
  <c r="B14" i="17"/>
  <c r="B15" i="17"/>
  <c r="B13" i="2" l="1"/>
  <c r="B14" i="2"/>
  <c r="B15" i="2"/>
  <c r="B16" i="2"/>
  <c r="B18" i="2"/>
  <c r="B19" i="2"/>
  <c r="B20" i="2"/>
  <c r="B21" i="2"/>
  <c r="B22" i="2"/>
  <c r="B24" i="2"/>
  <c r="B25" i="2"/>
  <c r="B26" i="2"/>
  <c r="B27" i="2"/>
  <c r="B28" i="2"/>
  <c r="B30" i="2"/>
  <c r="B31" i="2"/>
  <c r="B32" i="2"/>
  <c r="B33" i="2"/>
  <c r="B34" i="2"/>
  <c r="B36" i="2"/>
  <c r="B37" i="2"/>
  <c r="B38" i="2"/>
  <c r="B39" i="2"/>
  <c r="B12" i="2"/>
  <c r="F9" i="38"/>
  <c r="B9" i="38"/>
  <c r="J39" i="24" l="1"/>
  <c r="I39" i="24"/>
  <c r="H39" i="24"/>
  <c r="J38" i="24"/>
  <c r="I38" i="24"/>
  <c r="H38" i="24"/>
  <c r="J37" i="24"/>
  <c r="I37" i="24"/>
  <c r="H37" i="24"/>
  <c r="J36" i="24"/>
  <c r="I36" i="24"/>
  <c r="H36" i="24"/>
  <c r="J34" i="24"/>
  <c r="I34" i="24"/>
  <c r="H34" i="24"/>
  <c r="J33" i="24"/>
  <c r="I33" i="24"/>
  <c r="H33" i="24"/>
  <c r="J32" i="24"/>
  <c r="I32" i="24"/>
  <c r="H32" i="24"/>
  <c r="J31" i="24"/>
  <c r="I31" i="24"/>
  <c r="H31" i="24"/>
  <c r="J30" i="24"/>
  <c r="I30" i="24"/>
  <c r="H30" i="24"/>
  <c r="J28" i="24"/>
  <c r="I28" i="24"/>
  <c r="H28" i="24"/>
  <c r="J27" i="24"/>
  <c r="I27" i="24"/>
  <c r="H27" i="24"/>
  <c r="J26" i="24"/>
  <c r="I26" i="24"/>
  <c r="H26" i="24"/>
  <c r="J25" i="24"/>
  <c r="I25" i="24"/>
  <c r="H25" i="24"/>
  <c r="J24" i="24"/>
  <c r="I24" i="24"/>
  <c r="H24" i="24"/>
  <c r="J22" i="24"/>
  <c r="I22" i="24"/>
  <c r="H22" i="24"/>
  <c r="J21" i="24"/>
  <c r="I21" i="24"/>
  <c r="H21" i="24"/>
  <c r="J20" i="24"/>
  <c r="I20" i="24"/>
  <c r="H20" i="24"/>
  <c r="J19" i="24"/>
  <c r="I19" i="24"/>
  <c r="H19" i="24"/>
  <c r="J18" i="24"/>
  <c r="I18" i="24"/>
  <c r="H18" i="24"/>
  <c r="H13" i="24"/>
  <c r="I13" i="24"/>
  <c r="J13" i="24"/>
  <c r="H14" i="24"/>
  <c r="I14" i="24"/>
  <c r="J14" i="24"/>
  <c r="H15" i="24"/>
  <c r="I15" i="24"/>
  <c r="J15" i="24"/>
  <c r="H16" i="24"/>
  <c r="I16" i="24"/>
  <c r="J16" i="24"/>
  <c r="J12" i="24"/>
  <c r="C13" i="3" l="1"/>
  <c r="C14" i="3"/>
  <c r="C15" i="3"/>
  <c r="C16" i="3"/>
  <c r="C18" i="3"/>
  <c r="C19" i="3"/>
  <c r="C20" i="3"/>
  <c r="C21" i="3"/>
  <c r="C22" i="3"/>
  <c r="C24" i="3"/>
  <c r="C25" i="3"/>
  <c r="C26" i="3"/>
  <c r="C27" i="3"/>
  <c r="C28" i="3"/>
  <c r="C30" i="3"/>
  <c r="C31" i="3"/>
  <c r="C32" i="3"/>
  <c r="C33" i="3"/>
  <c r="C34" i="3"/>
  <c r="C36" i="3"/>
  <c r="C37" i="3"/>
  <c r="C38" i="3"/>
  <c r="C39" i="3"/>
  <c r="C12" i="3"/>
  <c r="B12" i="3" s="1"/>
  <c r="H39" i="21" l="1"/>
  <c r="G39" i="21"/>
  <c r="D39" i="21"/>
  <c r="H38" i="21"/>
  <c r="G38" i="21"/>
  <c r="D38" i="21"/>
  <c r="H37" i="21"/>
  <c r="G37" i="21"/>
  <c r="D37" i="21"/>
  <c r="H36" i="21"/>
  <c r="G36" i="21"/>
  <c r="D36" i="21"/>
  <c r="H34" i="21"/>
  <c r="G34" i="21"/>
  <c r="D34" i="21"/>
  <c r="H33" i="21"/>
  <c r="G33" i="21"/>
  <c r="D33" i="21"/>
  <c r="H32" i="21"/>
  <c r="G32" i="21"/>
  <c r="D32" i="21"/>
  <c r="H31" i="21"/>
  <c r="G31" i="21"/>
  <c r="D31" i="21"/>
  <c r="H30" i="21"/>
  <c r="G30" i="21"/>
  <c r="D30" i="21"/>
  <c r="H28" i="21"/>
  <c r="G28" i="21"/>
  <c r="D28" i="21"/>
  <c r="H27" i="21"/>
  <c r="G27" i="21"/>
  <c r="D27" i="21"/>
  <c r="H26" i="21"/>
  <c r="G26" i="21"/>
  <c r="D26" i="21"/>
  <c r="H25" i="21"/>
  <c r="G25" i="21"/>
  <c r="D25" i="21"/>
  <c r="H24" i="21"/>
  <c r="G24" i="21"/>
  <c r="D24" i="21"/>
  <c r="H22" i="21"/>
  <c r="G22" i="21"/>
  <c r="D22" i="21"/>
  <c r="H21" i="21"/>
  <c r="G21" i="21"/>
  <c r="D21" i="21"/>
  <c r="H20" i="21"/>
  <c r="G20" i="21"/>
  <c r="D20" i="21"/>
  <c r="H19" i="21"/>
  <c r="G19" i="21"/>
  <c r="D19" i="21"/>
  <c r="H18" i="21"/>
  <c r="G18" i="21"/>
  <c r="D18" i="21"/>
  <c r="H16" i="21"/>
  <c r="G16" i="21"/>
  <c r="D16" i="21"/>
  <c r="H15" i="21"/>
  <c r="G15" i="21"/>
  <c r="D15" i="21"/>
  <c r="H14" i="21"/>
  <c r="G14" i="21"/>
  <c r="D14" i="21"/>
  <c r="H13" i="21"/>
  <c r="G13" i="21"/>
  <c r="D13" i="21"/>
  <c r="H12" i="21"/>
  <c r="G12" i="21"/>
  <c r="D12" i="21"/>
  <c r="I38" i="21" l="1"/>
  <c r="K38" i="21" s="1"/>
  <c r="L38" i="21" s="1"/>
  <c r="I36" i="21"/>
  <c r="K36" i="21" s="1"/>
  <c r="L36" i="21" s="1"/>
  <c r="I37" i="21"/>
  <c r="K37" i="21" s="1"/>
  <c r="L37" i="21" s="1"/>
  <c r="I39" i="21"/>
  <c r="K39" i="21" s="1"/>
  <c r="L39" i="21" s="1"/>
  <c r="I33" i="21"/>
  <c r="K33" i="21" s="1"/>
  <c r="L33" i="21" s="1"/>
  <c r="I31" i="21"/>
  <c r="K31" i="21" s="1"/>
  <c r="L31" i="21" s="1"/>
  <c r="I30" i="21"/>
  <c r="K30" i="21" s="1"/>
  <c r="L30" i="21" s="1"/>
  <c r="I32" i="21"/>
  <c r="K32" i="21" s="1"/>
  <c r="L32" i="21" s="1"/>
  <c r="I34" i="21"/>
  <c r="K34" i="21" s="1"/>
  <c r="L34" i="21" s="1"/>
  <c r="I25" i="21"/>
  <c r="K25" i="21" s="1"/>
  <c r="L25" i="21" s="1"/>
  <c r="I24" i="21"/>
  <c r="K24" i="21" s="1"/>
  <c r="L24" i="21" s="1"/>
  <c r="I28" i="21"/>
  <c r="K28" i="21" s="1"/>
  <c r="L28" i="21" s="1"/>
  <c r="I27" i="21"/>
  <c r="K27" i="21" s="1"/>
  <c r="L27" i="21" s="1"/>
  <c r="I26" i="21"/>
  <c r="K26" i="21" s="1"/>
  <c r="L26" i="21" s="1"/>
  <c r="I18" i="21"/>
  <c r="K18" i="21" s="1"/>
  <c r="L18" i="21" s="1"/>
  <c r="I20" i="21"/>
  <c r="K20" i="21" s="1"/>
  <c r="L20" i="21" s="1"/>
  <c r="I21" i="21"/>
  <c r="K21" i="21" s="1"/>
  <c r="L21" i="21" s="1"/>
  <c r="I19" i="21"/>
  <c r="K19" i="21" s="1"/>
  <c r="L19" i="21" s="1"/>
  <c r="I22" i="21"/>
  <c r="K22" i="21" s="1"/>
  <c r="L22" i="21" s="1"/>
  <c r="I12" i="21"/>
  <c r="K12" i="21" s="1"/>
  <c r="L12" i="21" s="1"/>
  <c r="I16" i="21"/>
  <c r="K16" i="21" s="1"/>
  <c r="L16" i="21" s="1"/>
  <c r="I14" i="21"/>
  <c r="K14" i="21" s="1"/>
  <c r="L14" i="21" s="1"/>
  <c r="I13" i="21"/>
  <c r="K13" i="21" s="1"/>
  <c r="L13" i="21" s="1"/>
  <c r="I15" i="21"/>
  <c r="K15" i="21" s="1"/>
  <c r="L15" i="21" s="1"/>
  <c r="C9" i="23"/>
  <c r="F38" i="23" l="1"/>
  <c r="F37" i="23"/>
  <c r="F36" i="23"/>
  <c r="F35" i="23"/>
  <c r="F33" i="23"/>
  <c r="F32" i="23"/>
  <c r="F31" i="23"/>
  <c r="F30" i="23"/>
  <c r="F29" i="23"/>
  <c r="F27" i="23"/>
  <c r="F26" i="23"/>
  <c r="F25" i="23"/>
  <c r="F24" i="23"/>
  <c r="F23" i="23"/>
  <c r="F21" i="23"/>
  <c r="F20" i="23"/>
  <c r="F19" i="23"/>
  <c r="F18" i="23"/>
  <c r="F17" i="23"/>
  <c r="F15" i="23"/>
  <c r="F14" i="23"/>
  <c r="F13" i="23"/>
  <c r="F12" i="23"/>
  <c r="D38" i="23"/>
  <c r="D37" i="23"/>
  <c r="D36" i="23"/>
  <c r="D35" i="23"/>
  <c r="D33" i="23"/>
  <c r="D32" i="23"/>
  <c r="D31" i="23"/>
  <c r="D30" i="23"/>
  <c r="D29" i="23"/>
  <c r="D27" i="23"/>
  <c r="D26" i="23"/>
  <c r="D25" i="23"/>
  <c r="D24" i="23"/>
  <c r="D23" i="23"/>
  <c r="D21" i="23"/>
  <c r="D20" i="23"/>
  <c r="D19" i="23"/>
  <c r="D18" i="23"/>
  <c r="D17" i="23"/>
  <c r="D15" i="23"/>
  <c r="D14" i="23"/>
  <c r="D13" i="23"/>
  <c r="D12" i="23"/>
  <c r="J39" i="37" l="1"/>
  <c r="I39" i="37"/>
  <c r="H39" i="37"/>
  <c r="J38" i="37"/>
  <c r="I38" i="37"/>
  <c r="H38" i="37"/>
  <c r="J37" i="37"/>
  <c r="I37" i="37"/>
  <c r="H37" i="37"/>
  <c r="J36" i="37"/>
  <c r="I36" i="37"/>
  <c r="H36" i="37"/>
  <c r="J34" i="37"/>
  <c r="I34" i="37"/>
  <c r="H34" i="37"/>
  <c r="J33" i="37"/>
  <c r="I33" i="37"/>
  <c r="H33" i="37"/>
  <c r="J32" i="37"/>
  <c r="I32" i="37"/>
  <c r="H32" i="37"/>
  <c r="J31" i="37"/>
  <c r="I31" i="37"/>
  <c r="H31" i="37"/>
  <c r="J30" i="37"/>
  <c r="I30" i="37"/>
  <c r="H30" i="37"/>
  <c r="J28" i="37"/>
  <c r="I28" i="37"/>
  <c r="H28" i="37"/>
  <c r="J27" i="37"/>
  <c r="I27" i="37"/>
  <c r="H27" i="37"/>
  <c r="J26" i="37"/>
  <c r="I26" i="37"/>
  <c r="H26" i="37"/>
  <c r="J25" i="37"/>
  <c r="I25" i="37"/>
  <c r="H25" i="37"/>
  <c r="J24" i="37"/>
  <c r="I24" i="37"/>
  <c r="H24" i="37"/>
  <c r="J22" i="37"/>
  <c r="I22" i="37"/>
  <c r="H22" i="37"/>
  <c r="J21" i="37"/>
  <c r="I21" i="37"/>
  <c r="H21" i="37"/>
  <c r="J20" i="37"/>
  <c r="I20" i="37"/>
  <c r="H20" i="37"/>
  <c r="J19" i="37"/>
  <c r="I19" i="37"/>
  <c r="H19" i="37"/>
  <c r="J18" i="37"/>
  <c r="I18" i="37"/>
  <c r="H18" i="37"/>
  <c r="J16" i="37"/>
  <c r="I16" i="37"/>
  <c r="H16" i="37"/>
  <c r="J15" i="37"/>
  <c r="I15" i="37"/>
  <c r="H15" i="37"/>
  <c r="J14" i="37"/>
  <c r="I14" i="37"/>
  <c r="H14" i="37"/>
  <c r="J13" i="37"/>
  <c r="I13" i="37"/>
  <c r="H13" i="37"/>
  <c r="I12" i="24"/>
  <c r="H12" i="24"/>
  <c r="B10" i="15" l="1"/>
  <c r="I10" i="21" l="1"/>
  <c r="F9" i="36" l="1"/>
  <c r="C9" i="36"/>
  <c r="B17" i="36"/>
  <c r="B18" i="36"/>
  <c r="B19" i="36"/>
  <c r="B20" i="36"/>
  <c r="B21" i="36"/>
  <c r="B23" i="36"/>
  <c r="B24" i="36"/>
  <c r="B25" i="36"/>
  <c r="B26" i="36"/>
  <c r="B27" i="36"/>
  <c r="B29" i="36"/>
  <c r="B30" i="36"/>
  <c r="B31" i="36"/>
  <c r="B32" i="36"/>
  <c r="B33" i="36"/>
  <c r="B35" i="36"/>
  <c r="B36" i="36"/>
  <c r="B37" i="36"/>
  <c r="B38" i="36"/>
  <c r="B15" i="36"/>
  <c r="B14" i="36"/>
  <c r="B13" i="36"/>
  <c r="B12" i="36"/>
  <c r="D11" i="23" l="1"/>
  <c r="F11" i="23" l="1"/>
  <c r="B9" i="23"/>
  <c r="G10" i="21" l="1"/>
  <c r="H10" i="21"/>
  <c r="B11" i="15" l="1"/>
  <c r="B12" i="15"/>
  <c r="B13" i="15"/>
  <c r="B14" i="15"/>
  <c r="B16" i="15"/>
  <c r="B17" i="15"/>
  <c r="B18" i="15"/>
  <c r="B19" i="15"/>
  <c r="B20" i="15"/>
  <c r="B22" i="15"/>
  <c r="B23" i="15"/>
  <c r="B24" i="15"/>
  <c r="B25" i="15"/>
  <c r="B26" i="15"/>
  <c r="B28" i="15"/>
  <c r="B29" i="15"/>
  <c r="B30" i="15"/>
  <c r="B31" i="15"/>
  <c r="B32" i="15"/>
  <c r="B34" i="15"/>
  <c r="B35" i="15"/>
  <c r="B36" i="15"/>
  <c r="B37" i="15"/>
  <c r="I32" i="36" l="1"/>
  <c r="L32" i="36"/>
  <c r="K32" i="36"/>
  <c r="J32" i="36"/>
  <c r="I17" i="36"/>
  <c r="L17" i="36"/>
  <c r="K17" i="36"/>
  <c r="J17" i="36"/>
  <c r="I12" i="36"/>
  <c r="L12" i="36"/>
  <c r="K12" i="36"/>
  <c r="J12" i="36"/>
  <c r="I21" i="36"/>
  <c r="L21" i="36"/>
  <c r="K21" i="36"/>
  <c r="J21" i="36"/>
  <c r="I36" i="36"/>
  <c r="L36" i="36"/>
  <c r="K36" i="36"/>
  <c r="J36" i="36"/>
  <c r="I18" i="36"/>
  <c r="L18" i="36"/>
  <c r="K18" i="36"/>
  <c r="J18" i="36"/>
  <c r="I26" i="36"/>
  <c r="L26" i="36"/>
  <c r="K26" i="36"/>
  <c r="J26" i="36"/>
  <c r="I29" i="36"/>
  <c r="L29" i="36"/>
  <c r="K29" i="36"/>
  <c r="J29" i="36"/>
  <c r="I31" i="36"/>
  <c r="L31" i="36"/>
  <c r="K31" i="36"/>
  <c r="J31" i="36"/>
  <c r="I23" i="36"/>
  <c r="L23" i="36"/>
  <c r="K23" i="36"/>
  <c r="J23" i="36"/>
  <c r="I38" i="36"/>
  <c r="L38" i="36"/>
  <c r="K38" i="36"/>
  <c r="J38" i="36"/>
  <c r="I37" i="36"/>
  <c r="L37" i="36"/>
  <c r="K37" i="36"/>
  <c r="J37" i="36"/>
  <c r="I13" i="36"/>
  <c r="L13" i="36"/>
  <c r="K13" i="36"/>
  <c r="J13" i="36"/>
  <c r="I19" i="36"/>
  <c r="L19" i="36"/>
  <c r="K19" i="36"/>
  <c r="J19" i="36"/>
  <c r="I27" i="36"/>
  <c r="L27" i="36"/>
  <c r="K27" i="36"/>
  <c r="J27" i="36"/>
  <c r="I14" i="36"/>
  <c r="L14" i="36"/>
  <c r="K14" i="36"/>
  <c r="J14" i="36"/>
  <c r="I24" i="36"/>
  <c r="L24" i="36"/>
  <c r="K24" i="36"/>
  <c r="J24" i="36"/>
  <c r="I33" i="36"/>
  <c r="L33" i="36"/>
  <c r="K33" i="36"/>
  <c r="J33" i="36"/>
  <c r="I35" i="36"/>
  <c r="L35" i="36"/>
  <c r="K35" i="36"/>
  <c r="J35" i="36"/>
  <c r="I15" i="36"/>
  <c r="L15" i="36"/>
  <c r="K15" i="36"/>
  <c r="J15" i="36"/>
  <c r="I30" i="36"/>
  <c r="L30" i="36"/>
  <c r="K30" i="36"/>
  <c r="J30" i="36"/>
  <c r="B11" i="36"/>
  <c r="B9" i="36" s="1"/>
  <c r="I20" i="36" l="1"/>
  <c r="L20" i="36"/>
  <c r="K20" i="36"/>
  <c r="J20" i="36"/>
  <c r="I25" i="36"/>
  <c r="L25" i="36"/>
  <c r="K25" i="36"/>
  <c r="J25" i="36"/>
  <c r="F10" i="29" l="1"/>
  <c r="G10" i="29"/>
  <c r="H10" i="28"/>
  <c r="I10" i="28"/>
  <c r="G10" i="20" l="1"/>
  <c r="B10" i="21" l="1"/>
  <c r="B30" i="18" l="1"/>
  <c r="B31" i="18"/>
  <c r="B32" i="18"/>
  <c r="B33" i="18"/>
  <c r="B33" i="20"/>
  <c r="B34" i="20"/>
  <c r="K30" i="18" l="1"/>
  <c r="H30" i="18"/>
  <c r="I30" i="18"/>
  <c r="J30" i="18"/>
  <c r="J31" i="18"/>
  <c r="H31" i="18"/>
  <c r="I31" i="18"/>
  <c r="K31" i="18"/>
  <c r="M33" i="20"/>
  <c r="N33" i="20"/>
  <c r="O33" i="20"/>
  <c r="P33" i="20"/>
  <c r="H33" i="18"/>
  <c r="I33" i="18"/>
  <c r="J33" i="18"/>
  <c r="K33" i="18"/>
  <c r="H32" i="18"/>
  <c r="K32" i="18"/>
  <c r="I32" i="18"/>
  <c r="J32" i="18"/>
  <c r="M34" i="20"/>
  <c r="N34" i="20"/>
  <c r="O34" i="20"/>
  <c r="P34" i="20"/>
  <c r="J33" i="17"/>
  <c r="I33" i="17"/>
  <c r="L33" i="17"/>
  <c r="K33" i="17"/>
  <c r="J32" i="17"/>
  <c r="I32" i="17"/>
  <c r="L32" i="17"/>
  <c r="K32" i="17"/>
  <c r="J31" i="17"/>
  <c r="I31" i="17"/>
  <c r="L31" i="17"/>
  <c r="K31" i="17"/>
  <c r="J30" i="17"/>
  <c r="I30" i="17"/>
  <c r="L30" i="17"/>
  <c r="K30" i="17"/>
  <c r="L30" i="15"/>
  <c r="L29" i="15"/>
  <c r="L32" i="15"/>
  <c r="J31" i="15"/>
  <c r="I31" i="15"/>
  <c r="I32" i="15"/>
  <c r="L31" i="15"/>
  <c r="K29" i="15"/>
  <c r="K30" i="15"/>
  <c r="J30" i="15"/>
  <c r="J29" i="15"/>
  <c r="K32" i="15"/>
  <c r="I30" i="15"/>
  <c r="I29" i="15"/>
  <c r="J32" i="15"/>
  <c r="K31" i="15"/>
  <c r="B17" i="18" l="1"/>
  <c r="B18" i="18"/>
  <c r="B19" i="18"/>
  <c r="B20" i="18"/>
  <c r="B21" i="18"/>
  <c r="B23" i="18"/>
  <c r="B24" i="18"/>
  <c r="B25" i="18"/>
  <c r="B26" i="18"/>
  <c r="B27" i="18"/>
  <c r="B29" i="18"/>
  <c r="B35" i="18"/>
  <c r="B36" i="18"/>
  <c r="B37" i="18"/>
  <c r="B38" i="18"/>
  <c r="B12" i="18"/>
  <c r="B13" i="18"/>
  <c r="B14" i="18"/>
  <c r="B15" i="18"/>
  <c r="B11" i="18"/>
  <c r="H11" i="18" s="1"/>
  <c r="J13" i="18" l="1"/>
  <c r="I13" i="18"/>
  <c r="K13" i="18"/>
  <c r="H13" i="18"/>
  <c r="K23" i="18"/>
  <c r="H23" i="18"/>
  <c r="I23" i="18"/>
  <c r="J23" i="18"/>
  <c r="I20" i="18"/>
  <c r="J20" i="18"/>
  <c r="K20" i="18"/>
  <c r="H20" i="18"/>
  <c r="J14" i="18"/>
  <c r="K14" i="18"/>
  <c r="H14" i="18"/>
  <c r="I14" i="18"/>
  <c r="J21" i="18"/>
  <c r="K21" i="18"/>
  <c r="H21" i="18"/>
  <c r="I21" i="18"/>
  <c r="I27" i="18"/>
  <c r="J27" i="18"/>
  <c r="K27" i="18"/>
  <c r="H27" i="18"/>
  <c r="K37" i="18"/>
  <c r="H37" i="18"/>
  <c r="I37" i="18"/>
  <c r="J37" i="18"/>
  <c r="H25" i="18"/>
  <c r="K25" i="18"/>
  <c r="I25" i="18"/>
  <c r="J25" i="18"/>
  <c r="H18" i="18"/>
  <c r="I18" i="18"/>
  <c r="J18" i="18"/>
  <c r="K18" i="18"/>
  <c r="I35" i="18"/>
  <c r="J35" i="18"/>
  <c r="K35" i="18"/>
  <c r="H35" i="18"/>
  <c r="J29" i="18"/>
  <c r="K29" i="18"/>
  <c r="I29" i="18"/>
  <c r="H29" i="18"/>
  <c r="K12" i="18"/>
  <c r="I12" i="18"/>
  <c r="H12" i="18"/>
  <c r="J12" i="18"/>
  <c r="J38" i="18"/>
  <c r="H38" i="18"/>
  <c r="I38" i="18"/>
  <c r="K38" i="18"/>
  <c r="H26" i="18"/>
  <c r="I26" i="18"/>
  <c r="J26" i="18"/>
  <c r="K26" i="18"/>
  <c r="H19" i="18"/>
  <c r="I19" i="18"/>
  <c r="J19" i="18"/>
  <c r="K19" i="18"/>
  <c r="H15" i="18"/>
  <c r="J15" i="18"/>
  <c r="K15" i="18"/>
  <c r="I15" i="18"/>
  <c r="J36" i="18"/>
  <c r="K36" i="18"/>
  <c r="H36" i="18"/>
  <c r="I36" i="18"/>
  <c r="H24" i="18"/>
  <c r="I24" i="18"/>
  <c r="J24" i="18"/>
  <c r="K24" i="18"/>
  <c r="H17" i="18"/>
  <c r="I17" i="18"/>
  <c r="J17" i="18"/>
  <c r="K17" i="18"/>
  <c r="E10" i="21"/>
  <c r="E9" i="23" l="1"/>
  <c r="C9" i="19" l="1"/>
  <c r="J10" i="21" l="1"/>
  <c r="F10" i="22" l="1"/>
  <c r="F10" i="21"/>
  <c r="G8" i="15" l="1"/>
  <c r="C8" i="15"/>
  <c r="D8" i="15"/>
  <c r="D10" i="30"/>
  <c r="B15" i="3" l="1"/>
  <c r="G11" i="34"/>
  <c r="B39" i="20"/>
  <c r="B37" i="20"/>
  <c r="B32" i="20"/>
  <c r="B31" i="20"/>
  <c r="B30" i="20"/>
  <c r="B27" i="20"/>
  <c r="B26" i="20"/>
  <c r="B25" i="20"/>
  <c r="B22" i="20"/>
  <c r="B20" i="20"/>
  <c r="B18" i="20"/>
  <c r="B16" i="20"/>
  <c r="B15" i="20"/>
  <c r="B13" i="20"/>
  <c r="B12" i="20"/>
  <c r="C10" i="31"/>
  <c r="B10" i="31"/>
  <c r="D10" i="29"/>
  <c r="C10" i="29"/>
  <c r="B10" i="29"/>
  <c r="F10" i="31"/>
  <c r="E10" i="30"/>
  <c r="C10" i="30"/>
  <c r="B10" i="30"/>
  <c r="C10" i="2"/>
  <c r="D10" i="2"/>
  <c r="E10" i="2"/>
  <c r="F10" i="2"/>
  <c r="G10" i="2"/>
  <c r="H10" i="2"/>
  <c r="F10" i="28"/>
  <c r="D10" i="28"/>
  <c r="C10" i="28"/>
  <c r="B10" i="28"/>
  <c r="E10" i="28"/>
  <c r="H12" i="37"/>
  <c r="I12" i="37"/>
  <c r="J12" i="37"/>
  <c r="B10" i="22"/>
  <c r="E10" i="22"/>
  <c r="C10" i="21"/>
  <c r="D10" i="31"/>
  <c r="E10" i="31"/>
  <c r="E10" i="29"/>
  <c r="G10" i="28"/>
  <c r="J9" i="35"/>
  <c r="B9" i="35"/>
  <c r="F9" i="35"/>
  <c r="C11" i="7"/>
  <c r="D11" i="7"/>
  <c r="E11" i="7"/>
  <c r="D11" i="34"/>
  <c r="E11" i="34"/>
  <c r="B10" i="6"/>
  <c r="G10" i="6"/>
  <c r="H10" i="6"/>
  <c r="I10" i="6"/>
  <c r="E10" i="3"/>
  <c r="F10" i="3"/>
  <c r="G10" i="3"/>
  <c r="H10" i="3"/>
  <c r="C10" i="20"/>
  <c r="D10" i="20"/>
  <c r="E10" i="20"/>
  <c r="F10" i="20"/>
  <c r="I10" i="20"/>
  <c r="K10" i="20"/>
  <c r="B14" i="20"/>
  <c r="B19" i="20"/>
  <c r="B21" i="20"/>
  <c r="B24" i="20"/>
  <c r="B28" i="20"/>
  <c r="B36" i="20"/>
  <c r="B38" i="20"/>
  <c r="D9" i="19"/>
  <c r="E9" i="19"/>
  <c r="F9" i="19"/>
  <c r="G9" i="19"/>
  <c r="B11" i="19"/>
  <c r="B12" i="19"/>
  <c r="B13" i="19"/>
  <c r="B14" i="19"/>
  <c r="B15" i="19"/>
  <c r="B17" i="19"/>
  <c r="B18" i="19"/>
  <c r="B19" i="19"/>
  <c r="B20" i="19"/>
  <c r="B21" i="19"/>
  <c r="B23" i="19"/>
  <c r="B24" i="19"/>
  <c r="B25" i="19"/>
  <c r="B26" i="19"/>
  <c r="B27" i="19"/>
  <c r="B29" i="19"/>
  <c r="B30" i="19"/>
  <c r="B31" i="19"/>
  <c r="B32" i="19"/>
  <c r="B33" i="19"/>
  <c r="B35" i="19"/>
  <c r="B36" i="19"/>
  <c r="B37" i="19"/>
  <c r="B38" i="19"/>
  <c r="C9" i="18"/>
  <c r="D9" i="18"/>
  <c r="E9" i="18"/>
  <c r="F9" i="18"/>
  <c r="G9" i="18"/>
  <c r="D9" i="36"/>
  <c r="G9" i="36"/>
  <c r="D10" i="3"/>
  <c r="G10" i="31"/>
  <c r="F9" i="23"/>
  <c r="D9" i="23"/>
  <c r="C10" i="22"/>
  <c r="I35" i="19" l="1"/>
  <c r="J35" i="19"/>
  <c r="K35" i="19"/>
  <c r="L35" i="19"/>
  <c r="I20" i="19"/>
  <c r="J20" i="19"/>
  <c r="K20" i="19"/>
  <c r="L20" i="19"/>
  <c r="L33" i="19"/>
  <c r="J33" i="19"/>
  <c r="I33" i="19"/>
  <c r="K33" i="19"/>
  <c r="L26" i="19"/>
  <c r="J26" i="19"/>
  <c r="I26" i="19"/>
  <c r="K26" i="19"/>
  <c r="L19" i="19"/>
  <c r="J19" i="19"/>
  <c r="I19" i="19"/>
  <c r="K19" i="19"/>
  <c r="L12" i="19"/>
  <c r="I12" i="19"/>
  <c r="J12" i="19"/>
  <c r="K12" i="19"/>
  <c r="N13" i="20"/>
  <c r="O13" i="20"/>
  <c r="P13" i="20"/>
  <c r="M13" i="20"/>
  <c r="P25" i="20"/>
  <c r="M25" i="20"/>
  <c r="N25" i="20"/>
  <c r="O25" i="20"/>
  <c r="N37" i="20"/>
  <c r="O37" i="20"/>
  <c r="P37" i="20"/>
  <c r="M37" i="20"/>
  <c r="I13" i="19"/>
  <c r="L13" i="19"/>
  <c r="J13" i="19"/>
  <c r="K13" i="19"/>
  <c r="J32" i="19"/>
  <c r="K32" i="19"/>
  <c r="L32" i="19"/>
  <c r="I32" i="19"/>
  <c r="J25" i="19"/>
  <c r="K25" i="19"/>
  <c r="L25" i="19"/>
  <c r="I25" i="19"/>
  <c r="J18" i="19"/>
  <c r="K18" i="19"/>
  <c r="L18" i="19"/>
  <c r="I18" i="19"/>
  <c r="P15" i="20"/>
  <c r="N15" i="20"/>
  <c r="M15" i="20"/>
  <c r="O15" i="20"/>
  <c r="I27" i="19"/>
  <c r="L27" i="19"/>
  <c r="J27" i="19"/>
  <c r="K27" i="19"/>
  <c r="I24" i="19"/>
  <c r="J24" i="19"/>
  <c r="K24" i="19"/>
  <c r="L24" i="19"/>
  <c r="I38" i="19"/>
  <c r="J38" i="19"/>
  <c r="K38" i="19"/>
  <c r="L38" i="19"/>
  <c r="I17" i="19"/>
  <c r="L17" i="19"/>
  <c r="J17" i="19"/>
  <c r="K17" i="19"/>
  <c r="L37" i="19"/>
  <c r="J37" i="19"/>
  <c r="I37" i="19"/>
  <c r="K37" i="19"/>
  <c r="L30" i="19"/>
  <c r="I30" i="19"/>
  <c r="J30" i="19"/>
  <c r="K30" i="19"/>
  <c r="L23" i="19"/>
  <c r="J23" i="19"/>
  <c r="I23" i="19"/>
  <c r="K23" i="19"/>
  <c r="L15" i="19"/>
  <c r="I15" i="19"/>
  <c r="J15" i="19"/>
  <c r="K15" i="19"/>
  <c r="I31" i="19"/>
  <c r="L31" i="19"/>
  <c r="J31" i="19"/>
  <c r="K31" i="19"/>
  <c r="J36" i="19"/>
  <c r="K36" i="19"/>
  <c r="L36" i="19"/>
  <c r="I36" i="19"/>
  <c r="J29" i="19"/>
  <c r="K29" i="19"/>
  <c r="L29" i="19"/>
  <c r="I29" i="19"/>
  <c r="J21" i="19"/>
  <c r="K21" i="19"/>
  <c r="L21" i="19"/>
  <c r="I21" i="19"/>
  <c r="J14" i="19"/>
  <c r="K14" i="19"/>
  <c r="L14" i="19"/>
  <c r="I14" i="19"/>
  <c r="N21" i="20"/>
  <c r="O21" i="20"/>
  <c r="P21" i="20"/>
  <c r="M21" i="20"/>
  <c r="M20" i="20"/>
  <c r="N20" i="20"/>
  <c r="O20" i="20"/>
  <c r="P20" i="20"/>
  <c r="N39" i="20"/>
  <c r="P39" i="20"/>
  <c r="M39" i="20"/>
  <c r="O39" i="20"/>
  <c r="M32" i="20"/>
  <c r="N32" i="20"/>
  <c r="O32" i="20"/>
  <c r="P32" i="20"/>
  <c r="N31" i="20"/>
  <c r="O31" i="20"/>
  <c r="M31" i="20"/>
  <c r="P31" i="20"/>
  <c r="M38" i="20"/>
  <c r="N38" i="20"/>
  <c r="O38" i="20"/>
  <c r="P38" i="20"/>
  <c r="M36" i="20"/>
  <c r="O36" i="20"/>
  <c r="N36" i="20"/>
  <c r="P36" i="20"/>
  <c r="M30" i="20"/>
  <c r="N30" i="20"/>
  <c r="O30" i="20"/>
  <c r="P30" i="20"/>
  <c r="N28" i="20"/>
  <c r="O28" i="20"/>
  <c r="P28" i="20"/>
  <c r="M28" i="20"/>
  <c r="M27" i="20"/>
  <c r="N27" i="20"/>
  <c r="O27" i="20"/>
  <c r="P27" i="20"/>
  <c r="M26" i="20"/>
  <c r="N26" i="20"/>
  <c r="O26" i="20"/>
  <c r="P26" i="20"/>
  <c r="N24" i="20"/>
  <c r="O24" i="20"/>
  <c r="P24" i="20"/>
  <c r="M24" i="20"/>
  <c r="N22" i="20"/>
  <c r="O22" i="20"/>
  <c r="P22" i="20"/>
  <c r="M22" i="20"/>
  <c r="M19" i="20"/>
  <c r="N19" i="20"/>
  <c r="O19" i="20"/>
  <c r="P19" i="20"/>
  <c r="M18" i="20"/>
  <c r="N18" i="20"/>
  <c r="O18" i="20"/>
  <c r="P18" i="20"/>
  <c r="N16" i="20"/>
  <c r="O16" i="20"/>
  <c r="P16" i="20"/>
  <c r="M16" i="20"/>
  <c r="M14" i="20"/>
  <c r="N14" i="20"/>
  <c r="O14" i="20"/>
  <c r="P14" i="20"/>
  <c r="I11" i="19"/>
  <c r="L11" i="19"/>
  <c r="K11" i="19"/>
  <c r="J11" i="19"/>
  <c r="D10" i="21"/>
  <c r="D10" i="22" s="1"/>
  <c r="B12" i="37"/>
  <c r="G12" i="37" s="1"/>
  <c r="B9" i="19"/>
  <c r="J9" i="19" s="1"/>
  <c r="B15" i="37"/>
  <c r="G15" i="37" s="1"/>
  <c r="G10" i="22"/>
  <c r="K11" i="18"/>
  <c r="B12" i="24"/>
  <c r="G12" i="24" s="1"/>
  <c r="G9" i="17"/>
  <c r="B14" i="24"/>
  <c r="G14" i="24" s="1"/>
  <c r="B14" i="37"/>
  <c r="G14" i="37" s="1"/>
  <c r="B11" i="17"/>
  <c r="B13" i="24"/>
  <c r="G13" i="24" s="1"/>
  <c r="B30" i="24"/>
  <c r="G30" i="24" s="1"/>
  <c r="B28" i="24"/>
  <c r="G28" i="24" s="1"/>
  <c r="C9" i="17"/>
  <c r="B26" i="24"/>
  <c r="G26" i="24" s="1"/>
  <c r="B24" i="24"/>
  <c r="G24" i="24" s="1"/>
  <c r="B21" i="24"/>
  <c r="G21" i="24" s="1"/>
  <c r="B19" i="24"/>
  <c r="G19" i="24" s="1"/>
  <c r="I11" i="18"/>
  <c r="B9" i="18"/>
  <c r="K9" i="18" s="1"/>
  <c r="D10" i="24"/>
  <c r="I10" i="24" s="1"/>
  <c r="D10" i="37"/>
  <c r="I10" i="37" s="1"/>
  <c r="J11" i="18"/>
  <c r="C10" i="24"/>
  <c r="H10" i="24" s="1"/>
  <c r="B16" i="24"/>
  <c r="G16" i="24" s="1"/>
  <c r="H10" i="20"/>
  <c r="B10" i="20"/>
  <c r="B15" i="24"/>
  <c r="G15" i="24" s="1"/>
  <c r="B22" i="37"/>
  <c r="G22" i="37" s="1"/>
  <c r="B39" i="24"/>
  <c r="G39" i="24" s="1"/>
  <c r="B37" i="24"/>
  <c r="G37" i="24" s="1"/>
  <c r="B34" i="24"/>
  <c r="G34" i="24" s="1"/>
  <c r="B32" i="24"/>
  <c r="G32" i="24" s="1"/>
  <c r="B36" i="37"/>
  <c r="G36" i="37" s="1"/>
  <c r="B33" i="37"/>
  <c r="G33" i="37" s="1"/>
  <c r="B31" i="37"/>
  <c r="G31" i="37" s="1"/>
  <c r="B19" i="37"/>
  <c r="G19" i="37" s="1"/>
  <c r="B16" i="37"/>
  <c r="G16" i="37" s="1"/>
  <c r="B38" i="24"/>
  <c r="G38" i="24" s="1"/>
  <c r="B36" i="24"/>
  <c r="G36" i="24" s="1"/>
  <c r="B33" i="24"/>
  <c r="G33" i="24" s="1"/>
  <c r="B31" i="24"/>
  <c r="G31" i="24" s="1"/>
  <c r="B27" i="24"/>
  <c r="G27" i="24" s="1"/>
  <c r="B25" i="24"/>
  <c r="G25" i="24" s="1"/>
  <c r="B22" i="24"/>
  <c r="G22" i="24" s="1"/>
  <c r="B20" i="24"/>
  <c r="G20" i="24" s="1"/>
  <c r="E10" i="24"/>
  <c r="J10" i="24" s="1"/>
  <c r="B18" i="24"/>
  <c r="G18" i="24" s="1"/>
  <c r="B39" i="37"/>
  <c r="G39" i="37" s="1"/>
  <c r="B37" i="37"/>
  <c r="G37" i="37" s="1"/>
  <c r="B34" i="37"/>
  <c r="G34" i="37" s="1"/>
  <c r="B32" i="37"/>
  <c r="G32" i="37" s="1"/>
  <c r="B30" i="37"/>
  <c r="G30" i="37" s="1"/>
  <c r="B27" i="37"/>
  <c r="G27" i="37" s="1"/>
  <c r="B25" i="37"/>
  <c r="G25" i="37" s="1"/>
  <c r="B20" i="37"/>
  <c r="G20" i="37" s="1"/>
  <c r="B18" i="37"/>
  <c r="G18" i="37" s="1"/>
  <c r="E10" i="37"/>
  <c r="J10" i="37" s="1"/>
  <c r="B13" i="37"/>
  <c r="G13" i="37" s="1"/>
  <c r="D9" i="17"/>
  <c r="B38" i="37"/>
  <c r="G38" i="37" s="1"/>
  <c r="B28" i="37"/>
  <c r="G28" i="37" s="1"/>
  <c r="B26" i="37"/>
  <c r="G26" i="37" s="1"/>
  <c r="B24" i="37"/>
  <c r="G24" i="37" s="1"/>
  <c r="B21" i="37"/>
  <c r="G21" i="37" s="1"/>
  <c r="C10" i="37"/>
  <c r="H10" i="37" s="1"/>
  <c r="B10" i="2"/>
  <c r="J15" i="17" l="1"/>
  <c r="I15" i="17"/>
  <c r="L15" i="17"/>
  <c r="K15" i="17"/>
  <c r="J26" i="17"/>
  <c r="I26" i="17"/>
  <c r="L26" i="17"/>
  <c r="K26" i="17"/>
  <c r="J17" i="17"/>
  <c r="I17" i="17"/>
  <c r="L17" i="17"/>
  <c r="K17" i="17"/>
  <c r="J25" i="17"/>
  <c r="I25" i="17"/>
  <c r="L25" i="17"/>
  <c r="K25" i="17"/>
  <c r="J29" i="17"/>
  <c r="I29" i="17"/>
  <c r="L29" i="17"/>
  <c r="K29" i="17"/>
  <c r="J23" i="17"/>
  <c r="I23" i="17"/>
  <c r="L23" i="17"/>
  <c r="K23" i="17"/>
  <c r="J38" i="17"/>
  <c r="I38" i="17"/>
  <c r="L38" i="17"/>
  <c r="K38" i="17"/>
  <c r="J24" i="17"/>
  <c r="I24" i="17"/>
  <c r="L24" i="17"/>
  <c r="K24" i="17"/>
  <c r="J18" i="17"/>
  <c r="I18" i="17"/>
  <c r="L18" i="17"/>
  <c r="K18" i="17"/>
  <c r="J20" i="17"/>
  <c r="I20" i="17"/>
  <c r="L20" i="17"/>
  <c r="K20" i="17"/>
  <c r="J21" i="17"/>
  <c r="I21" i="17"/>
  <c r="L21" i="17"/>
  <c r="K21" i="17"/>
  <c r="J35" i="17"/>
  <c r="I35" i="17"/>
  <c r="L35" i="17"/>
  <c r="K35" i="17"/>
  <c r="J37" i="17"/>
  <c r="I37" i="17"/>
  <c r="L37" i="17"/>
  <c r="K37" i="17"/>
  <c r="J36" i="17"/>
  <c r="I36" i="17"/>
  <c r="L36" i="17"/>
  <c r="K36" i="17"/>
  <c r="J19" i="17"/>
  <c r="I19" i="17"/>
  <c r="L19" i="17"/>
  <c r="K19" i="17"/>
  <c r="J27" i="17"/>
  <c r="I27" i="17"/>
  <c r="L27" i="17"/>
  <c r="K27" i="17"/>
  <c r="J14" i="17"/>
  <c r="I14" i="17"/>
  <c r="L14" i="17"/>
  <c r="K14" i="17"/>
  <c r="K17" i="15"/>
  <c r="L14" i="15"/>
  <c r="K22" i="15"/>
  <c r="I9" i="19"/>
  <c r="K9" i="19"/>
  <c r="L9" i="19"/>
  <c r="K14" i="15"/>
  <c r="I22" i="15"/>
  <c r="L22" i="15"/>
  <c r="J22" i="15"/>
  <c r="L17" i="15"/>
  <c r="J17" i="15"/>
  <c r="I17" i="15"/>
  <c r="I14" i="15"/>
  <c r="J14" i="15"/>
  <c r="I10" i="22"/>
  <c r="E8" i="15"/>
  <c r="L12" i="15"/>
  <c r="K12" i="15"/>
  <c r="J12" i="15"/>
  <c r="I12" i="15"/>
  <c r="L11" i="15"/>
  <c r="K11" i="15"/>
  <c r="J11" i="15"/>
  <c r="I11" i="15"/>
  <c r="L37" i="15"/>
  <c r="K37" i="15"/>
  <c r="J37" i="15"/>
  <c r="I37" i="15"/>
  <c r="L20" i="15"/>
  <c r="K20" i="15"/>
  <c r="J20" i="15"/>
  <c r="I20" i="15"/>
  <c r="L35" i="15"/>
  <c r="K35" i="15"/>
  <c r="J35" i="15"/>
  <c r="I35" i="15"/>
  <c r="E9" i="17"/>
  <c r="I9" i="18"/>
  <c r="J9" i="18"/>
  <c r="H9" i="18"/>
  <c r="B10" i="24"/>
  <c r="G10" i="24" s="1"/>
  <c r="B10" i="37"/>
  <c r="G10" i="37" s="1"/>
  <c r="N10" i="20"/>
  <c r="M10" i="20"/>
  <c r="P10" i="20"/>
  <c r="O10" i="20"/>
  <c r="F9" i="17"/>
  <c r="E9" i="36"/>
  <c r="J11" i="17"/>
  <c r="I11" i="17"/>
  <c r="K11" i="17"/>
  <c r="L11" i="17"/>
  <c r="J12" i="17" l="1"/>
  <c r="I12" i="17"/>
  <c r="L12" i="17"/>
  <c r="K12" i="17"/>
  <c r="J13" i="17"/>
  <c r="I13" i="17"/>
  <c r="L13" i="17"/>
  <c r="K13" i="17"/>
  <c r="L23" i="15"/>
  <c r="K34" i="15"/>
  <c r="L34" i="15"/>
  <c r="B9" i="17"/>
  <c r="K9" i="17" s="1"/>
  <c r="J34" i="15"/>
  <c r="I34" i="15"/>
  <c r="I23" i="15"/>
  <c r="J23" i="15"/>
  <c r="K23" i="15"/>
  <c r="K24" i="15"/>
  <c r="I24" i="15"/>
  <c r="L24" i="15"/>
  <c r="J24" i="15"/>
  <c r="K36" i="15"/>
  <c r="I36" i="15"/>
  <c r="L36" i="15"/>
  <c r="J36" i="15"/>
  <c r="K16" i="15"/>
  <c r="I16" i="15"/>
  <c r="L16" i="15"/>
  <c r="J16" i="15"/>
  <c r="L19" i="15"/>
  <c r="K19" i="15"/>
  <c r="J19" i="15"/>
  <c r="I19" i="15"/>
  <c r="L13" i="15"/>
  <c r="K13" i="15"/>
  <c r="J13" i="15"/>
  <c r="I13" i="15"/>
  <c r="L18" i="15"/>
  <c r="K18" i="15"/>
  <c r="J18" i="15"/>
  <c r="I18" i="15"/>
  <c r="L25" i="15"/>
  <c r="K25" i="15"/>
  <c r="J25" i="15"/>
  <c r="I25" i="15"/>
  <c r="L28" i="15"/>
  <c r="K28" i="15"/>
  <c r="J28" i="15"/>
  <c r="I28" i="15"/>
  <c r="L26" i="15"/>
  <c r="K26" i="15"/>
  <c r="J26" i="15"/>
  <c r="I26" i="15"/>
  <c r="L10" i="15"/>
  <c r="I10" i="15"/>
  <c r="J10" i="15"/>
  <c r="B8" i="15"/>
  <c r="K10" i="15"/>
  <c r="F8" i="15"/>
  <c r="K10" i="21"/>
  <c r="I11" i="36"/>
  <c r="K11" i="36"/>
  <c r="J11" i="36"/>
  <c r="L11" i="36"/>
  <c r="I9" i="17" l="1"/>
  <c r="L9" i="17"/>
  <c r="J9" i="17"/>
  <c r="L8" i="15"/>
  <c r="K8" i="15"/>
  <c r="J8" i="15"/>
  <c r="I8" i="15"/>
  <c r="L10" i="21"/>
  <c r="L9" i="36"/>
  <c r="K9" i="36"/>
  <c r="I9" i="36"/>
  <c r="J9" i="36"/>
  <c r="B11" i="7" l="1"/>
  <c r="C10" i="6"/>
  <c r="H11" i="34" l="1"/>
  <c r="C11" i="34"/>
  <c r="D10" i="6" l="1"/>
  <c r="E10" i="6"/>
  <c r="B11" i="34"/>
  <c r="B14" i="3" l="1"/>
  <c r="B22" i="3"/>
  <c r="B36" i="3"/>
  <c r="B28" i="3"/>
  <c r="B19" i="3"/>
  <c r="B18" i="3"/>
  <c r="B27" i="3"/>
  <c r="B31" i="3"/>
  <c r="B20" i="3"/>
  <c r="B38" i="3"/>
  <c r="B21" i="3"/>
  <c r="B30" i="3"/>
  <c r="B26" i="3"/>
  <c r="B24" i="3"/>
  <c r="B25" i="3"/>
  <c r="B16" i="3"/>
  <c r="B32" i="3"/>
  <c r="B33" i="3"/>
  <c r="B39" i="3"/>
  <c r="B34" i="3"/>
  <c r="B37" i="3"/>
  <c r="F11" i="7" l="1"/>
  <c r="B13" i="3"/>
  <c r="B10" i="3" s="1"/>
  <c r="C10" i="3" l="1"/>
</calcChain>
</file>

<file path=xl/sharedStrings.xml><?xml version="1.0" encoding="utf-8"?>
<sst xmlns="http://schemas.openxmlformats.org/spreadsheetml/2006/main" count="996" uniqueCount="251">
  <si>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</si>
  <si>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</si>
  <si>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</si>
  <si>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</si>
  <si>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</si>
  <si>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</si>
  <si>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</si>
  <si>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</si>
  <si>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</si>
  <si>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</si>
  <si>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</si>
  <si>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</si>
  <si>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</si>
  <si>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</si>
  <si>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</si>
  <si>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</si>
  <si>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</si>
  <si>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</si>
  <si>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</si>
  <si>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</si>
  <si>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</si>
  <si>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</si>
  <si>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</si>
  <si>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</si>
  <si>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</si>
  <si>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Formula</t>
  </si>
  <si>
    <t>Care</t>
  </si>
  <si>
    <t>Nonpublic</t>
  </si>
  <si>
    <t>Placements</t>
  </si>
  <si>
    <t>and</t>
  </si>
  <si>
    <t>Education</t>
  </si>
  <si>
    <t>School</t>
  </si>
  <si>
    <t>Other</t>
  </si>
  <si>
    <t>Food</t>
  </si>
  <si>
    <t>Service</t>
  </si>
  <si>
    <t>Construc-</t>
  </si>
  <si>
    <t>tion</t>
  </si>
  <si>
    <t>Debt</t>
  </si>
  <si>
    <t>Table 7</t>
  </si>
  <si>
    <t>Total</t>
  </si>
  <si>
    <t>State</t>
  </si>
  <si>
    <t>Funds</t>
  </si>
  <si>
    <t>Current Expense Fund</t>
  </si>
  <si>
    <t>Current Expense Fund (continued)</t>
  </si>
  <si>
    <t>Fund</t>
  </si>
  <si>
    <t>Current</t>
  </si>
  <si>
    <t>Expense</t>
  </si>
  <si>
    <t>Federal</t>
  </si>
  <si>
    <t>Miscellaneous</t>
  </si>
  <si>
    <t>Migrants</t>
  </si>
  <si>
    <t>Preschool</t>
  </si>
  <si>
    <t>Elementary and Secondary Education Act</t>
  </si>
  <si>
    <t>Concentration</t>
  </si>
  <si>
    <t>Expenses</t>
  </si>
  <si>
    <t>Program</t>
  </si>
  <si>
    <t>Basic and</t>
  </si>
  <si>
    <t>Grants</t>
  </si>
  <si>
    <t>Literacy</t>
  </si>
  <si>
    <t>Individuals with Disabilities Act</t>
  </si>
  <si>
    <t>Basic</t>
  </si>
  <si>
    <t>Nutrition Act</t>
  </si>
  <si>
    <t>National</t>
  </si>
  <si>
    <t>Value of</t>
  </si>
  <si>
    <t>Commodities</t>
  </si>
  <si>
    <t>Food Service Programs</t>
  </si>
  <si>
    <t>Construction</t>
  </si>
  <si>
    <t>Lunch/Child</t>
  </si>
  <si>
    <t>Local</t>
  </si>
  <si>
    <t>Appropriation</t>
  </si>
  <si>
    <t>Non-</t>
  </si>
  <si>
    <t>Revenue</t>
  </si>
  <si>
    <t>revenue</t>
  </si>
  <si>
    <t>Percent from Each Source</t>
  </si>
  <si>
    <t>Revenue and</t>
  </si>
  <si>
    <t>Nonrevenue</t>
  </si>
  <si>
    <t>Table 1</t>
  </si>
  <si>
    <t>Table 2</t>
  </si>
  <si>
    <t>Table 4</t>
  </si>
  <si>
    <t>Table 5</t>
  </si>
  <si>
    <t>Table 6</t>
  </si>
  <si>
    <t>Children's</t>
  </si>
  <si>
    <t>Payments</t>
  </si>
  <si>
    <t>Sales</t>
  </si>
  <si>
    <t>Table 9</t>
  </si>
  <si>
    <t>State Share</t>
  </si>
  <si>
    <t>NOTE:  Audit adjustments are not included</t>
  </si>
  <si>
    <t>Table 10</t>
  </si>
  <si>
    <t>(B)</t>
  </si>
  <si>
    <t>(C)</t>
  </si>
  <si>
    <t>Assessed</t>
  </si>
  <si>
    <t>Valuation</t>
  </si>
  <si>
    <t>(Thousands)</t>
  </si>
  <si>
    <t>Number</t>
  </si>
  <si>
    <t>of Pupils</t>
  </si>
  <si>
    <t>per Pupil</t>
  </si>
  <si>
    <t>per Capita</t>
  </si>
  <si>
    <t>Table 12</t>
  </si>
  <si>
    <t>Table 11</t>
  </si>
  <si>
    <t>All</t>
  </si>
  <si>
    <t xml:space="preserve">Current </t>
  </si>
  <si>
    <t xml:space="preserve">                                         </t>
  </si>
  <si>
    <t>Table 3</t>
  </si>
  <si>
    <t>Cash</t>
  </si>
  <si>
    <t>Other*</t>
  </si>
  <si>
    <t>Valuation for</t>
  </si>
  <si>
    <t>Local Purposes</t>
  </si>
  <si>
    <t>Expenses*</t>
  </si>
  <si>
    <t>Table 7 (continued)</t>
  </si>
  <si>
    <t>Table 8</t>
  </si>
  <si>
    <t>Table 8 (continued)</t>
  </si>
  <si>
    <t xml:space="preserve">Infants </t>
  </si>
  <si>
    <t>Toddlers</t>
  </si>
  <si>
    <t>Schools</t>
  </si>
  <si>
    <t>Adult Education</t>
  </si>
  <si>
    <t>External</t>
  </si>
  <si>
    <t>Diploma</t>
  </si>
  <si>
    <t>Works</t>
  </si>
  <si>
    <t>Science/</t>
  </si>
  <si>
    <t>Math</t>
  </si>
  <si>
    <t>Near County</t>
  </si>
  <si>
    <t>Lines</t>
  </si>
  <si>
    <t>Agency</t>
  </si>
  <si>
    <t>(Excluding State-Paid Teachers' Retirement)</t>
  </si>
  <si>
    <t>Title III</t>
  </si>
  <si>
    <t>Title XIX</t>
  </si>
  <si>
    <t xml:space="preserve">Part B - </t>
  </si>
  <si>
    <t xml:space="preserve">Part H - </t>
  </si>
  <si>
    <t xml:space="preserve">  Non-</t>
  </si>
  <si>
    <t>(Including State-Paid Teachers' Retirement)</t>
  </si>
  <si>
    <t>USDA</t>
  </si>
  <si>
    <t>State Grant</t>
  </si>
  <si>
    <t>Neglected</t>
  </si>
  <si>
    <t>Delinquent</t>
  </si>
  <si>
    <t>Out of County</t>
  </si>
  <si>
    <t>Living - Foster</t>
  </si>
  <si>
    <t>Student Transportation</t>
  </si>
  <si>
    <t>Other State Revenue</t>
  </si>
  <si>
    <t>Combined Grants</t>
  </si>
  <si>
    <t>Higher Education Act - Advanced Placement Fees</t>
  </si>
  <si>
    <t xml:space="preserve">State Share of Teachers' Retirement </t>
  </si>
  <si>
    <t>Regular Transportation</t>
  </si>
  <si>
    <t>Transportation of Students with Disibilities</t>
  </si>
  <si>
    <t>Continuing Education</t>
  </si>
  <si>
    <t>Local      Education Agency</t>
  </si>
  <si>
    <t>Teacher Stipends &amp; Bonuses</t>
  </si>
  <si>
    <t>Hoyer Funds II</t>
  </si>
  <si>
    <t>Hoyer General Funds</t>
  </si>
  <si>
    <t>Smith Island</t>
  </si>
  <si>
    <t>School Boat</t>
  </si>
  <si>
    <t>Foundation Program</t>
  </si>
  <si>
    <t>Local Education Agency</t>
  </si>
  <si>
    <t>Per Student Foundation Program</t>
  </si>
  <si>
    <t>Wealth Per Student</t>
  </si>
  <si>
    <t>Total Foundation Program minus Local Share                 ( S1)</t>
  </si>
  <si>
    <t>Unadjusted Calculation</t>
  </si>
  <si>
    <t>Wealth Per Student - Table 9</t>
  </si>
  <si>
    <t>Minimum Grant</t>
  </si>
  <si>
    <t>Total Grant - Greater of Adjusted or Minimum Calculation</t>
  </si>
  <si>
    <t>Local Appropriations in Dollars</t>
  </si>
  <si>
    <t>Local Appropriations in Percent of Assessed Valuation</t>
  </si>
  <si>
    <t xml:space="preserve">Infants &amp; Toddlers </t>
  </si>
  <si>
    <t>English Language Acquisition</t>
  </si>
  <si>
    <t>Improving Teacher Quality State Grants</t>
  </si>
  <si>
    <t>TITLE II</t>
  </si>
  <si>
    <t>Part B - Math &amp; Sciences</t>
  </si>
  <si>
    <t>Other Earnings on Investment</t>
  </si>
  <si>
    <t>Unrestricted and Impact Aid Funds</t>
  </si>
  <si>
    <t>Public Health Services Act</t>
  </si>
  <si>
    <t>Social Security Act Medical Assistance</t>
  </si>
  <si>
    <t>Stewart B. McKinney Homeless Assistance</t>
  </si>
  <si>
    <t>GCEI - Regional Difference</t>
  </si>
  <si>
    <t>(D)</t>
  </si>
  <si>
    <t>Additional Grant to Adjusted Calculation</t>
  </si>
  <si>
    <t>*  Includes revenue from the following funds:  Current Expense, School Construction, Debt Service, and Food Service.</t>
  </si>
  <si>
    <t>Charles*</t>
  </si>
  <si>
    <t>revenue**</t>
  </si>
  <si>
    <t>Compensatory Education Formula</t>
  </si>
  <si>
    <t>Other**</t>
  </si>
  <si>
    <t>*Includes earnings on investments, rental income, and other miscellaneous local revenue.</t>
  </si>
  <si>
    <t>*    Includes revenue to meet principal and interest obligations.</t>
  </si>
  <si>
    <t>**  Includes miscellaneous other revenue.</t>
  </si>
  <si>
    <t>NOTE:  Audit adjustments are not included.</t>
  </si>
  <si>
    <t>Belonging**</t>
  </si>
  <si>
    <t>* Assessed</t>
  </si>
  <si>
    <t>Greater of (S1) or ( S2)</t>
  </si>
  <si>
    <r>
      <t xml:space="preserve">** </t>
    </r>
    <r>
      <rPr>
        <sz val="10"/>
        <rFont val="Arial"/>
        <family val="2"/>
      </rPr>
      <t>Includes the following:  tuition, transportation fees, transfers from school units in other states, and other miscellaneous revenue.</t>
    </r>
  </si>
  <si>
    <r>
      <t>Other</t>
    </r>
    <r>
      <rPr>
        <sz val="10"/>
        <rFont val="WP TypographicSymbols"/>
      </rPr>
      <t>**</t>
    </r>
  </si>
  <si>
    <t>Minimum State Share = Foundation Progam x .15           (S2)</t>
  </si>
  <si>
    <t>(B) X 80%</t>
  </si>
  <si>
    <t>Local Appropriations in Percent of Total Local Wealth</t>
  </si>
  <si>
    <t>Table 12 (Continued)</t>
  </si>
  <si>
    <t>*    Excludes federal revenue and state revenue for food service operations; excludes sale of meals and value of USDA commodities.</t>
  </si>
  <si>
    <t>Adult Ed - English Lit/Civics</t>
  </si>
  <si>
    <t>ESEA I - LEA School System Support</t>
  </si>
  <si>
    <t>ESEA I - LEA State Administration</t>
  </si>
  <si>
    <t>Guaranteed Tax Base</t>
  </si>
  <si>
    <t>Supplemental Grants</t>
  </si>
  <si>
    <t>Limited English Proficiency</t>
  </si>
  <si>
    <t>Title I School Improvement</t>
  </si>
  <si>
    <t>Disabled Students</t>
  </si>
  <si>
    <t xml:space="preserve"> Title II Carl T. Perkins - Career and Technology </t>
  </si>
  <si>
    <t>Displaced Homemakers</t>
  </si>
  <si>
    <t>Sex</t>
  </si>
  <si>
    <t>Equity</t>
  </si>
  <si>
    <t>National School Lunch Equipment Assistance</t>
  </si>
  <si>
    <t>Title I</t>
  </si>
  <si>
    <t>Gaining Early Awareness and Readiness</t>
  </si>
  <si>
    <t>IDEA Part C - Severely Handicapped Project</t>
  </si>
  <si>
    <t xml:space="preserve"> </t>
  </si>
  <si>
    <t xml:space="preserve">         Source:</t>
  </si>
  <si>
    <t>**      Half-time prekindergarten pupils are expressed in full-time equivalents in arriving at per pupil costs.</t>
  </si>
  <si>
    <t xml:space="preserve">        Source:  </t>
  </si>
  <si>
    <t>http://www.census.gov</t>
  </si>
  <si>
    <r>
      <t>Other</t>
    </r>
    <r>
      <rPr>
        <b/>
        <sz val="10"/>
        <rFont val="Arial"/>
        <family val="2"/>
      </rPr>
      <t>**</t>
    </r>
  </si>
  <si>
    <t>Local Appropriations for Public Schools as a Percent of Assessed Valuation and Total Local Wealth</t>
  </si>
  <si>
    <t>Indian Education</t>
  </si>
  <si>
    <t>21st Century Community Learning Centers</t>
  </si>
  <si>
    <t>** Includes the following:  tuition, transportation fees, transfers from school units in other states, and other miscellaneous revenue.</t>
  </si>
  <si>
    <t xml:space="preserve">      </t>
  </si>
  <si>
    <t xml:space="preserve">Local </t>
  </si>
  <si>
    <t>** Nonrevenue includes earnings on investment, rental income, and other miscellaneous receipts, but excludes interfund transfers.</t>
  </si>
  <si>
    <t xml:space="preserve">        Release Date: March 2018</t>
  </si>
  <si>
    <t>Grant Adjusted Calculation        @ 0.8551063</t>
  </si>
  <si>
    <t>2017 Population Estimates ***</t>
  </si>
  <si>
    <t>Revenue from All Sources* for Maryland Public Schools:  2018-2019</t>
  </si>
  <si>
    <t>Revenue from All Sources for Current Expenses*: Maryland Public Schools:  2018-2019</t>
  </si>
  <si>
    <t>Revenue from All Sources for Food Service: Maryland Public Schools:  2018-2019</t>
  </si>
  <si>
    <t>Revenue from All Sources Debt Service* for Maryland Public Schools:  2018-2019</t>
  </si>
  <si>
    <t>Revenue from All Sources for School Construction: Maryland Public Schools:  2018-2019</t>
  </si>
  <si>
    <t>Revenue from the State for Maryland Public Purposes:  2018-2019</t>
  </si>
  <si>
    <t>Revenue from the State for Maryland Public School Purposes:  2018-2019</t>
  </si>
  <si>
    <t>Revenue from the Federal Government for Maryland Public Schools:  2018-2019</t>
  </si>
  <si>
    <t>Assessed Valuation per Pupil Belonging and per Capita: State of Maryland  2018-2019</t>
  </si>
  <si>
    <t>State Compensatory Education Aid for Maryland Public Schools: 2018-2019</t>
  </si>
  <si>
    <t>Foundation Current Expense Formula Aid for Maryland Public Schools: 2018-2019</t>
  </si>
  <si>
    <t>SOURCE:  MSDE final calculations for the Major State Aid Programs for Fiscal Year 2019</t>
  </si>
  <si>
    <t>https://dat.maryland.gov/Documents/statistics/Novbe18.pdf</t>
  </si>
  <si>
    <t>***    Excerpt from Table 1.  Annual Estimates of the Resident Population for Counties of Maryland: April 1, 2010 to July 1, 2018</t>
  </si>
  <si>
    <t xml:space="preserve">         Base Estimate date: November 30, 2018</t>
  </si>
  <si>
    <r>
      <t xml:space="preserve">* </t>
    </r>
    <r>
      <rPr>
        <sz val="10"/>
        <rFont val="Wingdings"/>
        <charset val="2"/>
      </rPr>
      <t xml:space="preserve">  </t>
    </r>
    <r>
      <rPr>
        <sz val="10"/>
        <rFont val="Arial"/>
        <family val="2"/>
      </rPr>
      <t>Excerpt from Table I - The Taxable Assessable Base at the County Level For the tax year beginning July 1, 2018</t>
    </r>
  </si>
  <si>
    <t>Maryland Public Schools:  2018-2019</t>
  </si>
  <si>
    <t>Enrollment
 9-30-2017</t>
  </si>
  <si>
    <t>SOURCE:  MSDE final calculations for the Major State Aid Programs for Fiscal Year 2019.</t>
  </si>
  <si>
    <t>Total Foundation Program (Enrollment X $7,065)</t>
  </si>
  <si>
    <t>Local Share           ( Local Wealth X .68539%)</t>
  </si>
  <si>
    <t>10-31-2017 Eligible FARMS Students + SEED</t>
  </si>
  <si>
    <t>Students  X $3,427</t>
  </si>
  <si>
    <t>Table 8f (continued)</t>
  </si>
  <si>
    <t xml:space="preserve">  </t>
  </si>
  <si>
    <t>Total Local 
Wealth*</t>
  </si>
  <si>
    <t>* Included are taxable income, real and public utility property assessments for state purposes, and 50% of personal property assessments for county purposes.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</si>
</sst>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\ ;\(&quot;$&quot;#,##0\)"/>
    <numFmt numFmtId="168" formatCode="#,##0.000"/>
    <numFmt numFmtId="169" formatCode="0.00000%"/>
    <numFmt numFmtId="170" formatCode="#,##0.000000"/>
    <numFmt numFmtId="171" formatCode="#,##0.0000000"/>
    <numFmt numFmtId="172" formatCode="#,##0.00000"/>
    <numFmt numFmtId="173" formatCode="0.0%"/>
  </numFmts>
  <fonts count="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26"/>
      <name val="Arial"/>
      <family val="2"/>
    </font>
    <font>
      <sz val="10"/>
      <name val="WP TypographicSymbols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u/>
      <sz val="9.9"/>
      <color theme="10"/>
      <name val="Arial"/>
      <family val="2"/>
    </font>
    <font>
      <sz val="10"/>
      <color rgb="FFFF0000"/>
      <name val="Arial"/>
      <family val="2"/>
    </font>
    <font>
      <sz val="10"/>
      <name val="Wingdings"/>
      <charset val="2"/>
    </font>
    <font>
      <b/>
      <sz val="11"/>
      <color rgb="FFFA7D00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7" fillId="2" borderId="21" applyNumberFormat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65">
    <xf numFmtId="0" fontId="0" fillId="0" borderId="0" xfId="0"/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165" fontId="0" fillId="0" borderId="4" xfId="0" applyNumberFormat="1" applyBorder="1"/>
    <xf numFmtId="165" fontId="0" fillId="0" borderId="4" xfId="1" applyNumberFormat="1" applyFont="1" applyBorder="1"/>
    <xf numFmtId="165" fontId="0" fillId="0" borderId="0" xfId="1" applyNumberFormat="1" applyFont="1" applyBorder="1"/>
    <xf numFmtId="166" fontId="0" fillId="0" borderId="0" xfId="2" applyNumberFormat="1" applyFont="1" applyBorder="1"/>
    <xf numFmtId="0" fontId="0" fillId="0" borderId="1" xfId="0" applyBorder="1" applyAlignment="1">
      <alignment horizontal="center"/>
    </xf>
    <xf numFmtId="43" fontId="0" fillId="0" borderId="0" xfId="0" applyNumberFormat="1"/>
    <xf numFmtId="0" fontId="0" fillId="0" borderId="0" xfId="0" applyAlignment="1"/>
    <xf numFmtId="43" fontId="0" fillId="0" borderId="0" xfId="0" applyNumberFormat="1" applyBorder="1"/>
    <xf numFmtId="0" fontId="0" fillId="0" borderId="0" xfId="0" quotePrefix="1"/>
    <xf numFmtId="0" fontId="1" fillId="0" borderId="0" xfId="0" applyFont="1" applyAlignment="1">
      <alignment horizontal="centerContinuous"/>
    </xf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5" xfId="0" applyFont="1" applyBorder="1"/>
    <xf numFmtId="3" fontId="3" fillId="0" borderId="0" xfId="0" applyNumberFormat="1" applyFont="1"/>
    <xf numFmtId="3" fontId="1" fillId="0" borderId="4" xfId="0" applyNumberFormat="1" applyFont="1" applyBorder="1"/>
    <xf numFmtId="9" fontId="1" fillId="0" borderId="0" xfId="0" applyNumberFormat="1" applyFont="1"/>
    <xf numFmtId="3" fontId="1" fillId="0" borderId="0" xfId="0" applyNumberFormat="1" applyFont="1" applyBorder="1"/>
    <xf numFmtId="0" fontId="1" fillId="0" borderId="4" xfId="0" applyFont="1" applyBorder="1"/>
    <xf numFmtId="0" fontId="1" fillId="0" borderId="0" xfId="0" applyFont="1" applyBorder="1"/>
    <xf numFmtId="0" fontId="4" fillId="0" borderId="0" xfId="0" applyFont="1" applyBorder="1" applyAlignment="1"/>
    <xf numFmtId="0" fontId="4" fillId="0" borderId="0" xfId="0" applyFont="1"/>
    <xf numFmtId="43" fontId="0" fillId="0" borderId="4" xfId="1" applyNumberFormat="1" applyFont="1" applyBorder="1"/>
    <xf numFmtId="43" fontId="0" fillId="0" borderId="0" xfId="1" applyNumberFormat="1" applyFont="1"/>
    <xf numFmtId="10" fontId="0" fillId="0" borderId="0" xfId="3" applyNumberFormat="1" applyFont="1"/>
    <xf numFmtId="43" fontId="0" fillId="0" borderId="0" xfId="1" applyFont="1"/>
    <xf numFmtId="0" fontId="5" fillId="0" borderId="0" xfId="0" applyFont="1"/>
    <xf numFmtId="41" fontId="0" fillId="0" borderId="0" xfId="0" applyNumberFormat="1" applyBorder="1"/>
    <xf numFmtId="41" fontId="0" fillId="0" borderId="4" xfId="0" applyNumberFormat="1" applyBorder="1"/>
    <xf numFmtId="0" fontId="0" fillId="0" borderId="0" xfId="0" applyBorder="1" applyAlignment="1">
      <alignment horizontal="left"/>
    </xf>
    <xf numFmtId="166" fontId="0" fillId="0" borderId="0" xfId="2" applyNumberFormat="1" applyFont="1"/>
    <xf numFmtId="0" fontId="0" fillId="0" borderId="0" xfId="0" applyBorder="1" applyAlignment="1">
      <alignment wrapText="1"/>
    </xf>
    <xf numFmtId="166" fontId="0" fillId="0" borderId="0" xfId="2" applyNumberFormat="1" applyFont="1" applyBorder="1" applyAlignment="1">
      <alignment horizontal="left" indent="2"/>
    </xf>
    <xf numFmtId="0" fontId="1" fillId="0" borderId="3" xfId="0" applyFont="1" applyBorder="1"/>
    <xf numFmtId="49" fontId="0" fillId="0" borderId="0" xfId="2" applyNumberFormat="1" applyFont="1" applyBorder="1"/>
    <xf numFmtId="0" fontId="1" fillId="0" borderId="2" xfId="0" applyFont="1" applyBorder="1" applyAlignment="1">
      <alignment horizontal="center"/>
    </xf>
    <xf numFmtId="165" fontId="1" fillId="0" borderId="0" xfId="1" applyNumberFormat="1" applyFont="1" applyBorder="1"/>
    <xf numFmtId="167" fontId="1" fillId="0" borderId="0" xfId="0" applyNumberFormat="1" applyFont="1" applyBorder="1"/>
    <xf numFmtId="0" fontId="1" fillId="0" borderId="2" xfId="0" applyFont="1" applyBorder="1"/>
    <xf numFmtId="0" fontId="6" fillId="0" borderId="0" xfId="0" quotePrefix="1" applyFont="1"/>
    <xf numFmtId="0" fontId="0" fillId="0" borderId="0" xfId="0" applyFill="1" applyBorder="1"/>
    <xf numFmtId="0" fontId="0" fillId="0" borderId="0" xfId="0" applyFill="1"/>
    <xf numFmtId="0" fontId="4" fillId="0" borderId="0" xfId="0" applyFont="1" applyBorder="1"/>
    <xf numFmtId="41" fontId="7" fillId="0" borderId="0" xfId="0" applyNumberFormat="1" applyFont="1" applyBorder="1"/>
    <xf numFmtId="166" fontId="7" fillId="0" borderId="0" xfId="2" applyNumberFormat="1" applyFont="1" applyBorder="1"/>
    <xf numFmtId="166" fontId="4" fillId="0" borderId="0" xfId="2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/>
    <xf numFmtId="43" fontId="0" fillId="0" borderId="0" xfId="0" applyNumberFormat="1" applyFill="1"/>
    <xf numFmtId="0" fontId="9" fillId="0" borderId="0" xfId="0" applyFont="1"/>
    <xf numFmtId="0" fontId="4" fillId="0" borderId="0" xfId="0" applyFont="1" applyFill="1" applyBorder="1" applyAlignment="1">
      <alignment horizontal="center"/>
    </xf>
    <xf numFmtId="165" fontId="1" fillId="0" borderId="0" xfId="0" applyNumberFormat="1" applyFont="1"/>
    <xf numFmtId="165" fontId="4" fillId="0" borderId="0" xfId="1" applyNumberFormat="1" applyFont="1" applyFill="1"/>
    <xf numFmtId="165" fontId="4" fillId="0" borderId="0" xfId="1" applyNumberFormat="1" applyFont="1" applyFill="1" applyBorder="1"/>
    <xf numFmtId="166" fontId="0" fillId="0" borderId="0" xfId="0" applyNumberForma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1" fillId="0" borderId="0" xfId="0" applyFont="1" applyFill="1"/>
    <xf numFmtId="165" fontId="0" fillId="0" borderId="2" xfId="0" applyNumberFormat="1" applyBorder="1"/>
    <xf numFmtId="0" fontId="0" fillId="0" borderId="2" xfId="0" applyFill="1" applyBorder="1" applyAlignment="1">
      <alignment horizontal="center"/>
    </xf>
    <xf numFmtId="0" fontId="4" fillId="0" borderId="0" xfId="0" applyFont="1" applyFill="1"/>
    <xf numFmtId="166" fontId="1" fillId="0" borderId="0" xfId="2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164" fontId="10" fillId="0" borderId="0" xfId="1" applyNumberFormat="1" applyFont="1" applyFill="1" applyBorder="1"/>
    <xf numFmtId="0" fontId="10" fillId="0" borderId="0" xfId="0" applyFont="1" applyFill="1"/>
    <xf numFmtId="165" fontId="10" fillId="0" borderId="0" xfId="0" applyNumberFormat="1" applyFont="1" applyFill="1" applyBorder="1"/>
    <xf numFmtId="41" fontId="10" fillId="0" borderId="0" xfId="0" applyNumberFormat="1" applyFont="1" applyFill="1" applyBorder="1"/>
    <xf numFmtId="43" fontId="10" fillId="0" borderId="0" xfId="1" applyNumberFormat="1" applyFont="1" applyFill="1" applyBorder="1"/>
    <xf numFmtId="165" fontId="10" fillId="0" borderId="0" xfId="0" applyNumberFormat="1" applyFont="1" applyFill="1"/>
    <xf numFmtId="41" fontId="10" fillId="0" borderId="0" xfId="0" applyNumberFormat="1" applyFont="1" applyBorder="1"/>
    <xf numFmtId="0" fontId="10" fillId="0" borderId="4" xfId="0" applyFont="1" applyFill="1" applyBorder="1"/>
    <xf numFmtId="165" fontId="10" fillId="0" borderId="4" xfId="0" applyNumberFormat="1" applyFont="1" applyFill="1" applyBorder="1"/>
    <xf numFmtId="41" fontId="10" fillId="0" borderId="4" xfId="0" applyNumberFormat="1" applyFont="1" applyBorder="1"/>
    <xf numFmtId="43" fontId="10" fillId="0" borderId="4" xfId="1" applyNumberFormat="1" applyFont="1" applyFill="1" applyBorder="1"/>
    <xf numFmtId="0" fontId="10" fillId="0" borderId="0" xfId="0" quotePrefix="1" applyFont="1"/>
    <xf numFmtId="43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66" fontId="1" fillId="0" borderId="0" xfId="2" applyNumberFormat="1" applyFont="1" applyBorder="1" applyAlignment="1">
      <alignment horizontal="center"/>
    </xf>
    <xf numFmtId="10" fontId="1" fillId="0" borderId="0" xfId="3" applyNumberFormat="1" applyFont="1" applyBorder="1"/>
    <xf numFmtId="43" fontId="1" fillId="0" borderId="0" xfId="0" applyNumberFormat="1" applyFont="1" applyBorder="1"/>
    <xf numFmtId="165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165" fontId="1" fillId="0" borderId="0" xfId="0" applyNumberFormat="1" applyFont="1" applyBorder="1"/>
    <xf numFmtId="43" fontId="1" fillId="0" borderId="0" xfId="1" applyNumberFormat="1" applyFont="1" applyBorder="1"/>
    <xf numFmtId="165" fontId="1" fillId="0" borderId="4" xfId="0" applyNumberFormat="1" applyFont="1" applyBorder="1"/>
    <xf numFmtId="165" fontId="1" fillId="0" borderId="4" xfId="1" applyNumberFormat="1" applyFont="1" applyBorder="1" applyAlignment="1">
      <alignment horizontal="center"/>
    </xf>
    <xf numFmtId="165" fontId="1" fillId="0" borderId="4" xfId="1" applyNumberFormat="1" applyFont="1" applyBorder="1"/>
    <xf numFmtId="43" fontId="1" fillId="0" borderId="4" xfId="1" applyNumberFormat="1" applyFont="1" applyBorder="1"/>
    <xf numFmtId="43" fontId="10" fillId="0" borderId="0" xfId="1" applyNumberFormat="1" applyFont="1" applyBorder="1"/>
    <xf numFmtId="42" fontId="1" fillId="0" borderId="0" xfId="2" applyNumberFormat="1" applyFont="1" applyBorder="1" applyAlignment="1">
      <alignment horizontal="center"/>
    </xf>
    <xf numFmtId="41" fontId="1" fillId="0" borderId="0" xfId="0" applyNumberFormat="1" applyFont="1" applyBorder="1"/>
    <xf numFmtId="165" fontId="10" fillId="0" borderId="0" xfId="0" applyNumberFormat="1" applyFont="1" applyBorder="1"/>
    <xf numFmtId="0" fontId="10" fillId="0" borderId="4" xfId="0" applyFont="1" applyBorder="1"/>
    <xf numFmtId="0" fontId="1" fillId="0" borderId="1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center"/>
    </xf>
    <xf numFmtId="0" fontId="11" fillId="0" borderId="0" xfId="0" applyFont="1"/>
    <xf numFmtId="0" fontId="11" fillId="0" borderId="4" xfId="0" applyFont="1" applyBorder="1"/>
    <xf numFmtId="165" fontId="1" fillId="0" borderId="0" xfId="1" applyNumberFormat="1" applyFont="1" applyFill="1"/>
    <xf numFmtId="165" fontId="1" fillId="0" borderId="0" xfId="1" applyNumberFormat="1" applyFont="1" applyFill="1" applyBorder="1"/>
    <xf numFmtId="165" fontId="1" fillId="0" borderId="4" xfId="1" applyNumberFormat="1" applyFont="1" applyFill="1" applyBorder="1"/>
    <xf numFmtId="0" fontId="0" fillId="0" borderId="1" xfId="0" applyBorder="1" applyAlignment="1">
      <alignment horizontal="center" vertical="center"/>
    </xf>
    <xf numFmtId="0" fontId="1" fillId="0" borderId="0" xfId="0" quotePrefix="1" applyFont="1" applyBorder="1"/>
    <xf numFmtId="0" fontId="1" fillId="0" borderId="0" xfId="0" quotePrefix="1" applyFont="1" applyFill="1"/>
    <xf numFmtId="165" fontId="1" fillId="0" borderId="0" xfId="1" applyNumberFormat="1" applyFont="1" applyFill="1" applyBorder="1" applyAlignment="1">
      <alignment horizontal="center"/>
    </xf>
    <xf numFmtId="43" fontId="1" fillId="0" borderId="0" xfId="1" applyNumberFormat="1" applyFont="1" applyFill="1" applyBorder="1"/>
    <xf numFmtId="0" fontId="6" fillId="0" borderId="0" xfId="0" quotePrefix="1" applyFont="1" applyFill="1"/>
    <xf numFmtId="41" fontId="4" fillId="0" borderId="0" xfId="0" applyNumberFormat="1" applyFont="1" applyFill="1" applyBorder="1"/>
    <xf numFmtId="41" fontId="4" fillId="0" borderId="4" xfId="0" applyNumberFormat="1" applyFont="1" applyFill="1" applyBorder="1"/>
    <xf numFmtId="43" fontId="10" fillId="0" borderId="0" xfId="0" applyNumberFormat="1" applyFont="1" applyFill="1" applyBorder="1"/>
    <xf numFmtId="166" fontId="4" fillId="0" borderId="0" xfId="2" applyNumberFormat="1" applyFont="1" applyFill="1" applyBorder="1" applyAlignment="1">
      <alignment horizontal="center"/>
    </xf>
    <xf numFmtId="10" fontId="0" fillId="0" borderId="0" xfId="3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5" fontId="0" fillId="0" borderId="0" xfId="0" applyNumberFormat="1" applyFill="1"/>
    <xf numFmtId="165" fontId="1" fillId="0" borderId="0" xfId="1" applyNumberFormat="1" applyFont="1" applyFill="1" applyBorder="1" applyAlignment="1">
      <alignment horizontal="right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0" xfId="0" applyFont="1" applyFill="1" applyAlignment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0" fontId="1" fillId="0" borderId="0" xfId="3" applyNumberFormat="1" applyFont="1" applyFill="1" applyBorder="1"/>
    <xf numFmtId="164" fontId="1" fillId="0" borderId="0" xfId="1" applyNumberFormat="1" applyFont="1" applyFill="1" applyBorder="1"/>
    <xf numFmtId="0" fontId="4" fillId="0" borderId="0" xfId="0" applyFont="1" applyFill="1" applyAlignment="1">
      <alignment horizontal="right"/>
    </xf>
    <xf numFmtId="43" fontId="4" fillId="0" borderId="0" xfId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66" fontId="4" fillId="0" borderId="0" xfId="2" applyNumberFormat="1" applyFont="1" applyFill="1" applyBorder="1" applyAlignment="1">
      <alignment horizontal="right"/>
    </xf>
    <xf numFmtId="10" fontId="4" fillId="0" borderId="0" xfId="3" applyNumberFormat="1" applyFont="1" applyFill="1" applyBorder="1"/>
    <xf numFmtId="0" fontId="4" fillId="0" borderId="0" xfId="0" applyFont="1" applyFill="1" applyBorder="1" applyAlignment="1">
      <alignment horizontal="right"/>
    </xf>
    <xf numFmtId="43" fontId="4" fillId="0" borderId="0" xfId="1" applyFont="1" applyFill="1" applyBorder="1"/>
    <xf numFmtId="165" fontId="4" fillId="0" borderId="0" xfId="0" applyNumberFormat="1" applyFont="1" applyFill="1"/>
    <xf numFmtId="0" fontId="4" fillId="0" borderId="4" xfId="0" applyFont="1" applyFill="1" applyBorder="1"/>
    <xf numFmtId="165" fontId="4" fillId="0" borderId="4" xfId="0" applyNumberFormat="1" applyFont="1" applyFill="1" applyBorder="1"/>
    <xf numFmtId="43" fontId="4" fillId="0" borderId="4" xfId="1" applyFont="1" applyFill="1" applyBorder="1"/>
    <xf numFmtId="0" fontId="0" fillId="0" borderId="0" xfId="0" quotePrefix="1" applyFill="1"/>
    <xf numFmtId="0" fontId="0" fillId="0" borderId="0" xfId="0" applyFill="1" applyAlignment="1">
      <alignment horizontal="right"/>
    </xf>
    <xf numFmtId="43" fontId="0" fillId="0" borderId="0" xfId="1" applyFont="1" applyFill="1"/>
    <xf numFmtId="3" fontId="1" fillId="0" borderId="0" xfId="0" applyNumberFormat="1" applyFont="1" applyFill="1"/>
    <xf numFmtId="3" fontId="1" fillId="0" borderId="4" xfId="0" applyNumberFormat="1" applyFont="1" applyFill="1" applyBorder="1"/>
    <xf numFmtId="166" fontId="1" fillId="0" borderId="0" xfId="2" applyNumberFormat="1" applyFont="1" applyFill="1"/>
    <xf numFmtId="0" fontId="1" fillId="0" borderId="0" xfId="0" applyFont="1" applyFill="1" applyAlignment="1">
      <alignment horizontal="centerContinuous"/>
    </xf>
    <xf numFmtId="0" fontId="3" fillId="0" borderId="0" xfId="0" applyFont="1" applyFill="1"/>
    <xf numFmtId="3" fontId="3" fillId="0" borderId="0" xfId="0" applyNumberFormat="1" applyFont="1" applyFill="1"/>
    <xf numFmtId="0" fontId="4" fillId="0" borderId="0" xfId="0" applyFont="1" applyFill="1" applyBorder="1" applyAlignment="1"/>
    <xf numFmtId="166" fontId="4" fillId="0" borderId="2" xfId="0" applyNumberFormat="1" applyFont="1" applyBorder="1" applyAlignment="1">
      <alignment horizontal="center"/>
    </xf>
    <xf numFmtId="0" fontId="0" fillId="0" borderId="3" xfId="0" applyFill="1" applyBorder="1"/>
    <xf numFmtId="165" fontId="0" fillId="0" borderId="2" xfId="1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41" fontId="11" fillId="0" borderId="0" xfId="0" applyNumberFormat="1" applyFont="1"/>
    <xf numFmtId="0" fontId="7" fillId="0" borderId="0" xfId="0" applyFont="1" applyFill="1" applyBorder="1"/>
    <xf numFmtId="0" fontId="0" fillId="0" borderId="0" xfId="0" applyFont="1"/>
    <xf numFmtId="165" fontId="4" fillId="0" borderId="2" xfId="1" applyNumberFormat="1" applyFont="1" applyBorder="1" applyAlignment="1">
      <alignment horizontal="center"/>
    </xf>
    <xf numFmtId="165" fontId="2" fillId="0" borderId="0" xfId="1" applyNumberFormat="1" applyFont="1" applyFill="1" applyBorder="1"/>
    <xf numFmtId="165" fontId="2" fillId="0" borderId="4" xfId="1" applyNumberFormat="1" applyFont="1" applyFill="1" applyBorder="1"/>
    <xf numFmtId="165" fontId="2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/>
    <xf numFmtId="165" fontId="2" fillId="0" borderId="0" xfId="1" applyNumberFormat="1" applyFont="1" applyBorder="1"/>
    <xf numFmtId="43" fontId="2" fillId="0" borderId="0" xfId="1" applyFont="1" applyBorder="1"/>
    <xf numFmtId="41" fontId="2" fillId="0" borderId="0" xfId="1" applyNumberFormat="1" applyFont="1" applyFill="1" applyProtection="1">
      <protection locked="0"/>
    </xf>
    <xf numFmtId="41" fontId="2" fillId="0" borderId="0" xfId="0" applyNumberFormat="1" applyFont="1" applyFill="1"/>
    <xf numFmtId="41" fontId="2" fillId="0" borderId="0" xfId="0" applyNumberFormat="1" applyFont="1" applyFill="1" applyBorder="1"/>
    <xf numFmtId="42" fontId="2" fillId="0" borderId="0" xfId="0" applyNumberFormat="1" applyFont="1" applyFill="1"/>
    <xf numFmtId="41" fontId="2" fillId="0" borderId="4" xfId="0" applyNumberFormat="1" applyFont="1" applyFill="1" applyBorder="1"/>
    <xf numFmtId="165" fontId="12" fillId="0" borderId="0" xfId="1" applyNumberFormat="1" applyFont="1" applyFill="1"/>
    <xf numFmtId="166" fontId="12" fillId="0" borderId="0" xfId="2" applyNumberFormat="1" applyFont="1" applyFill="1"/>
    <xf numFmtId="165" fontId="2" fillId="0" borderId="0" xfId="1" applyNumberFormat="1" applyFont="1" applyFill="1"/>
    <xf numFmtId="41" fontId="2" fillId="0" borderId="0" xfId="1" applyNumberFormat="1" applyFont="1" applyFill="1"/>
    <xf numFmtId="166" fontId="12" fillId="0" borderId="0" xfId="2" applyNumberFormat="1" applyFont="1" applyFill="1" applyAlignment="1">
      <alignment horizontal="left" indent="3"/>
    </xf>
    <xf numFmtId="3" fontId="2" fillId="0" borderId="0" xfId="0" applyNumberFormat="1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43" fontId="2" fillId="0" borderId="1" xfId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6" fontId="2" fillId="0" borderId="0" xfId="2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2" fillId="0" borderId="3" xfId="0" applyFont="1" applyFill="1" applyBorder="1"/>
    <xf numFmtId="167" fontId="2" fillId="0" borderId="0" xfId="0" applyNumberFormat="1" applyFont="1" applyFill="1" applyBorder="1"/>
    <xf numFmtId="165" fontId="2" fillId="0" borderId="0" xfId="0" applyNumberFormat="1" applyFont="1" applyFill="1"/>
    <xf numFmtId="168" fontId="2" fillId="0" borderId="0" xfId="0" applyNumberFormat="1" applyFont="1" applyFill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/>
    <xf numFmtId="37" fontId="2" fillId="0" borderId="0" xfId="2" applyNumberFormat="1" applyFont="1" applyFill="1" applyBorder="1"/>
    <xf numFmtId="37" fontId="2" fillId="0" borderId="0" xfId="2" applyNumberFormat="1" applyFont="1" applyFill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3" fontId="2" fillId="0" borderId="3" xfId="0" applyNumberFormat="1" applyFont="1" applyFill="1" applyBorder="1"/>
    <xf numFmtId="0" fontId="2" fillId="0" borderId="1" xfId="0" applyFont="1" applyFill="1" applyBorder="1"/>
    <xf numFmtId="3" fontId="2" fillId="0" borderId="7" xfId="0" applyNumberFormat="1" applyFon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42" fontId="2" fillId="0" borderId="0" xfId="2" applyNumberFormat="1" applyFont="1" applyFill="1" applyBorder="1" applyAlignment="1">
      <alignment horizontal="center"/>
    </xf>
    <xf numFmtId="42" fontId="2" fillId="0" borderId="0" xfId="1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166" fontId="2" fillId="0" borderId="0" xfId="2" applyNumberFormat="1" applyFont="1" applyFill="1" applyProtection="1">
      <protection locked="0"/>
    </xf>
    <xf numFmtId="44" fontId="2" fillId="0" borderId="0" xfId="2" applyFont="1" applyFill="1" applyBorder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 wrapText="1"/>
    </xf>
    <xf numFmtId="166" fontId="2" fillId="0" borderId="0" xfId="2" applyNumberFormat="1" applyFont="1" applyFill="1"/>
    <xf numFmtId="42" fontId="2" fillId="0" borderId="0" xfId="2" applyNumberFormat="1" applyFont="1" applyFill="1"/>
    <xf numFmtId="166" fontId="2" fillId="0" borderId="0" xfId="2" applyNumberFormat="1" applyFont="1"/>
    <xf numFmtId="44" fontId="2" fillId="0" borderId="0" xfId="0" applyNumberFormat="1" applyFont="1" applyFill="1" applyProtection="1">
      <protection locked="0"/>
    </xf>
    <xf numFmtId="0" fontId="2" fillId="0" borderId="0" xfId="0" applyFont="1" applyFill="1" applyAlignment="1"/>
    <xf numFmtId="165" fontId="2" fillId="0" borderId="0" xfId="1" applyNumberFormat="1" applyFont="1" applyFill="1" applyBorder="1" applyAlignment="1">
      <alignment horizontal="center"/>
    </xf>
    <xf numFmtId="165" fontId="0" fillId="0" borderId="0" xfId="2" applyNumberFormat="1" applyFont="1" applyBorder="1" applyAlignment="1">
      <alignment horizontal="left" indent="2"/>
    </xf>
    <xf numFmtId="165" fontId="0" fillId="0" borderId="0" xfId="1" applyNumberFormat="1" applyFont="1" applyBorder="1" applyAlignment="1">
      <alignment horizontal="left" indent="2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/>
    <xf numFmtId="44" fontId="2" fillId="0" borderId="0" xfId="2" applyFont="1" applyFill="1"/>
    <xf numFmtId="2" fontId="0" fillId="0" borderId="0" xfId="0" applyNumberFormat="1"/>
    <xf numFmtId="44" fontId="2" fillId="0" borderId="0" xfId="2" applyFont="1" applyFill="1" applyBorder="1" applyProtection="1">
      <protection locked="0"/>
    </xf>
    <xf numFmtId="44" fontId="0" fillId="0" borderId="0" xfId="2" applyFont="1"/>
    <xf numFmtId="49" fontId="0" fillId="0" borderId="0" xfId="2" applyNumberFormat="1" applyFont="1" applyFill="1" applyBorder="1"/>
    <xf numFmtId="166" fontId="0" fillId="0" borderId="0" xfId="2" applyNumberFormat="1" applyFont="1" applyFill="1" applyBorder="1"/>
    <xf numFmtId="43" fontId="2" fillId="0" borderId="3" xfId="1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6" fontId="0" fillId="0" borderId="0" xfId="2" applyNumberFormat="1" applyFont="1" applyFill="1"/>
    <xf numFmtId="0" fontId="2" fillId="0" borderId="4" xfId="0" applyFont="1" applyBorder="1"/>
    <xf numFmtId="166" fontId="2" fillId="0" borderId="0" xfId="0" applyNumberFormat="1" applyFont="1" applyFill="1" applyBorder="1"/>
    <xf numFmtId="43" fontId="2" fillId="0" borderId="0" xfId="1" applyFont="1" applyFill="1" applyBorder="1" applyAlignment="1">
      <alignment wrapText="1"/>
    </xf>
    <xf numFmtId="165" fontId="2" fillId="0" borderId="4" xfId="0" applyNumberFormat="1" applyFont="1" applyFill="1" applyBorder="1"/>
    <xf numFmtId="0" fontId="0" fillId="0" borderId="0" xfId="0" applyBorder="1" applyAlignment="1"/>
    <xf numFmtId="166" fontId="2" fillId="0" borderId="0" xfId="2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5" fontId="0" fillId="0" borderId="0" xfId="1" applyNumberFormat="1" applyFont="1" applyFill="1" applyBorder="1"/>
    <xf numFmtId="41" fontId="1" fillId="0" borderId="0" xfId="0" applyNumberFormat="1" applyFont="1" applyFill="1" applyBorder="1"/>
    <xf numFmtId="165" fontId="1" fillId="0" borderId="0" xfId="1" applyNumberFormat="1" applyFont="1" applyFill="1" applyProtection="1">
      <protection locked="0"/>
    </xf>
    <xf numFmtId="41" fontId="1" fillId="0" borderId="4" xfId="0" applyNumberFormat="1" applyFont="1" applyFill="1" applyBorder="1"/>
    <xf numFmtId="43" fontId="1" fillId="0" borderId="4" xfId="1" applyNumberFormat="1" applyFont="1" applyFill="1" applyBorder="1"/>
    <xf numFmtId="43" fontId="1" fillId="0" borderId="0" xfId="0" applyNumberFormat="1" applyFont="1" applyFill="1" applyBorder="1"/>
    <xf numFmtId="165" fontId="1" fillId="0" borderId="0" xfId="0" applyNumberFormat="1" applyFont="1" applyFill="1"/>
    <xf numFmtId="41" fontId="1" fillId="0" borderId="0" xfId="1" applyNumberFormat="1" applyFont="1" applyFill="1" applyBorder="1"/>
    <xf numFmtId="41" fontId="1" fillId="0" borderId="0" xfId="0" applyNumberFormat="1" applyFont="1" applyFill="1" applyBorder="1" applyAlignment="1"/>
    <xf numFmtId="165" fontId="1" fillId="0" borderId="0" xfId="1" applyNumberFormat="1" applyFont="1" applyFill="1" applyAlignment="1" applyProtection="1">
      <protection locked="0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4" fillId="0" borderId="0" xfId="4" applyAlignment="1" applyProtection="1"/>
    <xf numFmtId="165" fontId="15" fillId="0" borderId="0" xfId="1" applyNumberFormat="1" applyFont="1" applyFill="1" applyProtection="1">
      <protection locked="0"/>
    </xf>
    <xf numFmtId="165" fontId="15" fillId="0" borderId="0" xfId="1" applyNumberFormat="1" applyFont="1" applyFill="1"/>
    <xf numFmtId="165" fontId="15" fillId="0" borderId="4" xfId="1" applyNumberFormat="1" applyFont="1" applyFill="1" applyBorder="1"/>
    <xf numFmtId="165" fontId="15" fillId="0" borderId="0" xfId="1" applyNumberFormat="1" applyFont="1" applyFill="1" applyBorder="1"/>
    <xf numFmtId="41" fontId="15" fillId="0" borderId="0" xfId="1" applyNumberFormat="1" applyFont="1" applyFill="1" applyBorder="1"/>
    <xf numFmtId="41" fontId="15" fillId="0" borderId="0" xfId="1" applyNumberFormat="1" applyFont="1" applyFill="1"/>
    <xf numFmtId="0" fontId="15" fillId="0" borderId="0" xfId="0" applyFont="1"/>
    <xf numFmtId="166" fontId="15" fillId="0" borderId="0" xfId="2" applyNumberFormat="1" applyFont="1" applyFill="1" applyAlignment="1">
      <alignment horizontal="left" indent="3"/>
    </xf>
    <xf numFmtId="3" fontId="1" fillId="0" borderId="0" xfId="0" applyNumberFormat="1" applyFont="1" applyFill="1" applyBorder="1"/>
    <xf numFmtId="41" fontId="1" fillId="0" borderId="0" xfId="1" applyNumberFormat="1" applyFont="1" applyFill="1"/>
    <xf numFmtId="165" fontId="1" fillId="0" borderId="2" xfId="0" applyNumberFormat="1" applyFont="1" applyBorder="1"/>
    <xf numFmtId="0" fontId="1" fillId="0" borderId="0" xfId="0" applyFont="1" applyFill="1" applyAlignment="1">
      <alignment horizontal="left"/>
    </xf>
    <xf numFmtId="3" fontId="1" fillId="0" borderId="0" xfId="0" quotePrefix="1" applyNumberFormat="1" applyFont="1" applyBorder="1" applyAlignment="1" applyProtection="1">
      <alignment horizontal="right"/>
      <protection locked="0"/>
    </xf>
    <xf numFmtId="165" fontId="1" fillId="0" borderId="0" xfId="1" applyNumberFormat="1" applyFont="1"/>
    <xf numFmtId="41" fontId="1" fillId="0" borderId="0" xfId="0" applyNumberFormat="1" applyFont="1" applyFill="1"/>
    <xf numFmtId="165" fontId="1" fillId="0" borderId="0" xfId="1" applyNumberFormat="1" applyFont="1" applyFill="1" applyBorder="1" applyProtection="1">
      <protection locked="0"/>
    </xf>
    <xf numFmtId="165" fontId="1" fillId="0" borderId="4" xfId="1" applyNumberFormat="1" applyFont="1" applyFill="1" applyBorder="1" applyAlignment="1" applyProtection="1">
      <protection locked="0"/>
    </xf>
    <xf numFmtId="41" fontId="1" fillId="0" borderId="4" xfId="1" applyNumberFormat="1" applyFont="1" applyFill="1" applyBorder="1"/>
    <xf numFmtId="166" fontId="1" fillId="0" borderId="0" xfId="2" applyNumberFormat="1" applyFont="1" applyFill="1" applyAlignment="1">
      <alignment horizontal="left" indent="3"/>
    </xf>
    <xf numFmtId="41" fontId="1" fillId="0" borderId="4" xfId="0" applyNumberFormat="1" applyFont="1" applyFill="1" applyBorder="1" applyAlignment="1"/>
    <xf numFmtId="41" fontId="1" fillId="0" borderId="0" xfId="0" quotePrefix="1" applyNumberFormat="1" applyFont="1" applyFill="1" applyBorder="1"/>
    <xf numFmtId="165" fontId="1" fillId="0" borderId="4" xfId="0" applyNumberFormat="1" applyFont="1" applyFill="1" applyBorder="1"/>
    <xf numFmtId="165" fontId="1" fillId="0" borderId="4" xfId="1" applyNumberFormat="1" applyFont="1" applyFill="1" applyBorder="1" applyProtection="1">
      <protection locked="0"/>
    </xf>
    <xf numFmtId="0" fontId="10" fillId="0" borderId="3" xfId="0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  <xf numFmtId="0" fontId="10" fillId="0" borderId="0" xfId="0" applyFont="1" applyFill="1" applyBorder="1"/>
    <xf numFmtId="165" fontId="10" fillId="0" borderId="0" xfId="0" applyNumberFormat="1" applyFont="1" applyFill="1" applyBorder="1" applyAlignment="1">
      <alignment horizontal="center"/>
    </xf>
    <xf numFmtId="165" fontId="10" fillId="0" borderId="5" xfId="1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2" xfId="0" applyFont="1" applyFill="1" applyBorder="1"/>
    <xf numFmtId="165" fontId="10" fillId="0" borderId="2" xfId="1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6" fontId="10" fillId="0" borderId="0" xfId="2" applyNumberFormat="1" applyFont="1" applyFill="1" applyBorder="1" applyAlignment="1">
      <alignment horizontal="center"/>
    </xf>
    <xf numFmtId="42" fontId="10" fillId="0" borderId="0" xfId="2" applyNumberFormat="1" applyFont="1" applyFill="1" applyBorder="1" applyAlignment="1">
      <alignment horizontal="center"/>
    </xf>
    <xf numFmtId="10" fontId="10" fillId="0" borderId="0" xfId="3" applyNumberFormat="1" applyFont="1" applyFill="1" applyBorder="1"/>
    <xf numFmtId="44" fontId="0" fillId="0" borderId="0" xfId="2" applyNumberFormat="1" applyFont="1" applyFill="1" applyBorder="1" applyAlignment="1">
      <alignment horizontal="center"/>
    </xf>
    <xf numFmtId="165" fontId="10" fillId="0" borderId="0" xfId="1" applyNumberFormat="1" applyFont="1" applyFill="1" applyBorder="1" applyAlignment="1">
      <alignment horizontal="center"/>
    </xf>
    <xf numFmtId="165" fontId="10" fillId="0" borderId="0" xfId="1" applyNumberFormat="1" applyFont="1" applyFill="1" applyBorder="1"/>
    <xf numFmtId="43" fontId="2" fillId="0" borderId="0" xfId="1" applyNumberFormat="1" applyFont="1" applyFill="1" applyBorder="1"/>
    <xf numFmtId="43" fontId="2" fillId="0" borderId="4" xfId="1" applyNumberFormat="1" applyFont="1" applyFill="1" applyBorder="1"/>
    <xf numFmtId="0" fontId="1" fillId="0" borderId="0" xfId="0" quotePrefix="1" applyFont="1" applyFill="1" applyBorder="1"/>
    <xf numFmtId="0" fontId="6" fillId="0" borderId="0" xfId="0" applyFont="1" applyFill="1"/>
    <xf numFmtId="0" fontId="10" fillId="0" borderId="0" xfId="0" quotePrefix="1" applyFont="1" applyFill="1"/>
    <xf numFmtId="44" fontId="10" fillId="0" borderId="0" xfId="1" applyNumberFormat="1" applyFont="1" applyFill="1" applyBorder="1" applyAlignment="1">
      <alignment horizontal="center"/>
    </xf>
    <xf numFmtId="42" fontId="1" fillId="0" borderId="0" xfId="2" applyNumberFormat="1" applyFont="1" applyFill="1" applyBorder="1" applyAlignment="1">
      <alignment horizontal="center"/>
    </xf>
    <xf numFmtId="0" fontId="13" fillId="0" borderId="0" xfId="0" applyFont="1" applyFill="1" applyBorder="1"/>
    <xf numFmtId="37" fontId="1" fillId="0" borderId="0" xfId="1" applyNumberFormat="1" applyFont="1" applyBorder="1"/>
    <xf numFmtId="37" fontId="1" fillId="0" borderId="2" xfId="1" applyNumberFormat="1" applyFont="1" applyBorder="1"/>
    <xf numFmtId="41" fontId="2" fillId="0" borderId="0" xfId="2" applyNumberFormat="1" applyFont="1" applyFill="1"/>
    <xf numFmtId="41" fontId="10" fillId="0" borderId="0" xfId="0" applyNumberFormat="1" applyFont="1"/>
    <xf numFmtId="43" fontId="10" fillId="0" borderId="0" xfId="0" applyNumberFormat="1" applyFont="1" applyFill="1"/>
    <xf numFmtId="41" fontId="0" fillId="0" borderId="0" xfId="0" applyNumberFormat="1" applyFill="1"/>
    <xf numFmtId="41" fontId="10" fillId="0" borderId="0" xfId="0" applyNumberFormat="1" applyFont="1" applyFill="1"/>
    <xf numFmtId="41" fontId="0" fillId="0" borderId="0" xfId="0" applyNumberFormat="1"/>
    <xf numFmtId="166" fontId="0" fillId="0" borderId="0" xfId="0" applyNumberFormat="1"/>
    <xf numFmtId="42" fontId="0" fillId="0" borderId="0" xfId="0" applyNumberFormat="1"/>
    <xf numFmtId="41" fontId="2" fillId="0" borderId="0" xfId="1" applyNumberFormat="1" applyFont="1" applyBorder="1"/>
    <xf numFmtId="41" fontId="2" fillId="0" borderId="0" xfId="0" applyNumberFormat="1" applyFont="1"/>
    <xf numFmtId="41" fontId="1" fillId="0" borderId="0" xfId="0" applyNumberFormat="1" applyFont="1"/>
    <xf numFmtId="41" fontId="2" fillId="0" borderId="0" xfId="0" applyNumberFormat="1" applyFont="1" applyBorder="1"/>
    <xf numFmtId="41" fontId="2" fillId="0" borderId="0" xfId="1" applyNumberFormat="1" applyFont="1" applyFill="1" applyBorder="1"/>
    <xf numFmtId="41" fontId="4" fillId="0" borderId="0" xfId="0" applyNumberFormat="1" applyFont="1"/>
    <xf numFmtId="3" fontId="8" fillId="0" borderId="0" xfId="0" applyNumberFormat="1" applyFont="1" applyFill="1"/>
    <xf numFmtId="41" fontId="3" fillId="0" borderId="0" xfId="0" applyNumberFormat="1" applyFont="1" applyFill="1"/>
    <xf numFmtId="171" fontId="8" fillId="0" borderId="0" xfId="0" applyNumberFormat="1" applyFont="1" applyFill="1"/>
    <xf numFmtId="3" fontId="8" fillId="0" borderId="0" xfId="0" applyNumberFormat="1" applyFont="1"/>
    <xf numFmtId="170" fontId="8" fillId="0" borderId="0" xfId="0" applyNumberFormat="1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7" fontId="4" fillId="0" borderId="6" xfId="1" applyNumberFormat="1" applyFont="1" applyBorder="1"/>
    <xf numFmtId="3" fontId="17" fillId="0" borderId="0" xfId="5" applyNumberFormat="1" applyFill="1" applyBorder="1"/>
    <xf numFmtId="3" fontId="0" fillId="0" borderId="0" xfId="0" applyNumberFormat="1" applyFill="1" applyBorder="1"/>
    <xf numFmtId="3" fontId="0" fillId="0" borderId="0" xfId="0" applyNumberFormat="1" applyFill="1"/>
    <xf numFmtId="41" fontId="0" fillId="0" borderId="0" xfId="0" applyNumberFormat="1" applyFill="1" applyBorder="1"/>
    <xf numFmtId="5" fontId="2" fillId="0" borderId="0" xfId="2" applyNumberFormat="1" applyFont="1" applyFill="1" applyAlignment="1"/>
    <xf numFmtId="44" fontId="8" fillId="0" borderId="0" xfId="2" applyNumberFormat="1" applyFont="1" applyFill="1" applyBorder="1" applyAlignment="1">
      <alignment horizontal="left"/>
    </xf>
    <xf numFmtId="41" fontId="1" fillId="0" borderId="0" xfId="1" applyNumberFormat="1" applyFont="1" applyFill="1" applyAlignment="1" applyProtection="1">
      <protection locked="0"/>
    </xf>
    <xf numFmtId="0" fontId="0" fillId="0" borderId="2" xfId="0" applyBorder="1" applyAlignment="1">
      <alignment horizontal="center"/>
    </xf>
    <xf numFmtId="41" fontId="6" fillId="0" borderId="0" xfId="0" quotePrefix="1" applyNumberFormat="1" applyFont="1" applyFill="1"/>
    <xf numFmtId="42" fontId="0" fillId="0" borderId="0" xfId="0" applyNumberFormat="1" applyFill="1"/>
    <xf numFmtId="41" fontId="0" fillId="0" borderId="0" xfId="0" applyNumberFormat="1" applyAlignment="1">
      <alignment horizontal="right"/>
    </xf>
    <xf numFmtId="41" fontId="0" fillId="0" borderId="0" xfId="2" applyNumberFormat="1" applyFont="1" applyFill="1"/>
    <xf numFmtId="14" fontId="0" fillId="0" borderId="0" xfId="0" applyNumberFormat="1"/>
    <xf numFmtId="14" fontId="10" fillId="0" borderId="0" xfId="0" applyNumberFormat="1" applyFont="1"/>
    <xf numFmtId="41" fontId="0" fillId="0" borderId="0" xfId="0" applyNumberFormat="1" applyAlignment="1"/>
    <xf numFmtId="14" fontId="10" fillId="0" borderId="0" xfId="0" applyNumberFormat="1" applyFont="1" applyFill="1"/>
    <xf numFmtId="41" fontId="2" fillId="0" borderId="0" xfId="2" applyNumberFormat="1" applyFont="1" applyFill="1" applyProtection="1">
      <protection locked="0"/>
    </xf>
    <xf numFmtId="14" fontId="0" fillId="0" borderId="0" xfId="2" applyNumberFormat="1" applyFont="1" applyFill="1"/>
    <xf numFmtId="41" fontId="3" fillId="0" borderId="0" xfId="0" applyNumberFormat="1" applyFont="1"/>
    <xf numFmtId="43" fontId="1" fillId="0" borderId="0" xfId="0" applyNumberFormat="1" applyFont="1" applyFill="1"/>
    <xf numFmtId="172" fontId="2" fillId="0" borderId="0" xfId="0" applyNumberFormat="1" applyFont="1" applyFill="1"/>
    <xf numFmtId="171" fontId="2" fillId="0" borderId="0" xfId="0" applyNumberFormat="1" applyFont="1" applyFill="1"/>
    <xf numFmtId="0" fontId="0" fillId="0" borderId="0" xfId="0" applyAlignment="1">
      <alignment horizontal="center"/>
    </xf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1" fontId="2" fillId="0" borderId="0" xfId="0" applyNumberFormat="1" applyFont="1" applyFill="1"/>
    <xf numFmtId="41" fontId="1" fillId="0" borderId="4" xfId="0" applyNumberFormat="1" applyFont="1" applyBorder="1"/>
    <xf numFmtId="41" fontId="10" fillId="0" borderId="4" xfId="0" applyNumberFormat="1" applyFont="1" applyFill="1" applyBorder="1"/>
    <xf numFmtId="0" fontId="0" fillId="3" borderId="0" xfId="0" applyFill="1"/>
    <xf numFmtId="165" fontId="1" fillId="0" borderId="4" xfId="1" applyNumberFormat="1" applyFont="1" applyFill="1" applyBorder="1" applyAlignment="1">
      <alignment horizontal="center"/>
    </xf>
    <xf numFmtId="41" fontId="1" fillId="0" borderId="4" xfId="1" applyNumberFormat="1" applyFont="1" applyFill="1" applyBorder="1" applyAlignment="1" applyProtection="1">
      <protection locked="0"/>
    </xf>
    <xf numFmtId="166" fontId="0" fillId="0" borderId="0" xfId="0" applyNumberFormat="1" applyBorder="1"/>
    <xf numFmtId="42" fontId="0" fillId="0" borderId="0" xfId="2" applyNumberFormat="1" applyFont="1"/>
    <xf numFmtId="165" fontId="0" fillId="0" borderId="0" xfId="0" applyNumberFormat="1" applyFill="1" applyBorder="1"/>
    <xf numFmtId="165" fontId="0" fillId="0" borderId="2" xfId="0" applyNumberFormat="1" applyFill="1" applyBorder="1"/>
    <xf numFmtId="165" fontId="10" fillId="0" borderId="0" xfId="1" applyNumberFormat="1" applyFont="1"/>
    <xf numFmtId="0" fontId="0" fillId="0" borderId="0" xfId="0" applyAlignment="1">
      <alignment horizontal="center"/>
    </xf>
    <xf numFmtId="42" fontId="2" fillId="0" borderId="0" xfId="2" applyNumberFormat="1" applyFont="1" applyFill="1" applyBorder="1"/>
    <xf numFmtId="165" fontId="0" fillId="0" borderId="2" xfId="1" applyNumberFormat="1" applyFont="1" applyBorder="1" applyAlignment="1">
      <alignment horizontal="left" indent="2"/>
    </xf>
    <xf numFmtId="173" fontId="0" fillId="0" borderId="0" xfId="3" applyNumberFormat="1" applyFont="1"/>
    <xf numFmtId="3" fontId="2" fillId="0" borderId="0" xfId="0" applyNumberFormat="1" applyFont="1" applyAlignment="1"/>
    <xf numFmtId="166" fontId="1" fillId="0" borderId="0" xfId="2" applyNumberFormat="1" applyFont="1" applyFill="1" applyBorder="1" applyAlignment="1">
      <alignment horizontal="left" indent="3"/>
    </xf>
    <xf numFmtId="3" fontId="1" fillId="0" borderId="0" xfId="0" quotePrefix="1" applyNumberFormat="1" applyFont="1" applyFill="1"/>
    <xf numFmtId="43" fontId="0" fillId="0" borderId="0" xfId="1" applyNumberFormat="1" applyFont="1" applyBorder="1"/>
    <xf numFmtId="5" fontId="0" fillId="0" borderId="0" xfId="0" applyNumberFormat="1"/>
    <xf numFmtId="37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42" fontId="1" fillId="0" borderId="0" xfId="2" applyNumberFormat="1" applyFont="1" applyFill="1"/>
    <xf numFmtId="165" fontId="4" fillId="0" borderId="0" xfId="0" applyNumberFormat="1" applyFont="1" applyFill="1" applyBorder="1"/>
    <xf numFmtId="164" fontId="0" fillId="0" borderId="0" xfId="0" applyNumberFormat="1" applyFill="1"/>
    <xf numFmtId="9" fontId="0" fillId="0" borderId="0" xfId="3" applyFont="1"/>
    <xf numFmtId="165" fontId="1" fillId="0" borderId="0" xfId="6" applyNumberFormat="1" applyFont="1" applyFill="1" applyBorder="1"/>
    <xf numFmtId="3" fontId="1" fillId="0" borderId="0" xfId="6" applyNumberFormat="1" applyFont="1" applyFill="1" applyBorder="1"/>
    <xf numFmtId="165" fontId="1" fillId="0" borderId="0" xfId="7" applyNumberFormat="1" applyFont="1" applyFill="1" applyBorder="1"/>
    <xf numFmtId="165" fontId="1" fillId="0" borderId="0" xfId="7" applyNumberFormat="1" applyFont="1" applyFill="1"/>
    <xf numFmtId="0" fontId="3" fillId="0" borderId="0" xfId="6" applyFont="1" applyFill="1"/>
    <xf numFmtId="0" fontId="3" fillId="0" borderId="0" xfId="6" applyFont="1" applyFill="1" applyBorder="1"/>
    <xf numFmtId="165" fontId="1" fillId="0" borderId="4" xfId="6" applyNumberFormat="1" applyFont="1" applyFill="1" applyBorder="1"/>
    <xf numFmtId="3" fontId="1" fillId="0" borderId="4" xfId="6" applyNumberFormat="1" applyFont="1" applyFill="1" applyBorder="1"/>
    <xf numFmtId="165" fontId="1" fillId="0" borderId="4" xfId="7" applyNumberFormat="1" applyFont="1" applyFill="1" applyBorder="1"/>
    <xf numFmtId="3" fontId="1" fillId="0" borderId="0" xfId="6" applyNumberFormat="1" applyFont="1" applyBorder="1"/>
    <xf numFmtId="167" fontId="1" fillId="0" borderId="0" xfId="6" applyNumberFormat="1" applyFont="1" applyBorder="1"/>
    <xf numFmtId="165" fontId="1" fillId="0" borderId="0" xfId="7" applyNumberFormat="1" applyFont="1" applyBorder="1"/>
    <xf numFmtId="0" fontId="3" fillId="0" borderId="0" xfId="6" applyFont="1"/>
    <xf numFmtId="3" fontId="1" fillId="0" borderId="4" xfId="6" applyNumberFormat="1" applyFont="1" applyBorder="1"/>
    <xf numFmtId="167" fontId="1" fillId="0" borderId="4" xfId="6" applyNumberFormat="1" applyFont="1" applyBorder="1"/>
    <xf numFmtId="165" fontId="1" fillId="0" borderId="4" xfId="7" applyNumberFormat="1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1" fillId="0" borderId="0" xfId="6" applyNumberFormat="1" applyFont="1" applyFill="1" applyBorder="1" applyAlignment="1">
      <alignment horizontal="center"/>
    </xf>
    <xf numFmtId="3" fontId="1" fillId="0" borderId="4" xfId="6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7" fontId="2" fillId="0" borderId="0" xfId="2" applyNumberFormat="1" applyFont="1" applyFill="1" applyBorder="1"/>
    <xf numFmtId="37" fontId="1" fillId="0" borderId="0" xfId="0" applyNumberFormat="1" applyFont="1" applyFill="1" applyBorder="1"/>
    <xf numFmtId="37" fontId="1" fillId="0" borderId="4" xfId="0" applyNumberFormat="1" applyFont="1" applyFill="1" applyBorder="1"/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center"/>
    </xf>
    <xf numFmtId="165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10" fillId="0" borderId="4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5" fontId="1" fillId="0" borderId="8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1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7" xfId="0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165" fontId="2" fillId="0" borderId="2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5" fontId="2" fillId="0" borderId="15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16" xfId="1" applyNumberFormat="1" applyFont="1" applyFill="1" applyBorder="1" applyAlignment="1">
      <alignment horizontal="center"/>
    </xf>
    <xf numFmtId="165" fontId="2" fillId="0" borderId="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 wrapText="1"/>
    </xf>
    <xf numFmtId="0" fontId="0" fillId="0" borderId="7" xfId="0" applyBorder="1" applyAlignment="1"/>
    <xf numFmtId="0" fontId="0" fillId="0" borderId="0" xfId="0" applyAlignment="1">
      <alignment horizont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44" fontId="2" fillId="0" borderId="0" xfId="2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wrapText="1"/>
      <protection locked="0"/>
    </xf>
    <xf numFmtId="0" fontId="2" fillId="0" borderId="10" xfId="0" applyFont="1" applyBorder="1" applyAlignment="1" applyProtection="1">
      <alignment horizontal="center" wrapText="1"/>
      <protection locked="0"/>
    </xf>
    <xf numFmtId="0" fontId="2" fillId="0" borderId="11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Alignment="1">
      <alignment horizontal="center" wrapText="1"/>
    </xf>
    <xf numFmtId="3" fontId="2" fillId="0" borderId="2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 vertical="center"/>
    </xf>
  </cellXfs>
  <cellStyles count="8">
    <cellStyle name="Calculation" xfId="5" builtinId="22"/>
    <cellStyle name="Comma" xfId="1" builtinId="3"/>
    <cellStyle name="Comma 2" xfId="7"/>
    <cellStyle name="Currency" xfId="2" builtinId="4"/>
    <cellStyle name="Hyperlink" xfId="4" builtinId="8"/>
    <cellStyle name="Normal" xfId="0" builtinId="0"/>
    <cellStyle name="Normal 2" xfId="6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http://www.census.gov/" TargetMode="External"/><Relationship Id="rId1" Type="http://schemas.openxmlformats.org/officeDocument/2006/relationships/hyperlink" Target="https://dat.maryland.gov/Documents/statistics/Novbe18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9"/>
  <sheetViews>
    <sheetView zoomScaleNormal="100" workbookViewId="0">
      <selection sqref="A1:L40"/>
    </sheetView>
  </sheetViews>
  <sheetFormatPr defaultRowHeight="12.75"/>
  <cols>
    <col min="1" max="1" width="14.140625" style="78" bestFit="1" customWidth="1"/>
    <col min="2" max="2" width="16" style="78" bestFit="1" customWidth="1"/>
    <col min="3" max="3" width="15" style="78" bestFit="1" customWidth="1"/>
    <col min="4" max="4" width="13.42578125" style="78" bestFit="1" customWidth="1"/>
    <col min="5" max="5" width="15" style="78" bestFit="1" customWidth="1"/>
    <col min="6" max="6" width="13.42578125" style="78" bestFit="1" customWidth="1"/>
    <col min="7" max="7" width="14" style="78" bestFit="1" customWidth="1"/>
    <col min="8" max="8" width="1.85546875" style="78" customWidth="1"/>
    <col min="9" max="10" width="7.28515625" style="78" bestFit="1" customWidth="1"/>
    <col min="11" max="11" width="7.140625" style="78" bestFit="1" customWidth="1"/>
    <col min="12" max="12" width="7.28515625" style="78" bestFit="1" customWidth="1"/>
    <col min="13" max="13" width="22.140625" bestFit="1" customWidth="1"/>
    <col min="14" max="14" width="16.42578125" bestFit="1" customWidth="1"/>
    <col min="15" max="15" width="11.140625" bestFit="1" customWidth="1"/>
    <col min="16" max="16" width="12.28515625" bestFit="1" customWidth="1"/>
    <col min="18" max="18" width="14" bestFit="1" customWidth="1"/>
    <col min="19" max="19" width="5" customWidth="1"/>
    <col min="20" max="20" width="13.85546875" customWidth="1"/>
  </cols>
  <sheetData>
    <row r="1" spans="1:57">
      <c r="A1" s="453" t="s">
        <v>75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1:57">
      <c r="A2" s="454"/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</row>
    <row r="3" spans="1:57">
      <c r="A3" s="453" t="s">
        <v>224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</row>
    <row r="4" spans="1:57" ht="13.5" thickBot="1">
      <c r="A4" s="23"/>
      <c r="B4" s="92"/>
      <c r="C4" s="23"/>
      <c r="D4" s="23"/>
      <c r="E4" s="23"/>
      <c r="F4" s="23"/>
      <c r="G4" s="23"/>
      <c r="H4" s="23"/>
      <c r="I4" s="46"/>
      <c r="J4" s="23"/>
      <c r="K4" s="23"/>
      <c r="L4" s="23"/>
    </row>
    <row r="5" spans="1:57" ht="15" customHeight="1" thickTop="1">
      <c r="A5" s="93" t="s">
        <v>67</v>
      </c>
      <c r="B5" s="94" t="s">
        <v>39</v>
      </c>
      <c r="C5" s="433"/>
      <c r="D5" s="433"/>
      <c r="E5" s="433"/>
      <c r="F5" s="433"/>
      <c r="G5" s="93"/>
      <c r="H5" s="93"/>
      <c r="I5" s="452" t="s">
        <v>72</v>
      </c>
      <c r="J5" s="452"/>
      <c r="K5" s="452"/>
      <c r="L5" s="452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>
      <c r="A6" s="32" t="s">
        <v>30</v>
      </c>
      <c r="B6" s="95" t="s">
        <v>73</v>
      </c>
      <c r="C6" s="451" t="s">
        <v>67</v>
      </c>
      <c r="D6" s="451"/>
      <c r="E6" s="103"/>
      <c r="F6" s="103"/>
      <c r="G6" s="95" t="s">
        <v>69</v>
      </c>
      <c r="H6" s="95"/>
      <c r="I6" s="97"/>
      <c r="J6" s="97"/>
      <c r="K6" s="97"/>
      <c r="L6" s="97" t="s">
        <v>127</v>
      </c>
    </row>
    <row r="7" spans="1:57" ht="13.5" thickBot="1">
      <c r="A7" s="51" t="s">
        <v>121</v>
      </c>
      <c r="B7" s="98" t="s">
        <v>74</v>
      </c>
      <c r="C7" s="48" t="s">
        <v>68</v>
      </c>
      <c r="D7" s="48" t="s">
        <v>186</v>
      </c>
      <c r="E7" s="48" t="s">
        <v>40</v>
      </c>
      <c r="F7" s="48" t="s">
        <v>47</v>
      </c>
      <c r="G7" s="48" t="s">
        <v>71</v>
      </c>
      <c r="H7" s="48"/>
      <c r="I7" s="98" t="s">
        <v>67</v>
      </c>
      <c r="J7" s="98" t="s">
        <v>40</v>
      </c>
      <c r="K7" s="48" t="s">
        <v>47</v>
      </c>
      <c r="L7" s="99" t="s">
        <v>71</v>
      </c>
    </row>
    <row r="8" spans="1:57">
      <c r="A8" s="32" t="s">
        <v>0</v>
      </c>
      <c r="B8" s="100">
        <f t="shared" ref="B8:G8" si="0">SUM(B10:B37)</f>
        <v>16300939850.989998</v>
      </c>
      <c r="C8" s="100">
        <f t="shared" si="0"/>
        <v>7790988610.3800001</v>
      </c>
      <c r="D8" s="100">
        <f t="shared" si="0"/>
        <v>532148114.49000007</v>
      </c>
      <c r="E8" s="100">
        <f t="shared" si="0"/>
        <v>6836743171.7499981</v>
      </c>
      <c r="F8" s="112">
        <f t="shared" si="0"/>
        <v>907250921.20000005</v>
      </c>
      <c r="G8" s="100">
        <f t="shared" si="0"/>
        <v>233809033.16999999</v>
      </c>
      <c r="H8" s="100"/>
      <c r="I8" s="101">
        <f>IF(B8&lt;&gt;0,((+C8+D8)/B8),(IF(C8&lt;&gt;0,1,0)))</f>
        <v>0.51059244442059049</v>
      </c>
      <c r="J8" s="101">
        <f>IF($B8&lt;&gt;0,(E8/$B8),(IF(E8&lt;&gt;0,1,0)))</f>
        <v>0.41940791354645635</v>
      </c>
      <c r="K8" s="101">
        <f>IF($B8&lt;&gt;0,(F8/$B8),(IF(F8&lt;&gt;0,1,0)))</f>
        <v>5.5656356596205735E-2</v>
      </c>
      <c r="L8" s="101">
        <f>IF($B8&lt;&gt;0,(G8/$B8),(IF(G8&lt;&gt;0,1,0)))</f>
        <v>1.4343285436747389E-2</v>
      </c>
      <c r="N8" s="403"/>
    </row>
    <row r="9" spans="1:57">
      <c r="A9" s="102"/>
      <c r="B9" s="103"/>
      <c r="C9" s="103"/>
      <c r="D9" s="30"/>
      <c r="E9" s="97"/>
      <c r="F9" s="97"/>
      <c r="G9" s="97"/>
      <c r="H9" s="97"/>
      <c r="I9" s="104"/>
      <c r="J9" s="104"/>
      <c r="K9" s="104"/>
      <c r="L9" s="104"/>
      <c r="P9" s="23"/>
      <c r="R9" s="23"/>
    </row>
    <row r="10" spans="1:57">
      <c r="A10" s="23" t="s">
        <v>1</v>
      </c>
      <c r="B10" s="283">
        <f t="shared" ref="B10:B37" si="1">SUM(C10:G10)</f>
        <v>140551422.26999998</v>
      </c>
      <c r="C10" s="129">
        <v>32673686.949999999</v>
      </c>
      <c r="D10" s="298">
        <v>2593582.5100000007</v>
      </c>
      <c r="E10" s="129">
        <v>92484415.469999999</v>
      </c>
      <c r="F10" s="298">
        <v>12183327.42</v>
      </c>
      <c r="G10" s="124">
        <v>616409.92000000004</v>
      </c>
      <c r="H10" s="117"/>
      <c r="I10" s="130">
        <f>IF(B10&lt;&gt;0,((+C10+D10)/B10*100),(IF(C10&lt;&gt;0,1,0)))</f>
        <v>25.092075832752087</v>
      </c>
      <c r="J10" s="130">
        <f t="shared" ref="J10:L14" si="2">IF($B10&lt;&gt;0,(E10/$B10*100),(IF(E10&lt;&gt;0,1,0)))</f>
        <v>65.801123870761685</v>
      </c>
      <c r="K10" s="130">
        <f t="shared" si="2"/>
        <v>8.6682348874391089</v>
      </c>
      <c r="L10" s="130">
        <f t="shared" si="2"/>
        <v>0.4385654090471412</v>
      </c>
      <c r="N10" s="403"/>
      <c r="O10" s="360"/>
      <c r="P10" s="346"/>
      <c r="R10" s="346"/>
      <c r="T10" s="1"/>
    </row>
    <row r="11" spans="1:57">
      <c r="A11" s="23" t="s">
        <v>2</v>
      </c>
      <c r="B11" s="283">
        <f t="shared" si="1"/>
        <v>1528746171.4899998</v>
      </c>
      <c r="C11" s="129">
        <v>816518167</v>
      </c>
      <c r="D11" s="298">
        <v>22627416.530000001</v>
      </c>
      <c r="E11" s="129">
        <v>467192571.44999987</v>
      </c>
      <c r="F11" s="298">
        <v>67161414.50999999</v>
      </c>
      <c r="G11" s="124">
        <v>155246602</v>
      </c>
      <c r="H11" s="283"/>
      <c r="I11" s="130">
        <f>IF(B11&lt;&gt;0,((+C11+D11)/B11*100),(IF(C11&lt;&gt;0,1,0)))</f>
        <v>54.891099593866699</v>
      </c>
      <c r="J11" s="130">
        <f t="shared" si="2"/>
        <v>30.560506391629971</v>
      </c>
      <c r="K11" s="130">
        <f t="shared" si="2"/>
        <v>4.393235172882938</v>
      </c>
      <c r="L11" s="130">
        <f t="shared" si="2"/>
        <v>10.155158841620395</v>
      </c>
      <c r="N11" s="414"/>
      <c r="O11" s="360"/>
      <c r="P11" s="346"/>
      <c r="R11" s="346"/>
      <c r="T11" s="1"/>
    </row>
    <row r="12" spans="1:57">
      <c r="A12" s="23" t="s">
        <v>3</v>
      </c>
      <c r="B12" s="283">
        <f t="shared" si="1"/>
        <v>1691994212.73</v>
      </c>
      <c r="C12" s="129">
        <v>296419501.76999998</v>
      </c>
      <c r="D12" s="298">
        <v>279249621.13</v>
      </c>
      <c r="E12" s="129">
        <v>953404029.81000006</v>
      </c>
      <c r="F12" s="298">
        <v>162921060.01999998</v>
      </c>
      <c r="G12" s="124">
        <v>3.7252902984619141E-9</v>
      </c>
      <c r="H12" s="283"/>
      <c r="I12" s="130">
        <f>IF(B12&lt;&gt;0,((+C12+D12)/B12*100),(IF(C12&lt;&gt;0,1,0)))</f>
        <v>34.023114179047276</v>
      </c>
      <c r="J12" s="130">
        <f t="shared" si="2"/>
        <v>56.347948629901104</v>
      </c>
      <c r="K12" s="130">
        <f t="shared" si="2"/>
        <v>9.6289371910516159</v>
      </c>
      <c r="L12" s="130">
        <f t="shared" si="2"/>
        <v>2.2017157449086247E-16</v>
      </c>
      <c r="N12" s="360"/>
      <c r="O12" s="360"/>
      <c r="P12" s="346"/>
      <c r="R12" s="346"/>
      <c r="T12" s="1"/>
    </row>
    <row r="13" spans="1:57">
      <c r="A13" s="23" t="s">
        <v>4</v>
      </c>
      <c r="B13" s="68">
        <f t="shared" si="1"/>
        <v>1923500564.4099998</v>
      </c>
      <c r="C13" s="103">
        <v>945510815</v>
      </c>
      <c r="D13" s="30">
        <v>19216240.299999993</v>
      </c>
      <c r="E13" s="129">
        <v>810197933.58999991</v>
      </c>
      <c r="F13" s="30">
        <v>113396688.51999995</v>
      </c>
      <c r="G13" s="49">
        <v>35178887</v>
      </c>
      <c r="H13" s="68"/>
      <c r="I13" s="106">
        <f>IF(B13&lt;&gt;0,((+C13+D13)/B13*100),(IF(C13&lt;&gt;0,1,0)))</f>
        <v>50.154758108735628</v>
      </c>
      <c r="J13" s="106">
        <f t="shared" si="2"/>
        <v>42.121013561465418</v>
      </c>
      <c r="K13" s="106">
        <f t="shared" si="2"/>
        <v>5.8953291003989072</v>
      </c>
      <c r="L13" s="106">
        <f t="shared" si="2"/>
        <v>1.828899229400045</v>
      </c>
      <c r="N13" s="360"/>
      <c r="O13" s="360"/>
      <c r="P13" s="346"/>
      <c r="R13" s="346"/>
      <c r="T13" s="1"/>
    </row>
    <row r="14" spans="1:57">
      <c r="A14" s="23" t="s">
        <v>5</v>
      </c>
      <c r="B14" s="68">
        <f t="shared" si="1"/>
        <v>266809169.96999997</v>
      </c>
      <c r="C14" s="103">
        <v>145339318.13</v>
      </c>
      <c r="D14" s="30">
        <v>5126422.9499999983</v>
      </c>
      <c r="E14" s="129">
        <v>104737114.84999996</v>
      </c>
      <c r="F14" s="30">
        <v>10975414.390000004</v>
      </c>
      <c r="G14" s="49">
        <v>630899.65</v>
      </c>
      <c r="H14" s="68"/>
      <c r="I14" s="106">
        <f>IF(B14&lt;&gt;0,((+C14+D14)/B14*100),(IF(C14&lt;&gt;0,1,0)))</f>
        <v>56.394516386718777</v>
      </c>
      <c r="J14" s="106">
        <f t="shared" si="2"/>
        <v>39.255440456479292</v>
      </c>
      <c r="K14" s="106">
        <f t="shared" si="2"/>
        <v>4.1135821498316867</v>
      </c>
      <c r="L14" s="106">
        <f t="shared" si="2"/>
        <v>0.23646100697023958</v>
      </c>
      <c r="N14" s="360"/>
      <c r="O14" s="360"/>
      <c r="P14" s="346"/>
      <c r="R14" s="346"/>
      <c r="T14" s="1"/>
    </row>
    <row r="15" spans="1:57">
      <c r="A15" s="23"/>
      <c r="B15" s="68"/>
      <c r="C15" s="103"/>
      <c r="D15" s="30"/>
      <c r="E15" s="129"/>
      <c r="F15" s="30"/>
      <c r="G15" s="49"/>
      <c r="H15" s="68"/>
      <c r="I15" s="106"/>
      <c r="J15" s="106"/>
      <c r="K15" s="106"/>
      <c r="L15" s="106"/>
      <c r="N15" s="360"/>
      <c r="O15" s="360"/>
      <c r="P15" s="346"/>
      <c r="R15" s="346"/>
    </row>
    <row r="16" spans="1:57">
      <c r="A16" s="23" t="s">
        <v>6</v>
      </c>
      <c r="B16" s="68">
        <f t="shared" si="1"/>
        <v>90274679.389999986</v>
      </c>
      <c r="C16" s="103">
        <v>17165657.02</v>
      </c>
      <c r="D16" s="30">
        <v>2073418.5199999998</v>
      </c>
      <c r="E16" s="129">
        <v>61219260.639999993</v>
      </c>
      <c r="F16" s="30">
        <v>9199623.5399999972</v>
      </c>
      <c r="G16" s="49">
        <v>616719.67000000004</v>
      </c>
      <c r="H16" s="68"/>
      <c r="I16" s="106">
        <f>IF(B16&lt;&gt;0,((+C16+D16)/B16*100),(IF(C16&lt;&gt;0,1,0)))</f>
        <v>21.311707413420262</v>
      </c>
      <c r="J16" s="106">
        <f t="shared" ref="J16:L20" si="3">IF($B16&lt;&gt;0,(E16/$B16*100),(IF(E16&lt;&gt;0,1,0)))</f>
        <v>67.814431525725752</v>
      </c>
      <c r="K16" s="106">
        <f t="shared" si="3"/>
        <v>10.190701979960805</v>
      </c>
      <c r="L16" s="106">
        <f t="shared" si="3"/>
        <v>0.68315908089319233</v>
      </c>
      <c r="N16" s="360"/>
      <c r="O16" s="360"/>
      <c r="P16" s="346"/>
      <c r="R16" s="346"/>
      <c r="T16" s="1"/>
    </row>
    <row r="17" spans="1:20">
      <c r="A17" s="23" t="s">
        <v>7</v>
      </c>
      <c r="B17" s="68">
        <f t="shared" si="1"/>
        <v>403057870.91000003</v>
      </c>
      <c r="C17" s="103">
        <v>214787397.26999998</v>
      </c>
      <c r="D17" s="30">
        <v>6937042.8099999996</v>
      </c>
      <c r="E17" s="129">
        <v>161788507.56</v>
      </c>
      <c r="F17" s="30">
        <v>15357320.300000003</v>
      </c>
      <c r="G17" s="49">
        <v>4187602.9699999993</v>
      </c>
      <c r="H17" s="68"/>
      <c r="I17" s="106">
        <f>IF(B17&lt;&gt;0,((+C17+D17)/B17*100),(IF(C17&lt;&gt;0,1,0)))</f>
        <v>55.010571950723545</v>
      </c>
      <c r="J17" s="106">
        <f t="shared" si="3"/>
        <v>40.140267499236167</v>
      </c>
      <c r="K17" s="106">
        <f t="shared" si="3"/>
        <v>3.8102023080028586</v>
      </c>
      <c r="L17" s="106">
        <f t="shared" si="3"/>
        <v>1.0389582420374224</v>
      </c>
      <c r="N17" s="360"/>
      <c r="O17" s="360"/>
      <c r="P17" s="346"/>
      <c r="R17" s="346"/>
      <c r="T17" s="1"/>
    </row>
    <row r="18" spans="1:20">
      <c r="A18" s="23" t="s">
        <v>8</v>
      </c>
      <c r="B18" s="68">
        <f t="shared" si="1"/>
        <v>244085895.65999997</v>
      </c>
      <c r="C18" s="103">
        <v>89721740.519999996</v>
      </c>
      <c r="D18" s="30">
        <v>12119227.959999999</v>
      </c>
      <c r="E18" s="129">
        <v>125559341.16999999</v>
      </c>
      <c r="F18" s="30">
        <v>16685586.010000004</v>
      </c>
      <c r="G18" s="49">
        <v>0</v>
      </c>
      <c r="H18" s="68"/>
      <c r="I18" s="106">
        <f>IF(B18&lt;&gt;0,((+C18+D18)/B18*100),(IF(C18&lt;&gt;0,1,0)))</f>
        <v>41.723413884536619</v>
      </c>
      <c r="J18" s="106">
        <f t="shared" si="3"/>
        <v>51.440637661791889</v>
      </c>
      <c r="K18" s="106">
        <f t="shared" si="3"/>
        <v>6.8359484536715014</v>
      </c>
      <c r="L18" s="106">
        <f t="shared" si="3"/>
        <v>0</v>
      </c>
      <c r="N18" s="360"/>
      <c r="O18" s="360"/>
      <c r="P18" s="346"/>
      <c r="R18" s="346"/>
      <c r="T18" s="1"/>
    </row>
    <row r="19" spans="1:20">
      <c r="A19" s="23" t="s">
        <v>9</v>
      </c>
      <c r="B19" s="68">
        <f t="shared" si="1"/>
        <v>463948070.25000006</v>
      </c>
      <c r="C19" s="103">
        <v>213310680.63</v>
      </c>
      <c r="D19" s="30">
        <v>8637410.1500000004</v>
      </c>
      <c r="E19" s="129">
        <v>220294316.06</v>
      </c>
      <c r="F19" s="30">
        <v>21688268.68</v>
      </c>
      <c r="G19" s="49">
        <v>17394.73</v>
      </c>
      <c r="H19" s="68"/>
      <c r="I19" s="106">
        <f>IF(B19&lt;&gt;0,((+C19+D19)/B19*100),(IF(C19&lt;&gt;0,1,0)))</f>
        <v>47.83899427804549</v>
      </c>
      <c r="J19" s="106">
        <f t="shared" si="3"/>
        <v>47.482537418744656</v>
      </c>
      <c r="K19" s="106">
        <f t="shared" si="3"/>
        <v>4.674719019374991</v>
      </c>
      <c r="L19" s="106">
        <f t="shared" si="3"/>
        <v>3.7492838348539286E-3</v>
      </c>
      <c r="N19" s="360"/>
      <c r="O19" s="360"/>
      <c r="P19" s="346"/>
      <c r="R19" s="346"/>
      <c r="T19" s="1"/>
    </row>
    <row r="20" spans="1:20">
      <c r="A20" s="23" t="s">
        <v>10</v>
      </c>
      <c r="B20" s="68">
        <f t="shared" si="1"/>
        <v>93236420.439999998</v>
      </c>
      <c r="C20" s="103">
        <v>24355382</v>
      </c>
      <c r="D20" s="30">
        <v>814751.61</v>
      </c>
      <c r="E20" s="129">
        <v>57988962.390000001</v>
      </c>
      <c r="F20" s="30">
        <v>10077324.439999998</v>
      </c>
      <c r="G20" s="49">
        <v>0</v>
      </c>
      <c r="H20" s="68"/>
      <c r="I20" s="106">
        <f>IF(B20&lt;&gt;0,((+C20+D20)/B20*100),(IF(C20&lt;&gt;0,1,0)))</f>
        <v>26.99603169149723</v>
      </c>
      <c r="J20" s="106">
        <f t="shared" si="3"/>
        <v>62.195612097010276</v>
      </c>
      <c r="K20" s="106">
        <f t="shared" si="3"/>
        <v>10.808356211492494</v>
      </c>
      <c r="L20" s="106">
        <f t="shared" si="3"/>
        <v>0</v>
      </c>
      <c r="N20" s="100"/>
      <c r="O20" s="37"/>
      <c r="P20" s="346"/>
      <c r="R20" s="346"/>
      <c r="T20" s="1"/>
    </row>
    <row r="21" spans="1:20">
      <c r="A21" s="23"/>
      <c r="B21" s="68"/>
      <c r="C21" s="103"/>
      <c r="D21" s="30"/>
      <c r="E21" s="129"/>
      <c r="F21" s="30"/>
      <c r="G21" s="49"/>
      <c r="H21" s="68"/>
      <c r="I21" s="106"/>
      <c r="J21" s="106"/>
      <c r="K21" s="106"/>
      <c r="L21" s="106"/>
      <c r="N21" s="403"/>
      <c r="O21" s="360"/>
      <c r="P21" s="346"/>
      <c r="R21" s="346"/>
    </row>
    <row r="22" spans="1:20">
      <c r="A22" s="23" t="s">
        <v>11</v>
      </c>
      <c r="B22" s="68">
        <f t="shared" si="1"/>
        <v>664386871.79000008</v>
      </c>
      <c r="C22" s="103">
        <v>330490995.93000001</v>
      </c>
      <c r="D22" s="30">
        <v>11962882.07</v>
      </c>
      <c r="E22" s="129">
        <v>295831882.33000004</v>
      </c>
      <c r="F22" s="30">
        <v>26066111.459999997</v>
      </c>
      <c r="G22" s="49">
        <v>35000</v>
      </c>
      <c r="H22" s="68"/>
      <c r="I22" s="106">
        <f>IF(B22&lt;&gt;0,((+C22+D22)/B22*100),(IF(C22&lt;&gt;0,1,0)))</f>
        <v>51.544347509058412</v>
      </c>
      <c r="J22" s="106">
        <f t="shared" ref="J22:L26" si="4">IF($B22&lt;&gt;0,(E22/$B22*100),(IF(E22&lt;&gt;0,1,0)))</f>
        <v>44.527051164175745</v>
      </c>
      <c r="K22" s="106">
        <f t="shared" si="4"/>
        <v>3.9233333117754614</v>
      </c>
      <c r="L22" s="106">
        <f t="shared" si="4"/>
        <v>5.2680149903778992E-3</v>
      </c>
      <c r="N22" s="360"/>
      <c r="O22" s="360"/>
      <c r="P22" s="346"/>
      <c r="R22" s="346"/>
      <c r="T22" s="1"/>
    </row>
    <row r="23" spans="1:20">
      <c r="A23" s="23" t="s">
        <v>12</v>
      </c>
      <c r="B23" s="68">
        <f t="shared" si="1"/>
        <v>58675506.560000002</v>
      </c>
      <c r="C23" s="103">
        <v>27775236.760000002</v>
      </c>
      <c r="D23" s="30">
        <v>1095456.1100000001</v>
      </c>
      <c r="E23" s="129">
        <v>24379571.48</v>
      </c>
      <c r="F23" s="30">
        <v>5154692.0600000005</v>
      </c>
      <c r="G23" s="49">
        <v>270550.15000000002</v>
      </c>
      <c r="H23" s="68"/>
      <c r="I23" s="106">
        <f>IF(B23&lt;&gt;0,((+C23+D23)/B23*100),(IF(C23&lt;&gt;0,1,0)))</f>
        <v>49.20399424328378</v>
      </c>
      <c r="J23" s="106">
        <f t="shared" si="4"/>
        <v>41.549827022064314</v>
      </c>
      <c r="K23" s="106">
        <f t="shared" si="4"/>
        <v>8.7850831841203618</v>
      </c>
      <c r="L23" s="106">
        <f t="shared" si="4"/>
        <v>0.46109555053153684</v>
      </c>
      <c r="N23" s="360"/>
      <c r="O23" s="360"/>
      <c r="P23" s="346"/>
      <c r="R23" s="346"/>
      <c r="T23" s="1"/>
    </row>
    <row r="24" spans="1:20">
      <c r="A24" s="23" t="s">
        <v>13</v>
      </c>
      <c r="B24" s="68">
        <f t="shared" si="1"/>
        <v>620788148.94000006</v>
      </c>
      <c r="C24" s="103">
        <v>301317467.75999999</v>
      </c>
      <c r="D24" s="30">
        <v>13303555.109999999</v>
      </c>
      <c r="E24" s="129">
        <v>257539747.95000002</v>
      </c>
      <c r="F24" s="30">
        <v>32068992.360000003</v>
      </c>
      <c r="G24" s="49">
        <v>16558385.76</v>
      </c>
      <c r="H24" s="68"/>
      <c r="I24" s="106">
        <f>IF(B24&lt;&gt;0,((+C24+D24)/B24*100),(IF(C24&lt;&gt;0,1,0)))</f>
        <v>50.680900305074694</v>
      </c>
      <c r="J24" s="106">
        <f t="shared" si="4"/>
        <v>41.485931777169213</v>
      </c>
      <c r="K24" s="106">
        <f t="shared" si="4"/>
        <v>5.1658512513098103</v>
      </c>
      <c r="L24" s="106">
        <f t="shared" si="4"/>
        <v>2.6673166664462835</v>
      </c>
      <c r="N24" s="403"/>
      <c r="O24" s="360"/>
      <c r="P24" s="346"/>
      <c r="R24" s="346"/>
      <c r="T24" s="1"/>
    </row>
    <row r="25" spans="1:20">
      <c r="A25" s="23" t="s">
        <v>14</v>
      </c>
      <c r="B25" s="68">
        <f t="shared" si="1"/>
        <v>1054147948.41</v>
      </c>
      <c r="C25" s="103">
        <v>682662539</v>
      </c>
      <c r="D25" s="30">
        <v>17387664</v>
      </c>
      <c r="E25" s="129">
        <v>320547859</v>
      </c>
      <c r="F25" s="30">
        <v>30510885.41</v>
      </c>
      <c r="G25" s="49">
        <v>3039001</v>
      </c>
      <c r="H25" s="68"/>
      <c r="I25" s="106">
        <f>IF(B25&lt;&gt;0,((+C25+D25)/B25*100),(IF(C25&lt;&gt;0,1,0)))</f>
        <v>66.409103585118658</v>
      </c>
      <c r="J25" s="106">
        <f t="shared" si="4"/>
        <v>30.408241981923982</v>
      </c>
      <c r="K25" s="106">
        <f t="shared" si="4"/>
        <v>2.8943646341123554</v>
      </c>
      <c r="L25" s="106">
        <f t="shared" si="4"/>
        <v>0.28828979884501105</v>
      </c>
      <c r="N25" s="360"/>
      <c r="O25" s="360"/>
      <c r="P25" s="346"/>
      <c r="R25" s="346"/>
      <c r="T25" s="1"/>
    </row>
    <row r="26" spans="1:20">
      <c r="A26" s="23" t="s">
        <v>15</v>
      </c>
      <c r="B26" s="68">
        <f t="shared" si="1"/>
        <v>33175755.889999997</v>
      </c>
      <c r="C26" s="103">
        <v>17635845</v>
      </c>
      <c r="D26" s="30">
        <v>653953.83000000007</v>
      </c>
      <c r="E26" s="129">
        <v>11693096.4</v>
      </c>
      <c r="F26" s="30">
        <v>3192860.6600000006</v>
      </c>
      <c r="G26" s="49">
        <v>0</v>
      </c>
      <c r="H26" s="68"/>
      <c r="I26" s="106">
        <f>IF(B26&lt;&gt;0,((+C26+D26)/B26*100),(IF(C26&lt;&gt;0,1,0)))</f>
        <v>55.13001388918768</v>
      </c>
      <c r="J26" s="106">
        <f t="shared" si="4"/>
        <v>35.245908002128125</v>
      </c>
      <c r="K26" s="106">
        <f t="shared" si="4"/>
        <v>9.6240781086842055</v>
      </c>
      <c r="L26" s="106">
        <f t="shared" si="4"/>
        <v>0</v>
      </c>
      <c r="N26" s="360"/>
      <c r="O26" s="360"/>
      <c r="P26" s="346"/>
      <c r="R26" s="346"/>
      <c r="T26" s="1"/>
    </row>
    <row r="27" spans="1:20">
      <c r="A27" s="23"/>
      <c r="B27" s="68"/>
      <c r="C27" s="103"/>
      <c r="D27" s="30"/>
      <c r="E27" s="129"/>
      <c r="F27" s="30"/>
      <c r="G27" s="49"/>
      <c r="H27" s="68"/>
      <c r="I27" s="106"/>
      <c r="J27" s="106"/>
      <c r="K27" s="106"/>
      <c r="L27" s="106"/>
      <c r="N27" s="360"/>
      <c r="O27" s="360"/>
      <c r="P27" s="346"/>
      <c r="R27" s="346"/>
    </row>
    <row r="28" spans="1:20">
      <c r="A28" s="23" t="s">
        <v>16</v>
      </c>
      <c r="B28" s="68">
        <f t="shared" si="1"/>
        <v>3336160842.9700003</v>
      </c>
      <c r="C28" s="103">
        <v>2250059960</v>
      </c>
      <c r="D28" s="30">
        <v>38020370.759999998</v>
      </c>
      <c r="E28" s="129">
        <v>925207827.71000004</v>
      </c>
      <c r="F28" s="30">
        <v>122676899.49999996</v>
      </c>
      <c r="G28" s="49">
        <v>195785</v>
      </c>
      <c r="H28" s="68"/>
      <c r="I28" s="106">
        <f>IF(B28&lt;&gt;0,((+C28+D28)/B28*100),(IF(C28&lt;&gt;0,1,0)))</f>
        <v>68.584233148754549</v>
      </c>
      <c r="J28" s="106">
        <f t="shared" ref="J28:L28" si="5">IF($B28&lt;&gt;0,(E28/$B28*100),(IF(E28&lt;&gt;0,1,0)))</f>
        <v>27.732710479460533</v>
      </c>
      <c r="K28" s="106">
        <f t="shared" si="5"/>
        <v>3.6771877998180527</v>
      </c>
      <c r="L28" s="106">
        <f t="shared" si="5"/>
        <v>5.8685719668630665E-3</v>
      </c>
      <c r="N28" s="360"/>
      <c r="O28" s="360"/>
      <c r="P28" s="346"/>
      <c r="R28" s="346"/>
      <c r="T28" s="1"/>
    </row>
    <row r="29" spans="1:20">
      <c r="A29" s="23" t="s">
        <v>17</v>
      </c>
      <c r="B29" s="68">
        <f t="shared" si="1"/>
        <v>2410179906.5700002</v>
      </c>
      <c r="C29" s="103">
        <v>899637715.75</v>
      </c>
      <c r="D29" s="30">
        <v>70634664.950000018</v>
      </c>
      <c r="E29" s="129">
        <v>1287575299.8</v>
      </c>
      <c r="F29" s="30">
        <v>152332226.06999996</v>
      </c>
      <c r="G29" s="49">
        <v>0</v>
      </c>
      <c r="H29" s="68"/>
      <c r="I29" s="106">
        <f t="shared" ref="I29:I32" si="6">IF(B29&lt;&gt;0,((+C29+D29)/B29*100),(IF(C29&lt;&gt;0,1,0)))</f>
        <v>40.257259553741115</v>
      </c>
      <c r="J29" s="106">
        <f t="shared" ref="J29:J32" si="7">IF($B29&lt;&gt;0,(E29/$B29*100),(IF(E29&lt;&gt;0,1,0)))</f>
        <v>53.422373005855285</v>
      </c>
      <c r="K29" s="106">
        <f t="shared" ref="K29:K32" si="8">IF($B29&lt;&gt;0,(F29/$B29*100),(IF(F29&lt;&gt;0,1,0)))</f>
        <v>6.3203674404035901</v>
      </c>
      <c r="L29" s="106">
        <f t="shared" ref="L29:L32" si="9">IF($B29&lt;&gt;0,(G29/$B29*100),(IF(G29&lt;&gt;0,1,0)))</f>
        <v>0</v>
      </c>
      <c r="N29" s="360"/>
      <c r="O29" s="360"/>
      <c r="P29" s="346"/>
      <c r="R29" s="346"/>
      <c r="T29" s="1"/>
    </row>
    <row r="30" spans="1:20">
      <c r="A30" s="23" t="s">
        <v>18</v>
      </c>
      <c r="B30" s="68">
        <f t="shared" si="1"/>
        <v>111211594.07999998</v>
      </c>
      <c r="C30" s="103">
        <v>60627424.670000002</v>
      </c>
      <c r="D30" s="30">
        <v>2185016.7200000002</v>
      </c>
      <c r="E30" s="129">
        <v>42018728.529999994</v>
      </c>
      <c r="F30" s="30">
        <v>6380424.1600000039</v>
      </c>
      <c r="G30" s="49">
        <v>0</v>
      </c>
      <c r="H30" s="68"/>
      <c r="I30" s="106">
        <f t="shared" si="6"/>
        <v>56.480119640058312</v>
      </c>
      <c r="J30" s="106">
        <f t="shared" si="7"/>
        <v>37.782687027913518</v>
      </c>
      <c r="K30" s="106">
        <f t="shared" si="8"/>
        <v>5.7371933320281787</v>
      </c>
      <c r="L30" s="106">
        <f t="shared" si="9"/>
        <v>0</v>
      </c>
      <c r="N30" s="360"/>
      <c r="O30" s="360"/>
      <c r="P30" s="346"/>
      <c r="R30" s="346"/>
      <c r="T30" s="1"/>
    </row>
    <row r="31" spans="1:20">
      <c r="A31" s="23" t="s">
        <v>19</v>
      </c>
      <c r="B31" s="68">
        <f t="shared" si="1"/>
        <v>266078496.02000001</v>
      </c>
      <c r="C31" s="103">
        <v>113708439.72</v>
      </c>
      <c r="D31" s="30">
        <v>4911516.16</v>
      </c>
      <c r="E31" s="129">
        <v>120877089.43000001</v>
      </c>
      <c r="F31" s="30">
        <v>18995281.089999996</v>
      </c>
      <c r="G31" s="49">
        <v>7586169.6199999992</v>
      </c>
      <c r="H31" s="68"/>
      <c r="I31" s="106">
        <f t="shared" si="6"/>
        <v>44.580812675325646</v>
      </c>
      <c r="J31" s="106">
        <f t="shared" si="7"/>
        <v>45.4291087923596</v>
      </c>
      <c r="K31" s="106">
        <f t="shared" si="8"/>
        <v>7.1389764201659505</v>
      </c>
      <c r="L31" s="106">
        <f t="shared" si="9"/>
        <v>2.8511021121488067</v>
      </c>
      <c r="N31" s="360"/>
      <c r="O31" s="360"/>
      <c r="P31" s="346"/>
      <c r="R31" s="346"/>
      <c r="T31" s="1"/>
    </row>
    <row r="32" spans="1:20">
      <c r="A32" s="23" t="s">
        <v>20</v>
      </c>
      <c r="B32" s="68">
        <f t="shared" si="1"/>
        <v>77150809.940000013</v>
      </c>
      <c r="C32" s="103">
        <v>10588352.91</v>
      </c>
      <c r="D32" s="30">
        <v>396806.43</v>
      </c>
      <c r="E32" s="129">
        <v>58439858.200000003</v>
      </c>
      <c r="F32" s="30">
        <v>7725792.4000000013</v>
      </c>
      <c r="G32" s="49">
        <v>0</v>
      </c>
      <c r="H32" s="68"/>
      <c r="I32" s="106">
        <f t="shared" si="6"/>
        <v>14.238553488347213</v>
      </c>
      <c r="J32" s="106">
        <f t="shared" si="7"/>
        <v>75.747562787025217</v>
      </c>
      <c r="K32" s="106">
        <f t="shared" si="8"/>
        <v>10.013883724627558</v>
      </c>
      <c r="L32" s="106">
        <f t="shared" si="9"/>
        <v>0</v>
      </c>
      <c r="N32" s="360"/>
      <c r="O32" s="360"/>
      <c r="P32" s="346"/>
      <c r="R32" s="346"/>
      <c r="T32" s="1"/>
    </row>
    <row r="33" spans="1:20" ht="12.75" customHeight="1">
      <c r="A33" s="23"/>
      <c r="B33" s="68"/>
      <c r="C33" s="103"/>
      <c r="D33" s="30"/>
      <c r="E33" s="129"/>
      <c r="F33" s="30"/>
      <c r="G33" s="49"/>
      <c r="H33" s="68"/>
      <c r="I33" s="23"/>
      <c r="J33" s="23"/>
      <c r="K33" s="23"/>
      <c r="L33" s="23"/>
      <c r="P33" s="346"/>
      <c r="R33" s="346"/>
    </row>
    <row r="34" spans="1:20">
      <c r="A34" s="23" t="s">
        <v>21</v>
      </c>
      <c r="B34" s="68">
        <f t="shared" si="1"/>
        <v>82746099.190000013</v>
      </c>
      <c r="C34" s="103">
        <v>48786430</v>
      </c>
      <c r="D34" s="30">
        <v>1397848.1</v>
      </c>
      <c r="E34" s="129">
        <v>26690991.300000004</v>
      </c>
      <c r="F34" s="30">
        <v>5870488.2100000018</v>
      </c>
      <c r="G34" s="49">
        <v>341.58</v>
      </c>
      <c r="H34" s="68"/>
      <c r="I34" s="106">
        <f>IF(B34&lt;&gt;0,((+C34+D34)/B34*100),(IF(C34&lt;&gt;0,1,0)))</f>
        <v>60.648512245595796</v>
      </c>
      <c r="J34" s="106">
        <f t="shared" ref="J34:L37" si="10">IF($B34&lt;&gt;0,(E34/$B34*100),(IF(E34&lt;&gt;0,1,0)))</f>
        <v>32.256494942091059</v>
      </c>
      <c r="K34" s="106">
        <f t="shared" si="10"/>
        <v>7.094580007355149</v>
      </c>
      <c r="L34" s="106">
        <f t="shared" si="10"/>
        <v>4.1280495799043108E-4</v>
      </c>
      <c r="N34" s="360"/>
      <c r="O34" s="360"/>
      <c r="P34" s="346"/>
      <c r="R34" s="346"/>
      <c r="T34" s="1"/>
    </row>
    <row r="35" spans="1:20">
      <c r="A35" s="23" t="s">
        <v>22</v>
      </c>
      <c r="B35" s="68">
        <f t="shared" si="1"/>
        <v>343944854.31999999</v>
      </c>
      <c r="C35" s="103">
        <v>104560285.25</v>
      </c>
      <c r="D35" s="30">
        <v>5937731.6599999992</v>
      </c>
      <c r="E35" s="129">
        <v>206557061.15000001</v>
      </c>
      <c r="F35" s="30">
        <v>26213652.949999999</v>
      </c>
      <c r="G35" s="49">
        <v>676123.31</v>
      </c>
      <c r="H35" s="68"/>
      <c r="I35" s="106">
        <f>IF(B35&lt;&gt;0,((+C35+D35)/B35*100),(IF(C35&lt;&gt;0,1,0)))</f>
        <v>32.126666679884295</v>
      </c>
      <c r="J35" s="106">
        <f t="shared" si="10"/>
        <v>60.055284606125582</v>
      </c>
      <c r="K35" s="106">
        <f t="shared" si="10"/>
        <v>7.6214697271241336</v>
      </c>
      <c r="L35" s="106">
        <f t="shared" si="10"/>
        <v>0.19657898686600128</v>
      </c>
      <c r="N35" s="360"/>
      <c r="O35" s="360"/>
      <c r="P35" s="346"/>
      <c r="R35" s="346"/>
      <c r="T35" s="1"/>
    </row>
    <row r="36" spans="1:20">
      <c r="A36" s="23" t="s">
        <v>23</v>
      </c>
      <c r="B36" s="68">
        <f t="shared" si="1"/>
        <v>261064813.79999998</v>
      </c>
      <c r="C36" s="103">
        <v>55453942</v>
      </c>
      <c r="D36" s="30">
        <v>3254463.45</v>
      </c>
      <c r="E36" s="129">
        <v>171462787.94999999</v>
      </c>
      <c r="F36" s="30">
        <v>21940459.589999996</v>
      </c>
      <c r="G36" s="49">
        <v>8953160.8100000005</v>
      </c>
      <c r="H36" s="68"/>
      <c r="I36" s="106">
        <f>IF(B36&lt;&gt;0,((+C36+D36)/B36*100),(IF(C36&lt;&gt;0,1,0)))</f>
        <v>22.488057503979118</v>
      </c>
      <c r="J36" s="106">
        <f t="shared" si="10"/>
        <v>65.678244974581872</v>
      </c>
      <c r="K36" s="106">
        <f t="shared" si="10"/>
        <v>8.4042193471573832</v>
      </c>
      <c r="L36" s="106">
        <f t="shared" si="10"/>
        <v>3.4294781742816394</v>
      </c>
      <c r="N36" s="360"/>
      <c r="O36" s="360"/>
      <c r="P36" s="346"/>
      <c r="R36" s="346"/>
      <c r="T36" s="1"/>
    </row>
    <row r="37" spans="1:20">
      <c r="A37" s="31" t="s">
        <v>24</v>
      </c>
      <c r="B37" s="107">
        <f t="shared" si="1"/>
        <v>135023724.99000001</v>
      </c>
      <c r="C37" s="108">
        <v>91881629.340000004</v>
      </c>
      <c r="D37" s="28">
        <v>1611050.6700000004</v>
      </c>
      <c r="E37" s="393">
        <v>33054917.530000001</v>
      </c>
      <c r="F37" s="28">
        <v>8476127.4499999993</v>
      </c>
      <c r="G37" s="109">
        <v>0</v>
      </c>
      <c r="H37" s="107"/>
      <c r="I37" s="110">
        <f>IF(B37&lt;&gt;0,((+C37+D37)/B37*100),(IF(C37&lt;&gt;0,1,0)))</f>
        <v>69.241668467466852</v>
      </c>
      <c r="J37" s="110">
        <f t="shared" si="10"/>
        <v>24.480821820349039</v>
      </c>
      <c r="K37" s="110">
        <f t="shared" si="10"/>
        <v>6.2775097121840995</v>
      </c>
      <c r="L37" s="110">
        <f t="shared" si="10"/>
        <v>0</v>
      </c>
      <c r="N37" s="360"/>
      <c r="O37" s="360"/>
      <c r="P37" s="346"/>
      <c r="R37" s="346"/>
      <c r="T37" s="1"/>
    </row>
    <row r="38" spans="1:20">
      <c r="B38" s="73"/>
      <c r="C38" s="129"/>
      <c r="D38" s="30"/>
      <c r="E38" s="73"/>
      <c r="F38" s="73"/>
      <c r="G38" s="73"/>
      <c r="H38" s="73"/>
      <c r="I38" s="130"/>
      <c r="J38" s="130"/>
      <c r="K38" s="130"/>
      <c r="L38" s="130"/>
      <c r="M38" s="73"/>
    </row>
    <row r="39" spans="1:20">
      <c r="A39" s="128" t="s">
        <v>173</v>
      </c>
      <c r="B39" s="73"/>
      <c r="C39" s="73"/>
      <c r="D39" s="73"/>
      <c r="E39" s="73"/>
      <c r="F39" s="73"/>
      <c r="G39" s="73"/>
      <c r="H39" s="73"/>
      <c r="I39" s="130"/>
      <c r="J39" s="130"/>
      <c r="K39" s="130"/>
      <c r="L39" s="130"/>
      <c r="M39" s="73"/>
    </row>
    <row r="40" spans="1:20">
      <c r="A40" s="131" t="s">
        <v>185</v>
      </c>
      <c r="B40" s="73"/>
      <c r="C40" s="73"/>
      <c r="D40" s="73"/>
      <c r="E40" s="73"/>
      <c r="F40" s="73"/>
      <c r="G40" s="73"/>
      <c r="H40" s="73"/>
      <c r="I40" s="130"/>
      <c r="J40" s="130"/>
      <c r="K40" s="130"/>
      <c r="L40" s="130"/>
      <c r="M40" s="73"/>
    </row>
    <row r="41" spans="1:20">
      <c r="A41" s="91"/>
      <c r="I41" s="111"/>
      <c r="J41" s="111"/>
      <c r="K41" s="111"/>
      <c r="L41" s="111"/>
    </row>
    <row r="42" spans="1:20">
      <c r="C42" s="342"/>
      <c r="D42" s="342"/>
      <c r="E42" s="342"/>
      <c r="F42" s="342"/>
      <c r="G42" s="342"/>
      <c r="I42" s="86"/>
      <c r="J42" s="79"/>
      <c r="K42" s="86"/>
      <c r="L42" s="79"/>
      <c r="M42" s="5"/>
    </row>
    <row r="43" spans="1:20">
      <c r="C43" s="342"/>
      <c r="D43" s="342"/>
      <c r="E43" s="342"/>
      <c r="F43" s="342"/>
      <c r="G43" s="342"/>
      <c r="I43" s="113"/>
      <c r="J43" s="23"/>
      <c r="K43" s="86"/>
      <c r="M43" s="5"/>
    </row>
    <row r="44" spans="1:20">
      <c r="C44" s="342"/>
      <c r="D44" s="342"/>
      <c r="E44" s="342"/>
      <c r="F44" s="342"/>
      <c r="G44" s="342"/>
      <c r="I44" s="86"/>
      <c r="J44" s="351"/>
      <c r="K44" s="86"/>
      <c r="M44" s="5"/>
    </row>
    <row r="45" spans="1:20">
      <c r="C45" s="342"/>
      <c r="D45" s="342"/>
      <c r="E45" s="342"/>
      <c r="F45" s="342"/>
      <c r="G45" s="342"/>
      <c r="I45" s="86"/>
      <c r="J45" s="342"/>
      <c r="K45" s="86"/>
      <c r="M45" s="5"/>
    </row>
    <row r="46" spans="1:20">
      <c r="C46" s="342"/>
      <c r="D46" s="342"/>
      <c r="E46" s="342"/>
      <c r="F46" s="342"/>
      <c r="G46" s="342"/>
      <c r="I46" s="86"/>
      <c r="J46" s="342"/>
      <c r="K46" s="86"/>
      <c r="M46" s="5"/>
    </row>
    <row r="47" spans="1:20">
      <c r="C47" s="342"/>
      <c r="D47" s="342"/>
      <c r="E47" s="342"/>
      <c r="F47" s="342"/>
      <c r="G47" s="342"/>
      <c r="I47" s="86"/>
      <c r="J47" s="342"/>
      <c r="K47" s="86"/>
      <c r="M47" s="5"/>
    </row>
    <row r="48" spans="1:20">
      <c r="C48" s="342"/>
      <c r="D48" s="342"/>
      <c r="E48" s="342"/>
      <c r="F48" s="342"/>
      <c r="G48" s="342"/>
      <c r="I48" s="86"/>
      <c r="J48" s="342"/>
      <c r="K48" s="86"/>
      <c r="M48" s="5"/>
    </row>
    <row r="49" spans="3:13">
      <c r="C49" s="342"/>
      <c r="D49" s="342"/>
      <c r="E49" s="342"/>
      <c r="F49" s="342"/>
      <c r="G49" s="342"/>
      <c r="I49" s="86"/>
      <c r="J49" s="342"/>
      <c r="K49" s="86"/>
      <c r="M49" s="5"/>
    </row>
    <row r="50" spans="3:13">
      <c r="C50" s="342"/>
      <c r="D50" s="342"/>
      <c r="E50" s="342"/>
      <c r="F50" s="342"/>
      <c r="G50" s="342"/>
      <c r="I50" s="86"/>
      <c r="J50" s="342"/>
      <c r="K50" s="86"/>
      <c r="M50" s="5"/>
    </row>
    <row r="51" spans="3:13">
      <c r="C51" s="342"/>
      <c r="D51" s="342"/>
      <c r="E51" s="342"/>
      <c r="F51" s="342"/>
      <c r="G51" s="342"/>
      <c r="I51" s="86"/>
      <c r="J51" s="342"/>
      <c r="K51" s="86"/>
      <c r="M51" s="5"/>
    </row>
    <row r="52" spans="3:13">
      <c r="C52" s="342"/>
      <c r="D52" s="342"/>
      <c r="E52" s="342"/>
      <c r="F52" s="342"/>
      <c r="G52" s="342"/>
      <c r="I52" s="86"/>
      <c r="J52" s="342"/>
      <c r="K52" s="86"/>
      <c r="M52" s="5"/>
    </row>
    <row r="53" spans="3:13">
      <c r="C53" s="342"/>
      <c r="D53" s="342"/>
      <c r="E53" s="342"/>
      <c r="F53" s="342"/>
      <c r="G53" s="342"/>
      <c r="I53" s="86"/>
      <c r="J53" s="342"/>
      <c r="K53" s="86"/>
      <c r="M53" s="5"/>
    </row>
    <row r="54" spans="3:13">
      <c r="C54" s="342"/>
      <c r="D54" s="342"/>
      <c r="E54" s="342"/>
      <c r="F54" s="342"/>
      <c r="G54" s="342"/>
      <c r="I54" s="86"/>
      <c r="J54" s="342"/>
      <c r="K54" s="86"/>
      <c r="M54" s="5"/>
    </row>
    <row r="55" spans="3:13">
      <c r="C55" s="342"/>
      <c r="D55" s="342"/>
      <c r="E55" s="342"/>
      <c r="F55" s="342"/>
      <c r="G55" s="342"/>
      <c r="I55" s="86"/>
      <c r="J55" s="342"/>
      <c r="K55" s="86"/>
      <c r="M55" s="5"/>
    </row>
    <row r="56" spans="3:13">
      <c r="C56" s="342"/>
      <c r="D56" s="342"/>
      <c r="E56" s="342"/>
      <c r="F56" s="342"/>
      <c r="G56" s="342"/>
      <c r="I56" s="86"/>
      <c r="J56" s="342"/>
      <c r="K56" s="86"/>
      <c r="M56" s="5"/>
    </row>
    <row r="57" spans="3:13">
      <c r="C57" s="342"/>
      <c r="D57" s="342"/>
      <c r="E57" s="342"/>
      <c r="F57" s="342"/>
      <c r="G57" s="342"/>
      <c r="I57" s="86"/>
      <c r="J57" s="342"/>
      <c r="K57" s="86"/>
      <c r="M57" s="5"/>
    </row>
    <row r="58" spans="3:13">
      <c r="C58" s="342"/>
      <c r="D58" s="342"/>
      <c r="E58" s="342"/>
      <c r="F58" s="342"/>
      <c r="G58" s="342"/>
      <c r="I58" s="86"/>
      <c r="J58" s="342"/>
      <c r="K58" s="86"/>
      <c r="M58" s="5"/>
    </row>
    <row r="59" spans="3:13">
      <c r="C59" s="342"/>
      <c r="D59" s="342"/>
      <c r="E59" s="342"/>
      <c r="F59" s="342"/>
      <c r="G59" s="342"/>
      <c r="I59" s="86"/>
      <c r="J59" s="342"/>
      <c r="K59" s="86"/>
      <c r="M59" s="5"/>
    </row>
    <row r="60" spans="3:13">
      <c r="C60" s="342"/>
      <c r="D60" s="342"/>
      <c r="E60" s="342"/>
      <c r="F60" s="342"/>
      <c r="G60" s="342"/>
      <c r="I60" s="86"/>
      <c r="J60" s="342"/>
      <c r="K60" s="86"/>
      <c r="M60" s="5"/>
    </row>
    <row r="61" spans="3:13">
      <c r="C61" s="342"/>
      <c r="D61" s="342"/>
      <c r="E61" s="342"/>
      <c r="F61" s="342"/>
      <c r="G61" s="342"/>
      <c r="I61" s="86"/>
      <c r="J61" s="342"/>
      <c r="K61" s="86"/>
      <c r="M61" s="5"/>
    </row>
    <row r="62" spans="3:13">
      <c r="C62" s="342"/>
      <c r="D62" s="342"/>
      <c r="E62" s="342"/>
      <c r="F62" s="342"/>
      <c r="G62" s="342"/>
      <c r="I62" s="86"/>
      <c r="J62" s="342"/>
      <c r="K62" s="86"/>
      <c r="M62" s="5"/>
    </row>
    <row r="63" spans="3:13">
      <c r="C63" s="342"/>
      <c r="D63" s="342"/>
      <c r="E63" s="342"/>
      <c r="F63" s="342"/>
      <c r="G63" s="342"/>
      <c r="I63" s="86"/>
      <c r="J63" s="342"/>
      <c r="K63" s="86"/>
      <c r="M63" s="5"/>
    </row>
    <row r="64" spans="3:13">
      <c r="C64" s="342"/>
      <c r="D64" s="342"/>
      <c r="E64" s="342"/>
      <c r="F64" s="342"/>
      <c r="G64" s="342"/>
      <c r="I64" s="86"/>
      <c r="J64" s="342"/>
      <c r="K64" s="86"/>
      <c r="M64" s="5"/>
    </row>
    <row r="65" spans="3:13">
      <c r="C65" s="342"/>
      <c r="D65" s="342"/>
      <c r="E65" s="342"/>
      <c r="F65" s="342"/>
      <c r="G65" s="342"/>
      <c r="I65" s="86"/>
      <c r="J65" s="342"/>
      <c r="K65" s="86"/>
      <c r="M65" s="5"/>
    </row>
    <row r="66" spans="3:13">
      <c r="C66" s="342"/>
      <c r="D66" s="342"/>
      <c r="E66" s="342"/>
      <c r="F66" s="342"/>
      <c r="G66" s="342"/>
      <c r="I66" s="86"/>
      <c r="J66" s="342"/>
      <c r="K66" s="86"/>
      <c r="M66" s="5"/>
    </row>
    <row r="67" spans="3:13">
      <c r="C67" s="342"/>
      <c r="D67" s="342"/>
      <c r="E67" s="342"/>
      <c r="F67" s="342"/>
      <c r="G67" s="342"/>
      <c r="I67" s="86"/>
      <c r="J67" s="342"/>
      <c r="K67" s="86"/>
      <c r="M67" s="5"/>
    </row>
    <row r="68" spans="3:13">
      <c r="C68" s="342"/>
      <c r="D68" s="342"/>
      <c r="E68" s="342"/>
      <c r="F68" s="342"/>
      <c r="G68" s="342"/>
      <c r="I68" s="86"/>
      <c r="J68" s="342"/>
      <c r="K68" s="86"/>
      <c r="M68" s="5"/>
    </row>
    <row r="69" spans="3:13">
      <c r="C69" s="342"/>
      <c r="D69" s="342"/>
      <c r="E69" s="342"/>
      <c r="F69" s="342"/>
      <c r="G69" s="342"/>
      <c r="I69" s="86"/>
      <c r="J69" s="342"/>
      <c r="K69" s="86"/>
      <c r="M69" s="5"/>
    </row>
    <row r="70" spans="3:13">
      <c r="C70" s="342"/>
      <c r="D70" s="342"/>
      <c r="E70" s="342"/>
      <c r="F70" s="342"/>
      <c r="G70" s="342"/>
      <c r="I70" s="86"/>
      <c r="J70" s="342"/>
      <c r="K70" s="86"/>
      <c r="M70" s="5"/>
    </row>
    <row r="71" spans="3:13">
      <c r="C71" s="342"/>
      <c r="D71" s="342"/>
      <c r="E71" s="342"/>
      <c r="F71" s="342"/>
      <c r="G71" s="342"/>
      <c r="I71" s="86"/>
      <c r="J71" s="342"/>
      <c r="K71" s="86"/>
      <c r="M71" s="5"/>
    </row>
    <row r="72" spans="3:13">
      <c r="C72" s="342"/>
      <c r="D72" s="342"/>
      <c r="E72" s="342"/>
      <c r="F72" s="342"/>
      <c r="G72" s="342"/>
      <c r="I72" s="86"/>
      <c r="J72" s="342"/>
      <c r="K72" s="86"/>
      <c r="M72" s="5"/>
    </row>
    <row r="73" spans="3:13">
      <c r="C73" s="342"/>
      <c r="D73" s="342"/>
      <c r="E73" s="342"/>
      <c r="F73" s="342"/>
      <c r="G73" s="342"/>
      <c r="I73" s="86"/>
      <c r="J73" s="342"/>
      <c r="K73" s="86"/>
      <c r="M73" s="5"/>
    </row>
    <row r="74" spans="3:13">
      <c r="C74" s="342"/>
      <c r="D74" s="342"/>
      <c r="E74" s="342"/>
      <c r="F74" s="342"/>
      <c r="G74" s="342"/>
      <c r="I74" s="86"/>
      <c r="J74" s="342"/>
      <c r="K74" s="86"/>
      <c r="M74" s="5"/>
    </row>
    <row r="75" spans="3:13">
      <c r="C75" s="342"/>
      <c r="D75" s="342"/>
      <c r="E75" s="342"/>
      <c r="F75" s="342"/>
      <c r="G75" s="342"/>
      <c r="I75" s="86"/>
      <c r="J75" s="342"/>
      <c r="K75" s="86"/>
      <c r="M75" s="5"/>
    </row>
    <row r="76" spans="3:13">
      <c r="C76" s="342"/>
      <c r="D76" s="342"/>
      <c r="E76" s="342"/>
      <c r="F76" s="342"/>
      <c r="G76" s="342"/>
      <c r="I76" s="86"/>
      <c r="K76" s="86"/>
      <c r="M76" s="5"/>
    </row>
    <row r="77" spans="3:13">
      <c r="C77" s="342"/>
      <c r="D77" s="342"/>
      <c r="E77" s="342"/>
      <c r="F77" s="342"/>
      <c r="G77" s="342"/>
      <c r="I77" s="86"/>
      <c r="K77" s="86"/>
      <c r="M77" s="5"/>
    </row>
    <row r="79" spans="3:13">
      <c r="C79" s="342"/>
      <c r="D79" s="342"/>
      <c r="E79" s="342"/>
      <c r="F79" s="342"/>
      <c r="G79" s="342"/>
      <c r="I79" s="342"/>
    </row>
    <row r="80" spans="3:13">
      <c r="C80" s="342"/>
      <c r="D80" s="342"/>
      <c r="E80" s="342"/>
      <c r="F80" s="342"/>
      <c r="G80" s="342"/>
      <c r="I80" s="342"/>
    </row>
    <row r="81" spans="3:11">
      <c r="C81" s="342"/>
      <c r="D81" s="342"/>
      <c r="E81" s="342"/>
      <c r="F81" s="342"/>
      <c r="G81" s="342"/>
      <c r="I81" s="342"/>
      <c r="K81" s="86"/>
    </row>
    <row r="82" spans="3:11">
      <c r="C82" s="399"/>
      <c r="D82" s="399"/>
      <c r="E82" s="399"/>
      <c r="F82" s="399"/>
      <c r="G82" s="399"/>
      <c r="H82" s="399"/>
      <c r="I82" s="342"/>
      <c r="K82" s="86"/>
    </row>
    <row r="83" spans="3:11">
      <c r="C83" s="399"/>
      <c r="D83" s="399"/>
      <c r="E83" s="399"/>
      <c r="F83" s="399"/>
      <c r="G83" s="399"/>
      <c r="H83" s="399"/>
    </row>
    <row r="84" spans="3:11">
      <c r="C84" s="399"/>
      <c r="D84" s="399"/>
      <c r="E84" s="399"/>
      <c r="F84" s="399"/>
      <c r="G84" s="399"/>
      <c r="H84" s="399"/>
    </row>
    <row r="85" spans="3:11">
      <c r="C85" s="399"/>
      <c r="D85" s="399"/>
      <c r="E85" s="399"/>
      <c r="F85" s="399"/>
      <c r="G85" s="399"/>
      <c r="H85" s="399"/>
      <c r="I85" s="342"/>
      <c r="K85" s="86"/>
    </row>
    <row r="86" spans="3:11">
      <c r="C86" s="399"/>
      <c r="D86" s="399"/>
      <c r="E86" s="399"/>
      <c r="F86" s="399"/>
      <c r="G86" s="399"/>
      <c r="H86" s="399"/>
      <c r="I86" s="342"/>
      <c r="K86" s="86"/>
    </row>
    <row r="87" spans="3:11">
      <c r="C87" s="399"/>
      <c r="D87" s="399"/>
      <c r="E87" s="399"/>
      <c r="F87" s="399"/>
      <c r="G87" s="399"/>
      <c r="H87" s="399"/>
      <c r="I87" s="342"/>
      <c r="K87" s="86"/>
    </row>
    <row r="88" spans="3:11">
      <c r="C88" s="399"/>
      <c r="D88" s="399"/>
      <c r="E88" s="399"/>
      <c r="F88" s="399"/>
      <c r="G88" s="399"/>
      <c r="H88" s="399"/>
      <c r="I88" s="342"/>
      <c r="K88" s="86"/>
    </row>
    <row r="89" spans="3:11">
      <c r="C89" s="399"/>
      <c r="D89" s="399"/>
      <c r="E89" s="399"/>
      <c r="F89" s="399"/>
      <c r="G89" s="399"/>
      <c r="H89" s="399"/>
      <c r="I89" s="342"/>
    </row>
    <row r="90" spans="3:11" ht="12" customHeight="1">
      <c r="C90" s="399"/>
      <c r="D90" s="399"/>
      <c r="E90" s="399"/>
      <c r="F90" s="399"/>
      <c r="G90" s="399"/>
      <c r="H90" s="399"/>
      <c r="I90" s="342"/>
      <c r="K90" s="86"/>
    </row>
    <row r="91" spans="3:11">
      <c r="C91" s="399"/>
      <c r="D91" s="399"/>
      <c r="E91" s="399"/>
      <c r="F91" s="399"/>
      <c r="G91" s="399"/>
      <c r="H91" s="399"/>
    </row>
    <row r="92" spans="3:11">
      <c r="C92" s="399"/>
      <c r="D92" s="399"/>
      <c r="E92" s="399"/>
      <c r="F92" s="399"/>
      <c r="G92" s="399"/>
      <c r="H92" s="399"/>
      <c r="I92" s="342"/>
      <c r="K92" s="86"/>
    </row>
    <row r="93" spans="3:11">
      <c r="C93" s="399"/>
      <c r="D93" s="399"/>
      <c r="E93" s="399"/>
      <c r="F93" s="399"/>
      <c r="G93" s="399"/>
      <c r="H93" s="399"/>
      <c r="I93" s="342"/>
      <c r="K93" s="86"/>
    </row>
    <row r="94" spans="3:11">
      <c r="C94" s="399"/>
      <c r="D94" s="399"/>
      <c r="E94" s="399"/>
      <c r="F94" s="399"/>
      <c r="G94" s="399"/>
      <c r="H94" s="399"/>
      <c r="I94" s="342"/>
      <c r="K94" s="86"/>
    </row>
    <row r="95" spans="3:11">
      <c r="C95" s="399"/>
      <c r="D95" s="399"/>
      <c r="E95" s="399"/>
      <c r="F95" s="399"/>
      <c r="G95" s="399"/>
      <c r="H95" s="399"/>
    </row>
    <row r="96" spans="3:11">
      <c r="C96" s="399"/>
      <c r="D96" s="399"/>
      <c r="E96" s="399"/>
      <c r="F96" s="399"/>
      <c r="G96" s="399"/>
      <c r="H96" s="399"/>
    </row>
    <row r="97" spans="3:8">
      <c r="C97" s="399"/>
      <c r="D97" s="399"/>
      <c r="E97" s="399"/>
      <c r="F97" s="399"/>
      <c r="G97" s="399"/>
      <c r="H97" s="399"/>
    </row>
    <row r="98" spans="3:8">
      <c r="C98" s="399"/>
      <c r="D98" s="399"/>
      <c r="E98" s="399"/>
      <c r="F98" s="399"/>
      <c r="G98" s="399"/>
      <c r="H98" s="399"/>
    </row>
    <row r="99" spans="3:8">
      <c r="C99" s="399"/>
      <c r="D99" s="399"/>
      <c r="E99" s="399"/>
      <c r="F99" s="399"/>
      <c r="G99" s="399"/>
      <c r="H99" s="399"/>
    </row>
    <row r="100" spans="3:8">
      <c r="C100" s="399"/>
      <c r="D100" s="399"/>
      <c r="E100" s="399"/>
      <c r="F100" s="399"/>
      <c r="G100" s="399"/>
      <c r="H100" s="399"/>
    </row>
    <row r="101" spans="3:8">
      <c r="C101" s="399"/>
      <c r="D101" s="399"/>
      <c r="E101" s="399"/>
      <c r="F101" s="399"/>
      <c r="G101" s="399"/>
      <c r="H101" s="399"/>
    </row>
    <row r="102" spans="3:8">
      <c r="C102" s="399"/>
      <c r="D102" s="399"/>
      <c r="E102" s="399"/>
      <c r="F102" s="399"/>
      <c r="G102" s="399"/>
      <c r="H102" s="399"/>
    </row>
    <row r="103" spans="3:8">
      <c r="C103" s="399"/>
      <c r="D103" s="399"/>
      <c r="E103" s="399"/>
      <c r="F103" s="399"/>
      <c r="G103" s="399"/>
      <c r="H103" s="399"/>
    </row>
    <row r="104" spans="3:8">
      <c r="C104" s="399"/>
      <c r="D104" s="399"/>
      <c r="E104" s="399"/>
      <c r="F104" s="399"/>
      <c r="G104" s="399"/>
      <c r="H104" s="399"/>
    </row>
    <row r="105" spans="3:8">
      <c r="C105" s="399"/>
      <c r="D105" s="399"/>
      <c r="E105" s="399"/>
      <c r="F105" s="399"/>
      <c r="G105" s="399"/>
      <c r="H105" s="399"/>
    </row>
    <row r="106" spans="3:8">
      <c r="C106" s="399"/>
      <c r="D106" s="399"/>
      <c r="E106" s="399"/>
      <c r="F106" s="399"/>
      <c r="G106" s="399"/>
      <c r="H106" s="399"/>
    </row>
    <row r="107" spans="3:8">
      <c r="C107" s="399"/>
      <c r="D107" s="399"/>
      <c r="E107" s="399"/>
      <c r="F107" s="399"/>
      <c r="G107" s="399"/>
      <c r="H107" s="399"/>
    </row>
    <row r="108" spans="3:8">
      <c r="C108" s="399"/>
      <c r="D108" s="399"/>
      <c r="E108" s="399"/>
      <c r="F108" s="399"/>
      <c r="G108" s="399"/>
      <c r="H108" s="399"/>
    </row>
    <row r="109" spans="3:8">
      <c r="C109" s="399"/>
      <c r="D109" s="399"/>
      <c r="E109" s="399"/>
      <c r="F109" s="399"/>
      <c r="G109" s="399"/>
      <c r="H109" s="399"/>
    </row>
  </sheetData>
  <mergeCells count="5">
    <mergeCell ref="C6:D6"/>
    <mergeCell ref="I5:L5"/>
    <mergeCell ref="A1:L1"/>
    <mergeCell ref="A2:L2"/>
    <mergeCell ref="A3:L3"/>
  </mergeCells>
  <phoneticPr fontId="0" type="noConversion"/>
  <printOptions horizontalCentered="1"/>
  <pageMargins left="0.34" right="0.31" top="0.8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zoomScaleNormal="100" workbookViewId="0">
      <selection activeCell="N8" sqref="N8"/>
    </sheetView>
  </sheetViews>
  <sheetFormatPr defaultRowHeight="12.75"/>
  <cols>
    <col min="1" max="1" width="13.85546875" customWidth="1"/>
    <col min="2" max="2" width="24.42578125" style="212" bestFit="1" customWidth="1"/>
    <col min="3" max="3" width="26.28515625" style="212" bestFit="1" customWidth="1"/>
    <col min="4" max="4" width="13.7109375" style="212" bestFit="1" customWidth="1"/>
    <col min="5" max="5" width="19.42578125" style="212" bestFit="1" customWidth="1"/>
    <col min="6" max="6" width="19" style="207" bestFit="1" customWidth="1"/>
    <col min="8" max="8" width="13.5703125" bestFit="1" customWidth="1"/>
    <col min="9" max="9" width="10.28515625" bestFit="1" customWidth="1"/>
    <col min="10" max="10" width="9.28515625" bestFit="1" customWidth="1"/>
    <col min="11" max="11" width="10.28515625" bestFit="1" customWidth="1"/>
    <col min="12" max="12" width="12.28515625" bestFit="1" customWidth="1"/>
    <col min="15" max="15" width="11.28515625" bestFit="1" customWidth="1"/>
    <col min="16" max="16" width="11.85546875" bestFit="1" customWidth="1"/>
  </cols>
  <sheetData>
    <row r="1" spans="1:16">
      <c r="A1" s="462" t="s">
        <v>107</v>
      </c>
      <c r="B1" s="462"/>
      <c r="C1" s="462"/>
      <c r="D1" s="462"/>
      <c r="E1" s="462"/>
      <c r="F1" s="462"/>
    </row>
    <row r="2" spans="1:16">
      <c r="H2" s="348"/>
    </row>
    <row r="3" spans="1:16">
      <c r="A3" s="476" t="s">
        <v>229</v>
      </c>
      <c r="B3" s="476"/>
      <c r="C3" s="476"/>
      <c r="D3" s="476"/>
      <c r="E3" s="476"/>
      <c r="F3" s="476"/>
      <c r="G3" s="404"/>
      <c r="H3" s="404"/>
    </row>
    <row r="4" spans="1:16" ht="13.5" thickBot="1">
      <c r="A4" s="73"/>
      <c r="B4" s="215"/>
      <c r="C4" s="215"/>
      <c r="D4" s="215"/>
      <c r="E4" s="215"/>
      <c r="F4" s="215"/>
    </row>
    <row r="5" spans="1:16" ht="15" customHeight="1" thickTop="1">
      <c r="A5" s="495" t="s">
        <v>43</v>
      </c>
      <c r="B5" s="495"/>
      <c r="C5" s="495"/>
      <c r="D5" s="495"/>
      <c r="E5" s="495"/>
      <c r="F5" s="507"/>
    </row>
    <row r="6" spans="1:16">
      <c r="A6" s="505"/>
      <c r="B6" s="505"/>
      <c r="C6" s="505"/>
      <c r="D6" s="505"/>
      <c r="E6" s="505"/>
      <c r="F6" s="505"/>
      <c r="G6" s="3"/>
    </row>
    <row r="7" spans="1:16" ht="12.75" customHeight="1">
      <c r="A7" s="496" t="s">
        <v>143</v>
      </c>
      <c r="C7" s="506" t="s">
        <v>144</v>
      </c>
      <c r="F7" s="506" t="s">
        <v>136</v>
      </c>
    </row>
    <row r="8" spans="1:16" ht="12.75" customHeight="1">
      <c r="A8" s="496"/>
      <c r="B8" s="480" t="s">
        <v>197</v>
      </c>
      <c r="C8" s="484"/>
      <c r="D8" s="251"/>
      <c r="E8" s="511" t="s">
        <v>146</v>
      </c>
      <c r="F8" s="484"/>
    </row>
    <row r="9" spans="1:16" ht="12.75" customHeight="1">
      <c r="A9" s="496"/>
      <c r="B9" s="508"/>
      <c r="C9" s="484"/>
      <c r="D9" s="509" t="s">
        <v>145</v>
      </c>
      <c r="E9" s="508"/>
      <c r="F9" s="484"/>
    </row>
    <row r="10" spans="1:16" ht="13.5" thickBot="1">
      <c r="A10" s="498"/>
      <c r="B10" s="486"/>
      <c r="C10" s="485"/>
      <c r="D10" s="510"/>
      <c r="E10" s="486"/>
      <c r="F10" s="485"/>
    </row>
    <row r="11" spans="1:16" s="266" customFormat="1">
      <c r="A11" s="257" t="s">
        <v>0</v>
      </c>
      <c r="B11" s="243">
        <f>SUM(B13:B40)</f>
        <v>288041382</v>
      </c>
      <c r="C11" s="243">
        <f>SUM(C13:C40)</f>
        <v>19793806.57</v>
      </c>
      <c r="D11" s="243">
        <f>SUM(D13:D40)</f>
        <v>1208601.1200000001</v>
      </c>
      <c r="E11" s="243">
        <f>SUM(E13:E40)</f>
        <v>6376654.5499999989</v>
      </c>
      <c r="F11" s="243">
        <f>SUM(F13:F40)</f>
        <v>270647364.71999997</v>
      </c>
      <c r="H11" s="380"/>
    </row>
    <row r="12" spans="1:16">
      <c r="A12" s="3"/>
      <c r="B12" s="197"/>
      <c r="C12" s="196"/>
      <c r="D12" s="196"/>
      <c r="E12" s="196"/>
      <c r="F12" s="212"/>
      <c r="H12" s="346"/>
      <c r="I12" s="346"/>
      <c r="J12" s="346"/>
      <c r="K12" s="346"/>
      <c r="L12" s="346"/>
    </row>
    <row r="13" spans="1:16">
      <c r="A13" t="s">
        <v>1</v>
      </c>
      <c r="B13" s="284">
        <v>84756</v>
      </c>
      <c r="C13" s="49">
        <v>0</v>
      </c>
      <c r="D13" s="49">
        <v>4331.3100000000004</v>
      </c>
      <c r="E13" s="124">
        <v>0</v>
      </c>
      <c r="F13" s="49">
        <v>3448577.7899999917</v>
      </c>
      <c r="H13" s="346"/>
      <c r="I13" s="346"/>
      <c r="J13" s="346"/>
      <c r="K13" s="346"/>
      <c r="L13" s="346"/>
      <c r="O13" s="346"/>
      <c r="P13" s="346"/>
    </row>
    <row r="14" spans="1:16">
      <c r="A14" t="s">
        <v>2</v>
      </c>
      <c r="B14" s="284">
        <v>14855256</v>
      </c>
      <c r="C14" s="49">
        <v>398540</v>
      </c>
      <c r="D14" s="49">
        <v>253201.37</v>
      </c>
      <c r="E14" s="124">
        <v>129668.24</v>
      </c>
      <c r="F14" s="49">
        <v>12917473.74000001</v>
      </c>
      <c r="H14" s="346"/>
      <c r="I14" s="346"/>
      <c r="J14" s="346"/>
      <c r="K14" s="346"/>
      <c r="L14" s="346"/>
      <c r="O14" s="346"/>
      <c r="P14" s="346"/>
    </row>
    <row r="15" spans="1:16">
      <c r="A15" t="s">
        <v>3</v>
      </c>
      <c r="B15" s="284">
        <v>25177739</v>
      </c>
      <c r="C15" s="49">
        <v>18378933</v>
      </c>
      <c r="D15" s="49">
        <v>137183.61000000002</v>
      </c>
      <c r="E15" s="124">
        <v>924058.39</v>
      </c>
      <c r="F15" s="49">
        <v>49079332.039999962</v>
      </c>
      <c r="H15" s="346"/>
      <c r="I15" s="346"/>
      <c r="J15" s="346"/>
      <c r="K15" s="346"/>
      <c r="L15" s="346"/>
      <c r="O15" s="346"/>
      <c r="P15" s="346"/>
    </row>
    <row r="16" spans="1:16">
      <c r="A16" t="s">
        <v>4</v>
      </c>
      <c r="B16" s="284">
        <v>24269786</v>
      </c>
      <c r="C16" s="49">
        <v>0</v>
      </c>
      <c r="D16" s="49">
        <v>13504.29</v>
      </c>
      <c r="E16" s="124">
        <v>72372.53</v>
      </c>
      <c r="F16" s="49">
        <v>10658860.769999981</v>
      </c>
      <c r="H16" s="346"/>
      <c r="I16" s="346"/>
      <c r="J16" s="346"/>
      <c r="K16" s="346"/>
      <c r="L16" s="346"/>
      <c r="O16" s="346"/>
      <c r="P16" s="346"/>
    </row>
    <row r="17" spans="1:16">
      <c r="A17" t="s">
        <v>5</v>
      </c>
      <c r="B17" s="284">
        <v>492064</v>
      </c>
      <c r="C17" s="49">
        <v>0</v>
      </c>
      <c r="D17" s="49">
        <v>207717.21</v>
      </c>
      <c r="E17" s="124">
        <v>105939.15000000001</v>
      </c>
      <c r="F17" s="49">
        <v>5414500.799999997</v>
      </c>
      <c r="H17" s="346"/>
      <c r="I17" s="346"/>
      <c r="J17" s="346"/>
      <c r="K17" s="346"/>
      <c r="L17" s="346"/>
      <c r="O17" s="346"/>
      <c r="P17" s="346"/>
    </row>
    <row r="18" spans="1:16" ht="11.45" customHeight="1">
      <c r="B18" s="284"/>
      <c r="C18" s="49"/>
      <c r="D18" s="49"/>
      <c r="E18" s="124"/>
      <c r="F18" s="49">
        <v>0</v>
      </c>
      <c r="H18" s="346"/>
      <c r="I18" s="346"/>
      <c r="J18" s="346"/>
      <c r="K18" s="346"/>
      <c r="L18" s="346"/>
      <c r="O18" s="346"/>
    </row>
    <row r="19" spans="1:16">
      <c r="A19" t="s">
        <v>6</v>
      </c>
      <c r="B19" s="284">
        <v>2461802</v>
      </c>
      <c r="C19" s="49">
        <v>9000</v>
      </c>
      <c r="D19" s="49">
        <v>0</v>
      </c>
      <c r="E19" s="124">
        <v>348882.89999999997</v>
      </c>
      <c r="F19" s="49">
        <v>1506846.7200000063</v>
      </c>
      <c r="H19" s="346"/>
      <c r="I19" s="346"/>
      <c r="J19" s="346"/>
      <c r="K19" s="346"/>
      <c r="L19" s="346"/>
      <c r="O19" s="346"/>
      <c r="P19" s="346"/>
    </row>
    <row r="20" spans="1:16">
      <c r="A20" t="s">
        <v>7</v>
      </c>
      <c r="B20" s="284">
        <v>1093361</v>
      </c>
      <c r="C20" s="49">
        <v>0</v>
      </c>
      <c r="D20" s="49">
        <v>0</v>
      </c>
      <c r="E20" s="124">
        <v>575166.80999999982</v>
      </c>
      <c r="F20" s="49">
        <v>6125286.2099999934</v>
      </c>
      <c r="H20" s="346"/>
      <c r="I20" s="346"/>
      <c r="J20" s="346"/>
      <c r="K20" s="346"/>
      <c r="L20" s="346"/>
      <c r="O20" s="346"/>
      <c r="P20" s="346"/>
    </row>
    <row r="21" spans="1:16">
      <c r="A21" t="s">
        <v>8</v>
      </c>
      <c r="B21" s="284">
        <v>1123085</v>
      </c>
      <c r="C21" s="49">
        <v>50400</v>
      </c>
      <c r="D21" s="49">
        <v>17421.61</v>
      </c>
      <c r="E21" s="124">
        <v>38725.089999999997</v>
      </c>
      <c r="F21" s="49">
        <v>5620666.150000006</v>
      </c>
      <c r="H21" s="346"/>
      <c r="I21" s="346"/>
      <c r="J21" s="346"/>
      <c r="K21" s="346"/>
      <c r="L21" s="346"/>
      <c r="O21" s="346"/>
      <c r="P21" s="346"/>
    </row>
    <row r="22" spans="1:16">
      <c r="A22" t="s">
        <v>9</v>
      </c>
      <c r="B22" s="284">
        <v>2860066</v>
      </c>
      <c r="C22" s="49">
        <v>38000</v>
      </c>
      <c r="D22" s="49">
        <v>-8228.0199999999895</v>
      </c>
      <c r="E22" s="124">
        <v>688987.44</v>
      </c>
      <c r="F22" s="49">
        <v>10529984.300000012</v>
      </c>
      <c r="H22" s="346"/>
      <c r="I22" s="346"/>
      <c r="J22" s="346"/>
      <c r="K22" s="346"/>
      <c r="L22" s="346"/>
      <c r="O22" s="346"/>
      <c r="P22" s="346"/>
    </row>
    <row r="23" spans="1:16">
      <c r="A23" t="s">
        <v>10</v>
      </c>
      <c r="B23" s="284">
        <v>900790</v>
      </c>
      <c r="C23" s="49">
        <v>2000</v>
      </c>
      <c r="D23" s="49">
        <v>0</v>
      </c>
      <c r="E23" s="124">
        <v>281946.48</v>
      </c>
      <c r="F23" s="49">
        <v>1619958.5900000036</v>
      </c>
      <c r="H23" s="346"/>
      <c r="I23" s="346"/>
      <c r="J23" s="346"/>
      <c r="K23" s="346"/>
      <c r="L23" s="346"/>
      <c r="O23" s="346"/>
      <c r="P23" s="346"/>
    </row>
    <row r="24" spans="1:16">
      <c r="B24" s="284"/>
      <c r="C24" s="49">
        <v>0</v>
      </c>
      <c r="D24" s="49">
        <v>0</v>
      </c>
      <c r="E24" s="124">
        <v>0</v>
      </c>
      <c r="F24" s="49">
        <v>0</v>
      </c>
      <c r="H24" s="346"/>
      <c r="I24" s="346"/>
      <c r="J24" s="346"/>
      <c r="K24" s="346"/>
      <c r="L24" s="346"/>
      <c r="O24" s="346"/>
    </row>
    <row r="25" spans="1:16">
      <c r="A25" t="s">
        <v>11</v>
      </c>
      <c r="B25" s="284">
        <v>9914361</v>
      </c>
      <c r="C25" s="49">
        <v>63500</v>
      </c>
      <c r="D25" s="49">
        <v>0</v>
      </c>
      <c r="E25" s="124">
        <v>50526.95</v>
      </c>
      <c r="F25" s="49">
        <v>12089211.349999994</v>
      </c>
      <c r="H25" s="346"/>
      <c r="I25" s="346"/>
      <c r="J25" s="346"/>
      <c r="K25" s="346"/>
      <c r="L25" s="346"/>
      <c r="O25" s="346"/>
      <c r="P25" s="346"/>
    </row>
    <row r="26" spans="1:16">
      <c r="A26" t="s">
        <v>12</v>
      </c>
      <c r="B26" s="284">
        <v>25178</v>
      </c>
      <c r="C26" s="49">
        <v>12500</v>
      </c>
      <c r="D26" s="49">
        <v>0</v>
      </c>
      <c r="E26" s="124">
        <v>263989.63</v>
      </c>
      <c r="F26" s="49">
        <v>968338.08000000194</v>
      </c>
      <c r="H26" s="346"/>
      <c r="I26" s="346"/>
      <c r="J26" s="346"/>
      <c r="K26" s="346"/>
      <c r="L26" s="346"/>
      <c r="O26" s="346"/>
      <c r="P26" s="346"/>
    </row>
    <row r="27" spans="1:16">
      <c r="A27" t="s">
        <v>13</v>
      </c>
      <c r="B27" s="284">
        <v>2238059</v>
      </c>
      <c r="C27" s="49">
        <v>96900</v>
      </c>
      <c r="D27" s="49">
        <v>0</v>
      </c>
      <c r="E27" s="124">
        <v>353551.79</v>
      </c>
      <c r="F27" s="49">
        <v>6805333.2299999893</v>
      </c>
      <c r="H27" s="346"/>
      <c r="I27" s="346"/>
      <c r="J27" s="346"/>
      <c r="K27" s="346"/>
      <c r="L27" s="346"/>
      <c r="O27" s="346"/>
      <c r="P27" s="346"/>
    </row>
    <row r="28" spans="1:16">
      <c r="A28" t="s">
        <v>14</v>
      </c>
      <c r="B28" s="284">
        <v>9321728</v>
      </c>
      <c r="C28" s="49">
        <v>191000</v>
      </c>
      <c r="D28" s="49">
        <v>0</v>
      </c>
      <c r="E28" s="124">
        <v>360867.45</v>
      </c>
      <c r="F28" s="49">
        <v>8663055.2100000083</v>
      </c>
      <c r="H28" s="346"/>
      <c r="I28" s="346"/>
      <c r="J28" s="346"/>
      <c r="K28" s="346"/>
      <c r="L28" s="346"/>
      <c r="O28" s="346"/>
      <c r="P28" s="346"/>
    </row>
    <row r="29" spans="1:16">
      <c r="A29" t="s">
        <v>15</v>
      </c>
      <c r="B29" s="284">
        <v>173451</v>
      </c>
      <c r="C29" s="49">
        <v>2000</v>
      </c>
      <c r="D29" s="49">
        <v>2095.2600000000002</v>
      </c>
      <c r="E29" s="124">
        <v>375822.55000000005</v>
      </c>
      <c r="F29" s="49">
        <v>2817377.5900000008</v>
      </c>
      <c r="H29" s="346"/>
      <c r="I29" s="346"/>
      <c r="J29" s="346"/>
      <c r="K29" s="346"/>
      <c r="L29" s="346"/>
      <c r="O29" s="346"/>
      <c r="P29" s="346"/>
    </row>
    <row r="30" spans="1:16">
      <c r="B30" s="284"/>
      <c r="C30" s="49"/>
      <c r="D30" s="49"/>
      <c r="E30" s="124"/>
      <c r="F30" s="49">
        <v>0</v>
      </c>
      <c r="H30" s="346"/>
      <c r="I30" s="346"/>
      <c r="J30" s="346"/>
      <c r="K30" s="346"/>
      <c r="L30" s="346"/>
      <c r="O30" s="346"/>
    </row>
    <row r="31" spans="1:16">
      <c r="A31" t="s">
        <v>16</v>
      </c>
      <c r="B31" s="284">
        <v>73546106</v>
      </c>
      <c r="C31" s="49">
        <v>0</v>
      </c>
      <c r="D31" s="49">
        <v>0</v>
      </c>
      <c r="E31" s="124">
        <v>767076.9</v>
      </c>
      <c r="F31" s="49">
        <v>40817559.060000062</v>
      </c>
      <c r="H31" s="346"/>
      <c r="I31" s="346"/>
      <c r="J31" s="346"/>
      <c r="K31" s="346"/>
      <c r="L31" s="346"/>
      <c r="O31" s="346"/>
      <c r="P31" s="346"/>
    </row>
    <row r="32" spans="1:16">
      <c r="A32" t="s">
        <v>17</v>
      </c>
      <c r="B32" s="284">
        <v>107414841</v>
      </c>
      <c r="C32" s="49">
        <v>479100</v>
      </c>
      <c r="D32" s="49">
        <v>205007.31</v>
      </c>
      <c r="E32" s="124">
        <v>53058.27</v>
      </c>
      <c r="F32" s="49">
        <v>74325187.269999981</v>
      </c>
      <c r="H32" s="346"/>
      <c r="I32" s="346"/>
      <c r="J32" s="346"/>
      <c r="K32" s="346"/>
      <c r="L32" s="346"/>
      <c r="O32" s="346"/>
      <c r="P32" s="346"/>
    </row>
    <row r="33" spans="1:16">
      <c r="A33" t="s">
        <v>18</v>
      </c>
      <c r="B33" s="284">
        <v>686034</v>
      </c>
      <c r="C33" s="49">
        <v>0</v>
      </c>
      <c r="D33" s="49">
        <v>0</v>
      </c>
      <c r="E33" s="124">
        <v>317471.42</v>
      </c>
      <c r="F33" s="49">
        <v>1682043.8699999973</v>
      </c>
      <c r="H33" s="346"/>
      <c r="I33" s="346"/>
      <c r="J33" s="346"/>
      <c r="K33" s="346"/>
      <c r="L33" s="346"/>
      <c r="O33" s="346"/>
      <c r="P33" s="346"/>
    </row>
    <row r="34" spans="1:16">
      <c r="A34" t="s">
        <v>19</v>
      </c>
      <c r="B34" s="284">
        <v>1038906</v>
      </c>
      <c r="C34" s="49">
        <v>35933.57</v>
      </c>
      <c r="D34" s="49">
        <v>398.16</v>
      </c>
      <c r="E34" s="124">
        <v>11979.14</v>
      </c>
      <c r="F34" s="49">
        <v>2826524.6099999994</v>
      </c>
      <c r="H34" s="346"/>
      <c r="I34" s="346"/>
      <c r="J34" s="346"/>
      <c r="K34" s="346"/>
      <c r="L34" s="346"/>
      <c r="O34" s="346"/>
      <c r="P34" s="346"/>
    </row>
    <row r="35" spans="1:16">
      <c r="A35" t="s">
        <v>20</v>
      </c>
      <c r="B35" s="284">
        <v>666353</v>
      </c>
      <c r="C35" s="49">
        <v>0</v>
      </c>
      <c r="D35" s="49">
        <v>11749.279999999999</v>
      </c>
      <c r="E35" s="124">
        <v>0</v>
      </c>
      <c r="F35" s="49">
        <v>2293603.3999999985</v>
      </c>
      <c r="H35" s="346"/>
      <c r="I35" s="346"/>
      <c r="J35" s="346"/>
      <c r="K35" s="346"/>
      <c r="L35" s="346"/>
      <c r="O35" s="346"/>
      <c r="P35" s="346"/>
    </row>
    <row r="36" spans="1:16">
      <c r="B36" s="284"/>
      <c r="C36" s="49"/>
      <c r="D36" s="49"/>
      <c r="E36" s="124"/>
      <c r="F36" s="49">
        <v>0</v>
      </c>
      <c r="H36" s="346"/>
      <c r="I36" s="346"/>
      <c r="J36" s="346"/>
      <c r="K36" s="346"/>
      <c r="L36" s="346"/>
    </row>
    <row r="37" spans="1:16">
      <c r="A37" t="s">
        <v>21</v>
      </c>
      <c r="B37" s="284">
        <v>895232</v>
      </c>
      <c r="C37" s="49">
        <v>5000</v>
      </c>
      <c r="D37" s="49">
        <v>0</v>
      </c>
      <c r="E37" s="124">
        <v>332094.03999999998</v>
      </c>
      <c r="F37" s="49">
        <v>691624.26000000164</v>
      </c>
      <c r="H37" s="346"/>
      <c r="I37" s="346"/>
      <c r="J37" s="346"/>
      <c r="K37" s="346"/>
      <c r="L37" s="346"/>
      <c r="O37" s="346"/>
      <c r="P37" s="346"/>
    </row>
    <row r="38" spans="1:16">
      <c r="A38" t="s">
        <v>22</v>
      </c>
      <c r="B38" s="284">
        <v>2429251</v>
      </c>
      <c r="C38" s="49">
        <v>31000</v>
      </c>
      <c r="D38" s="49">
        <v>364219.73</v>
      </c>
      <c r="E38" s="124">
        <v>0</v>
      </c>
      <c r="F38" s="49">
        <v>5027919.6099999845</v>
      </c>
      <c r="H38" s="346"/>
      <c r="I38" s="346"/>
      <c r="J38" s="346"/>
      <c r="K38" s="346"/>
      <c r="L38" s="346"/>
      <c r="O38" s="346"/>
      <c r="P38" s="346"/>
    </row>
    <row r="39" spans="1:16">
      <c r="A39" t="s">
        <v>23</v>
      </c>
      <c r="B39" s="284">
        <v>5992703</v>
      </c>
      <c r="C39" s="49">
        <v>0</v>
      </c>
      <c r="D39" s="49">
        <v>0</v>
      </c>
      <c r="E39" s="124">
        <v>324469.38</v>
      </c>
      <c r="F39" s="49">
        <v>4060363.6299999952</v>
      </c>
      <c r="H39" s="346"/>
      <c r="I39" s="346"/>
      <c r="J39" s="346"/>
      <c r="K39" s="346"/>
      <c r="L39" s="346"/>
      <c r="O39" s="346"/>
      <c r="P39" s="346"/>
    </row>
    <row r="40" spans="1:16">
      <c r="A40" s="12" t="s">
        <v>24</v>
      </c>
      <c r="B40" s="307">
        <v>380474</v>
      </c>
      <c r="C40" s="109">
        <v>0</v>
      </c>
      <c r="D40" s="109">
        <v>0</v>
      </c>
      <c r="E40" s="125">
        <v>0</v>
      </c>
      <c r="F40" s="109">
        <v>657736.44000000134</v>
      </c>
      <c r="H40" s="346"/>
      <c r="I40" s="346"/>
      <c r="J40" s="346"/>
      <c r="K40" s="346"/>
      <c r="L40" s="346"/>
      <c r="O40" s="346"/>
      <c r="P40" s="346"/>
    </row>
    <row r="42" spans="1:16">
      <c r="A42" s="375"/>
    </row>
    <row r="43" spans="1:16">
      <c r="B43" s="190"/>
      <c r="C43" s="190"/>
      <c r="D43" s="190"/>
      <c r="E43" s="190"/>
      <c r="F43" s="350"/>
    </row>
    <row r="44" spans="1:16">
      <c r="A44" s="389"/>
      <c r="B44" s="190"/>
      <c r="C44" s="190"/>
      <c r="D44" s="190"/>
      <c r="E44" s="190"/>
      <c r="F44" s="350"/>
    </row>
    <row r="45" spans="1:16">
      <c r="A45" s="199"/>
      <c r="B45" s="190"/>
      <c r="C45" s="190"/>
      <c r="D45" s="190"/>
      <c r="E45" s="190"/>
      <c r="F45" s="350"/>
    </row>
    <row r="46" spans="1:16">
      <c r="A46" s="199"/>
      <c r="B46" s="190"/>
      <c r="C46" s="190"/>
      <c r="D46" s="190"/>
      <c r="E46" s="190"/>
      <c r="F46" s="350"/>
    </row>
    <row r="47" spans="1:16">
      <c r="A47" s="199"/>
      <c r="B47" s="190"/>
      <c r="C47" s="190"/>
      <c r="D47" s="190"/>
      <c r="E47" s="190"/>
      <c r="F47" s="350"/>
    </row>
    <row r="48" spans="1:16">
      <c r="A48" s="199"/>
      <c r="B48" s="190"/>
      <c r="C48" s="190"/>
      <c r="D48" s="190"/>
      <c r="E48" s="190"/>
      <c r="F48" s="350"/>
    </row>
    <row r="49" spans="1:6">
      <c r="A49" s="199"/>
      <c r="B49" s="190"/>
      <c r="C49" s="190"/>
      <c r="D49" s="190"/>
      <c r="E49" s="190"/>
      <c r="F49" s="350"/>
    </row>
    <row r="50" spans="1:6">
      <c r="A50" s="199"/>
      <c r="B50" s="190"/>
      <c r="C50" s="190"/>
      <c r="D50" s="190"/>
      <c r="E50" s="190"/>
      <c r="F50" s="350"/>
    </row>
    <row r="51" spans="1:6">
      <c r="A51" s="199"/>
      <c r="B51" s="190"/>
      <c r="C51" s="190"/>
      <c r="D51" s="190"/>
      <c r="E51" s="190"/>
      <c r="F51" s="350"/>
    </row>
    <row r="52" spans="1:6">
      <c r="A52" s="199"/>
      <c r="B52" s="190"/>
      <c r="C52" s="190"/>
      <c r="D52" s="190"/>
      <c r="E52" s="190"/>
      <c r="F52" s="350"/>
    </row>
    <row r="53" spans="1:6">
      <c r="A53" s="199"/>
      <c r="B53" s="190"/>
      <c r="C53" s="190"/>
      <c r="D53" s="190"/>
      <c r="E53" s="190"/>
      <c r="F53" s="350"/>
    </row>
    <row r="54" spans="1:6">
      <c r="A54" s="199"/>
      <c r="B54" s="190"/>
      <c r="C54" s="190"/>
      <c r="D54" s="190"/>
      <c r="E54" s="190"/>
      <c r="F54" s="350"/>
    </row>
    <row r="55" spans="1:6">
      <c r="A55" s="199"/>
      <c r="B55" s="190"/>
      <c r="C55" s="190"/>
      <c r="D55" s="190"/>
      <c r="E55" s="190"/>
      <c r="F55" s="350"/>
    </row>
    <row r="56" spans="1:6">
      <c r="A56" s="199"/>
      <c r="B56" s="190"/>
      <c r="C56" s="190"/>
      <c r="D56" s="190"/>
      <c r="E56" s="190"/>
      <c r="F56" s="350"/>
    </row>
    <row r="57" spans="1:6">
      <c r="A57" s="199"/>
      <c r="B57" s="190"/>
      <c r="C57" s="190"/>
      <c r="D57" s="190"/>
      <c r="E57" s="190"/>
      <c r="F57" s="350"/>
    </row>
    <row r="58" spans="1:6">
      <c r="A58" s="199"/>
      <c r="B58" s="190"/>
      <c r="C58" s="190"/>
      <c r="D58" s="190"/>
      <c r="E58" s="190"/>
      <c r="F58" s="350"/>
    </row>
    <row r="59" spans="1:6">
      <c r="A59" s="199"/>
      <c r="B59" s="190"/>
      <c r="C59" s="190"/>
      <c r="D59" s="190"/>
      <c r="E59" s="190"/>
      <c r="F59" s="350"/>
    </row>
    <row r="60" spans="1:6">
      <c r="A60" s="199"/>
      <c r="B60" s="190"/>
      <c r="C60" s="190"/>
      <c r="D60" s="190"/>
      <c r="E60" s="190"/>
      <c r="F60" s="350"/>
    </row>
    <row r="61" spans="1:6">
      <c r="A61" s="199"/>
      <c r="B61" s="190"/>
      <c r="C61" s="190"/>
      <c r="D61" s="190"/>
      <c r="E61" s="190"/>
      <c r="F61" s="350"/>
    </row>
    <row r="62" spans="1:6">
      <c r="A62" s="199"/>
      <c r="B62" s="190"/>
      <c r="C62" s="190"/>
      <c r="D62" s="190"/>
      <c r="E62" s="190"/>
      <c r="F62" s="350"/>
    </row>
    <row r="63" spans="1:6">
      <c r="A63" s="199"/>
      <c r="B63" s="190"/>
      <c r="C63" s="190"/>
      <c r="D63" s="190"/>
      <c r="E63" s="190"/>
      <c r="F63" s="350"/>
    </row>
    <row r="64" spans="1:6">
      <c r="A64" s="199"/>
      <c r="B64" s="190"/>
      <c r="C64" s="190"/>
      <c r="D64" s="190"/>
      <c r="E64" s="190"/>
      <c r="F64" s="350"/>
    </row>
    <row r="65" spans="1:6">
      <c r="A65" s="199"/>
      <c r="B65" s="190"/>
      <c r="C65" s="190"/>
      <c r="D65" s="190"/>
      <c r="E65" s="190"/>
      <c r="F65" s="350"/>
    </row>
    <row r="66" spans="1:6">
      <c r="A66" s="199"/>
      <c r="B66" s="190"/>
      <c r="C66" s="190"/>
      <c r="D66" s="190"/>
      <c r="E66" s="190"/>
      <c r="F66" s="350"/>
    </row>
    <row r="67" spans="1:6">
      <c r="A67" s="199"/>
      <c r="B67" s="190"/>
      <c r="C67" s="190"/>
      <c r="D67" s="190"/>
      <c r="E67" s="190"/>
      <c r="F67" s="350"/>
    </row>
    <row r="68" spans="1:6">
      <c r="A68" s="199"/>
      <c r="B68" s="190"/>
      <c r="C68" s="190"/>
      <c r="D68" s="190"/>
      <c r="E68" s="190"/>
      <c r="F68" s="350"/>
    </row>
    <row r="69" spans="1:6">
      <c r="A69" s="199"/>
      <c r="B69" s="190"/>
      <c r="C69" s="190"/>
      <c r="D69" s="190"/>
      <c r="E69" s="190"/>
      <c r="F69" s="350"/>
    </row>
    <row r="70" spans="1:6">
      <c r="A70" s="199"/>
      <c r="B70" s="190"/>
      <c r="C70" s="190"/>
      <c r="D70" s="190"/>
      <c r="E70" s="190"/>
      <c r="F70" s="350"/>
    </row>
    <row r="71" spans="1:6">
      <c r="A71" s="199"/>
      <c r="B71" s="190"/>
      <c r="C71" s="190"/>
      <c r="D71" s="190"/>
      <c r="E71" s="190"/>
      <c r="F71" s="350"/>
    </row>
    <row r="73" spans="1:6">
      <c r="B73" s="190"/>
      <c r="C73" s="190"/>
      <c r="D73" s="190"/>
      <c r="E73" s="190"/>
      <c r="F73" s="350"/>
    </row>
    <row r="74" spans="1:6">
      <c r="B74" s="190"/>
      <c r="C74" s="190"/>
      <c r="D74" s="190"/>
      <c r="E74" s="190"/>
      <c r="F74" s="350"/>
    </row>
    <row r="75" spans="1:6">
      <c r="B75" s="190"/>
      <c r="C75" s="190"/>
      <c r="D75" s="190"/>
      <c r="E75" s="190"/>
      <c r="F75" s="350"/>
    </row>
    <row r="77" spans="1:6">
      <c r="B77" s="190"/>
      <c r="C77" s="190"/>
      <c r="D77" s="190"/>
      <c r="E77" s="190"/>
      <c r="F77" s="350"/>
    </row>
  </sheetData>
  <mergeCells count="10">
    <mergeCell ref="A1:F1"/>
    <mergeCell ref="A7:A10"/>
    <mergeCell ref="C7:C10"/>
    <mergeCell ref="F7:F10"/>
    <mergeCell ref="A5:F5"/>
    <mergeCell ref="A6:F6"/>
    <mergeCell ref="B8:B10"/>
    <mergeCell ref="D9:D10"/>
    <mergeCell ref="E8:E10"/>
    <mergeCell ref="A3:F3"/>
  </mergeCells>
  <phoneticPr fontId="0" type="noConversion"/>
  <printOptions horizontalCentered="1"/>
  <pageMargins left="0.34" right="0.31" top="0.3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zoomScaleNormal="100" workbookViewId="0">
      <selection activeCell="N8" sqref="N8"/>
    </sheetView>
  </sheetViews>
  <sheetFormatPr defaultRowHeight="12.75"/>
  <cols>
    <col min="1" max="1" width="21.85546875" customWidth="1"/>
    <col min="2" max="2" width="24.85546875" bestFit="1" customWidth="1"/>
    <col min="3" max="3" width="5.42578125" customWidth="1"/>
    <col min="4" max="4" width="18.28515625" customWidth="1"/>
    <col min="5" max="5" width="5.140625" customWidth="1"/>
    <col min="6" max="6" width="12.7109375" bestFit="1" customWidth="1"/>
    <col min="7" max="7" width="8.42578125" customWidth="1"/>
    <col min="8" max="8" width="11.28515625" customWidth="1"/>
    <col min="9" max="9" width="8" customWidth="1"/>
    <col min="10" max="10" width="7" bestFit="1" customWidth="1"/>
    <col min="12" max="12" width="10.28515625" bestFit="1" customWidth="1"/>
    <col min="13" max="13" width="11.28515625" bestFit="1" customWidth="1"/>
  </cols>
  <sheetData>
    <row r="1" spans="1:15">
      <c r="A1" s="462" t="s">
        <v>107</v>
      </c>
      <c r="B1" s="462"/>
      <c r="C1" s="462"/>
      <c r="D1" s="462"/>
      <c r="E1" s="462"/>
      <c r="F1" s="462"/>
      <c r="G1" s="462"/>
      <c r="H1" s="462"/>
      <c r="I1" s="462"/>
      <c r="J1" s="462"/>
    </row>
    <row r="3" spans="1:15">
      <c r="A3" s="453" t="s">
        <v>230</v>
      </c>
      <c r="B3" s="512"/>
      <c r="C3" s="512"/>
      <c r="D3" s="512"/>
      <c r="E3" s="512"/>
      <c r="F3" s="512"/>
      <c r="G3" s="512"/>
      <c r="H3" s="512"/>
      <c r="I3" s="512"/>
      <c r="J3" s="512"/>
    </row>
    <row r="4" spans="1:15" ht="13.5" thickBo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5" ht="15" customHeight="1" thickTop="1">
      <c r="A5" s="3"/>
      <c r="B5" s="42" t="s">
        <v>100</v>
      </c>
      <c r="C5" s="42"/>
      <c r="D5" s="513"/>
      <c r="E5" s="513"/>
      <c r="F5" s="513"/>
      <c r="G5" s="513"/>
      <c r="H5" s="513"/>
      <c r="I5" s="4"/>
      <c r="K5" s="3"/>
      <c r="L5" s="3"/>
      <c r="M5" s="3"/>
      <c r="N5" s="3"/>
      <c r="O5" s="3"/>
    </row>
    <row r="6" spans="1:15">
      <c r="A6" s="3" t="s">
        <v>67</v>
      </c>
      <c r="B6" s="513" t="s">
        <v>33</v>
      </c>
      <c r="C6" s="513"/>
      <c r="D6" s="513"/>
      <c r="E6" s="513"/>
      <c r="F6" s="4" t="s">
        <v>31</v>
      </c>
      <c r="G6" s="4"/>
      <c r="H6" s="4"/>
      <c r="I6" s="4"/>
      <c r="J6" s="4" t="s">
        <v>37</v>
      </c>
      <c r="K6" s="3"/>
      <c r="L6" s="3"/>
      <c r="M6" s="3"/>
      <c r="N6" s="3"/>
      <c r="O6" s="3"/>
    </row>
    <row r="7" spans="1:15">
      <c r="A7" s="3" t="s">
        <v>30</v>
      </c>
      <c r="B7" s="513" t="s">
        <v>34</v>
      </c>
      <c r="C7" s="513"/>
      <c r="D7" s="513"/>
      <c r="E7" s="513"/>
      <c r="F7" s="4" t="s">
        <v>65</v>
      </c>
      <c r="G7" s="4"/>
      <c r="H7" s="4"/>
      <c r="I7" s="4"/>
      <c r="J7" s="4" t="s">
        <v>34</v>
      </c>
      <c r="K7" s="3"/>
      <c r="L7" s="3"/>
      <c r="M7" s="3"/>
      <c r="N7" s="3"/>
      <c r="O7" s="3"/>
    </row>
    <row r="8" spans="1:15" ht="13.5" thickBot="1">
      <c r="A8" s="7" t="s">
        <v>121</v>
      </c>
      <c r="B8" s="514" t="s">
        <v>44</v>
      </c>
      <c r="C8" s="514"/>
      <c r="D8" s="514"/>
      <c r="E8" s="514"/>
      <c r="F8" s="8" t="s">
        <v>44</v>
      </c>
      <c r="G8" s="8"/>
      <c r="H8" s="8"/>
      <c r="I8" s="8"/>
      <c r="J8" s="8" t="s">
        <v>44</v>
      </c>
    </row>
    <row r="9" spans="1:15">
      <c r="A9" s="3" t="s">
        <v>0</v>
      </c>
      <c r="B9" s="367">
        <f>SUM(B11:B38)</f>
        <v>11206886.440000003</v>
      </c>
      <c r="C9" s="195"/>
      <c r="D9" s="198"/>
      <c r="E9" s="195"/>
      <c r="F9" s="367">
        <f>SUM(F11:F38)</f>
        <v>360012396.43000001</v>
      </c>
      <c r="G9" s="168"/>
      <c r="H9" s="168"/>
      <c r="I9" s="168"/>
      <c r="J9" s="168">
        <f>SUM(J11:J38)</f>
        <v>0</v>
      </c>
      <c r="L9" s="375"/>
    </row>
    <row r="10" spans="1:15">
      <c r="A10" s="3"/>
      <c r="B10" s="194"/>
      <c r="C10" s="194"/>
      <c r="D10" s="194"/>
      <c r="E10" s="194"/>
      <c r="F10" s="194"/>
      <c r="G10" s="123"/>
      <c r="H10" s="123"/>
      <c r="I10" s="123"/>
      <c r="J10" s="123"/>
    </row>
    <row r="11" spans="1:15">
      <c r="A11" t="s">
        <v>1</v>
      </c>
      <c r="B11" s="123">
        <v>109267.95999999999</v>
      </c>
      <c r="C11" s="296"/>
      <c r="D11" s="291"/>
      <c r="E11" s="291"/>
      <c r="F11" s="123">
        <v>2859195.3</v>
      </c>
      <c r="G11" s="123"/>
      <c r="H11" s="123"/>
      <c r="I11" s="123"/>
      <c r="J11" s="123">
        <v>0</v>
      </c>
      <c r="L11" s="346"/>
      <c r="M11" s="346"/>
    </row>
    <row r="12" spans="1:15">
      <c r="A12" t="s">
        <v>2</v>
      </c>
      <c r="B12" s="123">
        <v>1133929</v>
      </c>
      <c r="C12" s="291"/>
      <c r="D12" s="297"/>
      <c r="E12" s="291"/>
      <c r="F12" s="123">
        <v>37268553</v>
      </c>
      <c r="G12" s="123"/>
      <c r="H12" s="123"/>
      <c r="I12" s="123"/>
      <c r="J12" s="123">
        <v>0</v>
      </c>
      <c r="L12" s="346"/>
      <c r="M12" s="346"/>
    </row>
    <row r="13" spans="1:15">
      <c r="A13" t="s">
        <v>3</v>
      </c>
      <c r="B13" s="123">
        <v>787684.29</v>
      </c>
      <c r="C13" s="123"/>
      <c r="D13" s="308"/>
      <c r="E13" s="123"/>
      <c r="F13" s="123">
        <v>35148747.550000004</v>
      </c>
      <c r="G13" s="123"/>
      <c r="H13" s="123"/>
      <c r="I13" s="123"/>
      <c r="J13" s="123">
        <v>0</v>
      </c>
      <c r="L13" s="346"/>
      <c r="M13" s="346"/>
    </row>
    <row r="14" spans="1:15">
      <c r="A14" t="s">
        <v>4</v>
      </c>
      <c r="B14" s="123">
        <v>1535188</v>
      </c>
      <c r="C14" s="123"/>
      <c r="D14" s="308"/>
      <c r="E14" s="123"/>
      <c r="F14" s="123">
        <v>38190018</v>
      </c>
      <c r="G14" s="123"/>
      <c r="H14" s="123"/>
      <c r="I14" s="123"/>
      <c r="J14" s="123">
        <v>0</v>
      </c>
      <c r="L14" s="346"/>
      <c r="M14" s="346"/>
    </row>
    <row r="15" spans="1:15">
      <c r="A15" t="s">
        <v>5</v>
      </c>
      <c r="B15" s="123">
        <v>27408</v>
      </c>
      <c r="C15" s="123"/>
      <c r="D15" s="308"/>
      <c r="E15" s="123"/>
      <c r="F15" s="123">
        <v>9508977</v>
      </c>
      <c r="G15" s="123"/>
      <c r="H15" s="123"/>
      <c r="I15" s="123"/>
      <c r="J15" s="123">
        <v>0</v>
      </c>
      <c r="L15" s="346"/>
      <c r="M15" s="346"/>
    </row>
    <row r="16" spans="1:15">
      <c r="B16" s="123"/>
      <c r="C16" s="291"/>
      <c r="D16" s="291"/>
      <c r="E16" s="291"/>
      <c r="F16" s="123"/>
      <c r="G16" s="123"/>
      <c r="H16" s="123"/>
      <c r="I16" s="123"/>
      <c r="J16" s="123"/>
      <c r="L16" s="346"/>
      <c r="M16" s="346"/>
    </row>
    <row r="17" spans="1:13">
      <c r="A17" t="s">
        <v>6</v>
      </c>
      <c r="B17" s="123">
        <v>279403.26</v>
      </c>
      <c r="C17" s="123"/>
      <c r="D17" s="308"/>
      <c r="E17" s="123"/>
      <c r="F17" s="123">
        <v>363847</v>
      </c>
      <c r="G17" s="123"/>
      <c r="H17" s="123"/>
      <c r="I17" s="123"/>
      <c r="J17" s="123">
        <v>0</v>
      </c>
      <c r="L17" s="346"/>
      <c r="M17" s="346"/>
    </row>
    <row r="18" spans="1:13">
      <c r="A18" t="s">
        <v>7</v>
      </c>
      <c r="B18" s="123">
        <v>78119.320000000007</v>
      </c>
      <c r="C18" s="123"/>
      <c r="D18" s="308"/>
      <c r="E18" s="123"/>
      <c r="F18" s="123">
        <v>8766229</v>
      </c>
      <c r="G18" s="123"/>
      <c r="H18" s="123"/>
      <c r="I18" s="123"/>
      <c r="J18" s="123">
        <v>0</v>
      </c>
      <c r="L18" s="346"/>
      <c r="M18" s="346"/>
    </row>
    <row r="19" spans="1:13">
      <c r="A19" t="s">
        <v>8</v>
      </c>
      <c r="B19" s="123">
        <v>282538.55</v>
      </c>
      <c r="C19" s="123"/>
      <c r="D19" s="308"/>
      <c r="E19" s="123"/>
      <c r="F19" s="123">
        <v>4877794.95</v>
      </c>
      <c r="G19" s="123"/>
      <c r="H19" s="123"/>
      <c r="I19" s="123"/>
      <c r="J19" s="123">
        <v>0</v>
      </c>
      <c r="L19" s="346"/>
      <c r="M19" s="346"/>
    </row>
    <row r="20" spans="1:13">
      <c r="A20" t="s">
        <v>9</v>
      </c>
      <c r="B20" s="123">
        <v>413249.76</v>
      </c>
      <c r="C20" s="123"/>
      <c r="D20" s="308"/>
      <c r="E20" s="123"/>
      <c r="F20" s="123">
        <v>14654490.779999999</v>
      </c>
      <c r="G20" s="123"/>
      <c r="H20" s="123"/>
      <c r="I20" s="123"/>
      <c r="J20" s="123">
        <v>0</v>
      </c>
      <c r="L20" s="346"/>
      <c r="M20" s="346"/>
    </row>
    <row r="21" spans="1:13">
      <c r="A21" t="s">
        <v>10</v>
      </c>
      <c r="B21" s="123">
        <v>77489</v>
      </c>
      <c r="C21" s="123"/>
      <c r="D21" s="308"/>
      <c r="E21" s="123"/>
      <c r="F21" s="123">
        <v>11691520</v>
      </c>
      <c r="G21" s="123"/>
      <c r="H21" s="123"/>
      <c r="I21" s="123"/>
      <c r="J21" s="123">
        <v>0</v>
      </c>
      <c r="L21" s="346"/>
      <c r="M21" s="346"/>
    </row>
    <row r="22" spans="1:13">
      <c r="B22" s="123"/>
      <c r="C22" s="291"/>
      <c r="D22" s="291"/>
      <c r="E22" s="291"/>
      <c r="F22" s="123"/>
      <c r="G22" s="123"/>
      <c r="H22" s="123"/>
      <c r="I22" s="123"/>
      <c r="J22" s="123"/>
      <c r="L22" s="346"/>
      <c r="M22" s="346"/>
    </row>
    <row r="23" spans="1:13">
      <c r="A23" t="s">
        <v>11</v>
      </c>
      <c r="B23" s="123">
        <v>377481.74</v>
      </c>
      <c r="C23" s="123"/>
      <c r="D23" s="308"/>
      <c r="E23" s="123"/>
      <c r="F23" s="123">
        <v>15928017</v>
      </c>
      <c r="G23" s="123"/>
      <c r="H23" s="123"/>
      <c r="I23" s="123"/>
      <c r="J23" s="123">
        <v>0</v>
      </c>
      <c r="L23" s="346"/>
      <c r="M23" s="346"/>
    </row>
    <row r="24" spans="1:13">
      <c r="A24" t="s">
        <v>12</v>
      </c>
      <c r="B24" s="123">
        <v>123618.71</v>
      </c>
      <c r="C24" s="123"/>
      <c r="D24" s="308"/>
      <c r="E24" s="123"/>
      <c r="F24" s="123">
        <v>55549.68</v>
      </c>
      <c r="G24" s="123"/>
      <c r="H24" s="123"/>
      <c r="I24" s="123"/>
      <c r="J24" s="123">
        <v>0</v>
      </c>
      <c r="L24" s="346"/>
      <c r="M24" s="346"/>
    </row>
    <row r="25" spans="1:13">
      <c r="A25" t="s">
        <v>13</v>
      </c>
      <c r="B25" s="123">
        <v>392332.28</v>
      </c>
      <c r="C25" s="123"/>
      <c r="D25" s="308"/>
      <c r="E25" s="123"/>
      <c r="F25" s="123">
        <v>19377531.5</v>
      </c>
      <c r="G25" s="123"/>
      <c r="H25" s="123"/>
      <c r="I25" s="123"/>
      <c r="J25" s="123">
        <v>0</v>
      </c>
      <c r="L25" s="346"/>
      <c r="M25" s="346"/>
    </row>
    <row r="26" spans="1:13">
      <c r="A26" t="s">
        <v>14</v>
      </c>
      <c r="B26" s="123">
        <v>422171</v>
      </c>
      <c r="C26" s="123"/>
      <c r="D26" s="308"/>
      <c r="E26" s="123"/>
      <c r="F26" s="123">
        <v>6219733</v>
      </c>
      <c r="G26" s="123"/>
      <c r="H26" s="123"/>
      <c r="I26" s="123"/>
      <c r="J26" s="123">
        <v>0</v>
      </c>
      <c r="L26" s="346"/>
      <c r="M26" s="346"/>
    </row>
    <row r="27" spans="1:13">
      <c r="A27" t="s">
        <v>15</v>
      </c>
      <c r="B27" s="123">
        <v>73557</v>
      </c>
      <c r="C27" s="123"/>
      <c r="D27" s="308"/>
      <c r="E27" s="123"/>
      <c r="F27" s="123">
        <v>301590</v>
      </c>
      <c r="G27" s="123"/>
      <c r="H27" s="123"/>
      <c r="I27" s="123"/>
      <c r="J27" s="123">
        <v>0</v>
      </c>
      <c r="L27" s="346"/>
      <c r="M27" s="346"/>
    </row>
    <row r="28" spans="1:13">
      <c r="B28" s="123"/>
      <c r="C28" s="291"/>
      <c r="D28" s="291"/>
      <c r="E28" s="291"/>
      <c r="F28" s="123"/>
      <c r="G28" s="123"/>
      <c r="H28" s="123"/>
      <c r="I28" s="123"/>
      <c r="J28" s="123"/>
      <c r="L28" s="346"/>
      <c r="M28" s="346"/>
    </row>
    <row r="29" spans="1:13">
      <c r="A29" t="s">
        <v>16</v>
      </c>
      <c r="B29" s="123">
        <v>1998337</v>
      </c>
      <c r="C29" s="123"/>
      <c r="D29" s="308"/>
      <c r="E29" s="123"/>
      <c r="F29" s="123">
        <v>55071425</v>
      </c>
      <c r="G29" s="123"/>
      <c r="H29" s="123"/>
      <c r="I29" s="123"/>
      <c r="J29" s="123">
        <v>0</v>
      </c>
      <c r="L29" s="346"/>
      <c r="M29" s="346"/>
    </row>
    <row r="30" spans="1:13">
      <c r="A30" t="s">
        <v>17</v>
      </c>
      <c r="B30" s="123">
        <v>1931717</v>
      </c>
      <c r="C30" s="123"/>
      <c r="D30" s="308"/>
      <c r="E30" s="123"/>
      <c r="F30" s="123">
        <v>37248849</v>
      </c>
      <c r="G30" s="123"/>
      <c r="H30" s="123"/>
      <c r="I30" s="123"/>
      <c r="J30" s="123">
        <v>0</v>
      </c>
      <c r="L30" s="346"/>
      <c r="M30" s="346"/>
    </row>
    <row r="31" spans="1:13">
      <c r="A31" t="s">
        <v>18</v>
      </c>
      <c r="B31" s="123">
        <v>51169.48</v>
      </c>
      <c r="C31" s="123"/>
      <c r="D31" s="308"/>
      <c r="E31" s="123"/>
      <c r="F31" s="123">
        <v>367102.73</v>
      </c>
      <c r="G31" s="254"/>
      <c r="H31" s="123"/>
      <c r="I31" s="123"/>
      <c r="J31" s="123">
        <v>0</v>
      </c>
      <c r="L31" s="346"/>
      <c r="M31" s="346"/>
    </row>
    <row r="32" spans="1:13">
      <c r="A32" t="s">
        <v>19</v>
      </c>
      <c r="B32" s="123">
        <v>244125.27</v>
      </c>
      <c r="C32" s="123"/>
      <c r="D32" s="308"/>
      <c r="E32" s="123"/>
      <c r="F32" s="123">
        <v>731583.8</v>
      </c>
      <c r="G32" s="123"/>
      <c r="H32" s="123"/>
      <c r="I32" s="123"/>
      <c r="J32" s="123">
        <v>0</v>
      </c>
      <c r="L32" s="346"/>
      <c r="M32" s="346"/>
    </row>
    <row r="33" spans="1:13">
      <c r="A33" t="s">
        <v>20</v>
      </c>
      <c r="B33" s="123">
        <v>49712.639999999999</v>
      </c>
      <c r="C33" s="123"/>
      <c r="D33" s="308"/>
      <c r="E33" s="123"/>
      <c r="F33" s="123">
        <v>23439760.5</v>
      </c>
      <c r="G33" s="123"/>
      <c r="H33" s="123"/>
      <c r="I33" s="123"/>
      <c r="J33" s="123">
        <v>0</v>
      </c>
      <c r="L33" s="346"/>
      <c r="M33" s="346"/>
    </row>
    <row r="34" spans="1:13">
      <c r="B34" s="123"/>
      <c r="C34" s="291"/>
      <c r="D34" s="291"/>
      <c r="E34" s="291"/>
      <c r="F34" s="123"/>
      <c r="G34" s="123"/>
      <c r="H34" s="123"/>
      <c r="I34" s="123"/>
      <c r="J34" s="123"/>
    </row>
    <row r="35" spans="1:13">
      <c r="A35" t="s">
        <v>21</v>
      </c>
      <c r="B35" s="124">
        <v>118423</v>
      </c>
      <c r="C35" s="124"/>
      <c r="D35" s="405"/>
      <c r="E35" s="124"/>
      <c r="F35" s="124">
        <v>8390000</v>
      </c>
      <c r="G35" s="124"/>
      <c r="H35" s="124"/>
      <c r="I35" s="123"/>
      <c r="J35" s="123">
        <v>0</v>
      </c>
      <c r="L35" s="346"/>
      <c r="M35" s="346"/>
    </row>
    <row r="36" spans="1:13">
      <c r="A36" t="s">
        <v>22</v>
      </c>
      <c r="B36" s="124">
        <v>367752.08</v>
      </c>
      <c r="C36" s="124"/>
      <c r="D36" s="405"/>
      <c r="E36" s="124"/>
      <c r="F36" s="124">
        <v>11510347</v>
      </c>
      <c r="G36" s="124"/>
      <c r="H36" s="124"/>
      <c r="I36" s="123"/>
      <c r="J36" s="123">
        <v>0</v>
      </c>
      <c r="L36" s="346"/>
      <c r="M36" s="346"/>
    </row>
    <row r="37" spans="1:13">
      <c r="A37" t="s">
        <v>23</v>
      </c>
      <c r="B37" s="124">
        <v>203284.22</v>
      </c>
      <c r="C37" s="32"/>
      <c r="D37" s="130"/>
      <c r="E37" s="124"/>
      <c r="F37" s="124">
        <v>11631185.43</v>
      </c>
      <c r="G37" s="124"/>
      <c r="H37" s="124"/>
      <c r="I37" s="123"/>
      <c r="J37" s="123">
        <v>0</v>
      </c>
      <c r="L37" s="346"/>
      <c r="M37" s="346"/>
    </row>
    <row r="38" spans="1:13">
      <c r="A38" s="12" t="s">
        <v>24</v>
      </c>
      <c r="B38" s="125">
        <v>128927.88</v>
      </c>
      <c r="C38" s="281"/>
      <c r="D38" s="281"/>
      <c r="E38" s="125"/>
      <c r="F38" s="125">
        <v>6410349.21</v>
      </c>
      <c r="G38" s="125"/>
      <c r="H38" s="125"/>
      <c r="I38" s="125"/>
      <c r="J38" s="125">
        <v>0</v>
      </c>
      <c r="L38" s="346"/>
      <c r="M38" s="346"/>
    </row>
    <row r="39" spans="1:13">
      <c r="F39" s="5"/>
      <c r="G39" s="5"/>
    </row>
    <row r="40" spans="1:13">
      <c r="F40" s="5"/>
      <c r="G40" s="5"/>
    </row>
    <row r="41" spans="1:13">
      <c r="A41" s="389"/>
      <c r="B41" s="346"/>
      <c r="C41" s="346"/>
      <c r="D41" s="346"/>
      <c r="E41" s="346"/>
      <c r="F41" s="346"/>
      <c r="G41" s="5"/>
    </row>
    <row r="42" spans="1:13">
      <c r="A42" s="199"/>
      <c r="B42" s="346"/>
      <c r="C42" s="346"/>
      <c r="D42" s="346"/>
      <c r="E42" s="346"/>
      <c r="F42" s="346"/>
    </row>
    <row r="43" spans="1:13">
      <c r="A43" s="199"/>
      <c r="B43" s="346"/>
      <c r="C43" s="346"/>
      <c r="D43" s="346"/>
      <c r="E43" s="346"/>
      <c r="F43" s="346"/>
    </row>
    <row r="44" spans="1:13">
      <c r="A44" s="199"/>
      <c r="B44" s="346"/>
      <c r="C44" s="346"/>
      <c r="D44" s="346"/>
      <c r="E44" s="346"/>
      <c r="F44" s="346"/>
    </row>
    <row r="45" spans="1:13">
      <c r="A45" s="199"/>
      <c r="B45" s="346"/>
      <c r="C45" s="346"/>
      <c r="D45" s="346"/>
      <c r="E45" s="346"/>
      <c r="F45" s="346"/>
    </row>
    <row r="46" spans="1:13">
      <c r="A46" s="199"/>
      <c r="B46" s="346"/>
      <c r="C46" s="346"/>
      <c r="D46" s="346"/>
      <c r="E46" s="346"/>
      <c r="F46" s="346"/>
    </row>
    <row r="47" spans="1:13">
      <c r="A47" s="199"/>
      <c r="B47" s="346"/>
      <c r="C47" s="346"/>
      <c r="D47" s="346"/>
      <c r="E47" s="346"/>
      <c r="F47" s="346"/>
    </row>
    <row r="48" spans="1:13">
      <c r="A48" s="199"/>
      <c r="B48" s="346"/>
      <c r="C48" s="346"/>
      <c r="D48" s="346"/>
      <c r="E48" s="346"/>
      <c r="F48" s="346"/>
    </row>
    <row r="49" spans="1:6">
      <c r="A49" s="199"/>
      <c r="B49" s="346"/>
      <c r="C49" s="346"/>
      <c r="D49" s="346"/>
      <c r="E49" s="346"/>
      <c r="F49" s="346"/>
    </row>
    <row r="50" spans="1:6">
      <c r="A50" s="199"/>
      <c r="B50" s="346"/>
      <c r="C50" s="346"/>
      <c r="D50" s="346"/>
      <c r="E50" s="346"/>
      <c r="F50" s="346"/>
    </row>
    <row r="51" spans="1:6">
      <c r="A51" s="199"/>
      <c r="B51" s="346"/>
      <c r="C51" s="346"/>
      <c r="D51" s="346"/>
      <c r="E51" s="346"/>
      <c r="F51" s="346"/>
    </row>
    <row r="52" spans="1:6">
      <c r="A52" s="199"/>
      <c r="B52" s="346"/>
      <c r="C52" s="346"/>
      <c r="D52" s="346"/>
      <c r="E52" s="346"/>
      <c r="F52" s="346"/>
    </row>
    <row r="53" spans="1:6">
      <c r="A53" s="199"/>
      <c r="B53" s="346"/>
      <c r="C53" s="346"/>
      <c r="D53" s="346"/>
      <c r="E53" s="346"/>
      <c r="F53" s="346"/>
    </row>
    <row r="54" spans="1:6">
      <c r="A54" s="199"/>
      <c r="B54" s="346"/>
      <c r="C54" s="346"/>
      <c r="D54" s="346"/>
      <c r="E54" s="346"/>
      <c r="F54" s="346"/>
    </row>
    <row r="55" spans="1:6">
      <c r="A55" s="199"/>
      <c r="B55" s="346"/>
      <c r="C55" s="346"/>
      <c r="D55" s="346"/>
      <c r="E55" s="346"/>
      <c r="F55" s="346"/>
    </row>
    <row r="56" spans="1:6">
      <c r="A56" s="199"/>
      <c r="B56" s="346"/>
      <c r="C56" s="346"/>
      <c r="D56" s="346"/>
      <c r="E56" s="346"/>
      <c r="F56" s="346"/>
    </row>
    <row r="57" spans="1:6">
      <c r="A57" s="199"/>
      <c r="B57" s="346"/>
      <c r="C57" s="346"/>
      <c r="D57" s="346"/>
      <c r="E57" s="346"/>
      <c r="F57" s="346"/>
    </row>
    <row r="58" spans="1:6">
      <c r="A58" s="199"/>
      <c r="B58" s="346"/>
      <c r="C58" s="346"/>
      <c r="D58" s="346"/>
      <c r="E58" s="346"/>
      <c r="F58" s="346"/>
    </row>
    <row r="59" spans="1:6">
      <c r="A59" s="199"/>
      <c r="B59" s="346"/>
      <c r="C59" s="346"/>
      <c r="D59" s="346"/>
      <c r="E59" s="346"/>
      <c r="F59" s="346"/>
    </row>
    <row r="60" spans="1:6">
      <c r="A60" s="199"/>
      <c r="B60" s="346"/>
      <c r="C60" s="346"/>
      <c r="D60" s="346"/>
      <c r="E60" s="346"/>
      <c r="F60" s="346"/>
    </row>
    <row r="61" spans="1:6">
      <c r="A61" s="199"/>
      <c r="B61" s="346"/>
      <c r="C61" s="346"/>
      <c r="D61" s="346"/>
      <c r="E61" s="346"/>
      <c r="F61" s="346"/>
    </row>
    <row r="62" spans="1:6">
      <c r="A62" s="199"/>
      <c r="B62" s="346"/>
      <c r="C62" s="346"/>
      <c r="D62" s="346"/>
      <c r="E62" s="346"/>
      <c r="F62" s="346"/>
    </row>
    <row r="63" spans="1:6">
      <c r="A63" s="199"/>
      <c r="B63" s="346"/>
      <c r="C63" s="346"/>
      <c r="D63" s="346"/>
      <c r="E63" s="346"/>
      <c r="F63" s="346"/>
    </row>
    <row r="64" spans="1:6">
      <c r="A64" s="199"/>
      <c r="B64" s="346"/>
      <c r="C64" s="346"/>
      <c r="D64" s="346"/>
      <c r="E64" s="346"/>
      <c r="F64" s="346"/>
    </row>
    <row r="65" spans="1:6">
      <c r="A65" s="199"/>
      <c r="B65" s="346"/>
      <c r="C65" s="346"/>
      <c r="D65" s="346"/>
      <c r="E65" s="346"/>
      <c r="F65" s="346"/>
    </row>
    <row r="66" spans="1:6">
      <c r="A66" s="199"/>
      <c r="B66" s="346"/>
      <c r="C66" s="346"/>
      <c r="D66" s="346"/>
      <c r="E66" s="346"/>
      <c r="F66" s="346"/>
    </row>
    <row r="67" spans="1:6">
      <c r="A67" s="199"/>
      <c r="B67" s="346"/>
      <c r="C67" s="346"/>
      <c r="D67" s="346"/>
      <c r="E67" s="346"/>
      <c r="F67" s="346"/>
    </row>
    <row r="68" spans="1:6">
      <c r="A68" s="199"/>
      <c r="B68" s="346"/>
      <c r="C68" s="346"/>
      <c r="D68" s="346"/>
      <c r="E68" s="346"/>
      <c r="F68" s="346"/>
    </row>
    <row r="70" spans="1:6">
      <c r="B70" s="346"/>
      <c r="C70" s="346"/>
      <c r="D70" s="346"/>
      <c r="E70" s="346"/>
      <c r="F70" s="346"/>
    </row>
    <row r="71" spans="1:6">
      <c r="B71" s="346"/>
      <c r="C71" s="346"/>
      <c r="D71" s="346"/>
      <c r="E71" s="346"/>
      <c r="F71" s="346"/>
    </row>
    <row r="72" spans="1:6">
      <c r="B72" s="346"/>
      <c r="C72" s="346"/>
      <c r="D72" s="346"/>
      <c r="E72" s="346"/>
      <c r="F72" s="346"/>
    </row>
    <row r="73" spans="1:6">
      <c r="B73" s="346"/>
      <c r="C73" s="346"/>
      <c r="D73" s="346"/>
      <c r="E73" s="346"/>
      <c r="F73" s="346"/>
    </row>
    <row r="74" spans="1:6">
      <c r="B74" s="346"/>
    </row>
  </sheetData>
  <mergeCells count="9">
    <mergeCell ref="A1:J1"/>
    <mergeCell ref="A3:J3"/>
    <mergeCell ref="D5:H5"/>
    <mergeCell ref="B8:C8"/>
    <mergeCell ref="B7:C7"/>
    <mergeCell ref="B6:C6"/>
    <mergeCell ref="D8:E8"/>
    <mergeCell ref="D7:E7"/>
    <mergeCell ref="D6:E6"/>
  </mergeCells>
  <phoneticPr fontId="0" type="noConversion"/>
  <printOptions horizontalCentered="1"/>
  <pageMargins left="0.34" right="0.31" top="0.3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6"/>
  <sheetViews>
    <sheetView zoomScaleNormal="100" workbookViewId="0">
      <selection activeCell="J10" sqref="J10"/>
    </sheetView>
  </sheetViews>
  <sheetFormatPr defaultColWidth="9.140625" defaultRowHeight="12.75"/>
  <cols>
    <col min="1" max="1" width="17" style="3" customWidth="1"/>
    <col min="2" max="2" width="16" style="185" bestFit="1" customWidth="1"/>
    <col min="3" max="3" width="14.7109375" style="185" customWidth="1"/>
    <col min="4" max="4" width="13.85546875" style="185" bestFit="1" customWidth="1"/>
    <col min="5" max="6" width="14.7109375" style="188" customWidth="1"/>
    <col min="7" max="7" width="12.85546875" style="185" bestFit="1" customWidth="1"/>
    <col min="8" max="10" width="12.85546875" style="185" customWidth="1"/>
    <col min="11" max="11" width="19.140625" style="185" bestFit="1" customWidth="1"/>
    <col min="12" max="12" width="14.7109375" style="3" customWidth="1"/>
    <col min="13" max="13" width="13.42578125" style="3" bestFit="1" customWidth="1"/>
    <col min="14" max="14" width="14" style="3" customWidth="1"/>
    <col min="15" max="15" width="12" style="3" customWidth="1"/>
    <col min="16" max="16" width="9.140625" style="3"/>
    <col min="17" max="17" width="10.28515625" style="3" bestFit="1" customWidth="1"/>
    <col min="18" max="20" width="9.28515625" style="3" bestFit="1" customWidth="1"/>
    <col min="21" max="16384" width="9.140625" style="3"/>
  </cols>
  <sheetData>
    <row r="1" spans="1:34">
      <c r="A1" s="513" t="s">
        <v>108</v>
      </c>
      <c r="B1" s="513"/>
      <c r="C1" s="513"/>
      <c r="D1" s="513"/>
      <c r="E1" s="513"/>
      <c r="F1" s="513"/>
      <c r="G1" s="513"/>
      <c r="H1" s="513"/>
      <c r="I1" s="271"/>
      <c r="J1" s="271"/>
      <c r="K1" s="271"/>
    </row>
    <row r="2" spans="1:34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M2" s="40"/>
      <c r="N2" s="40"/>
    </row>
    <row r="3" spans="1:34">
      <c r="A3" s="521" t="s">
        <v>231</v>
      </c>
      <c r="B3" s="521"/>
      <c r="C3" s="521"/>
      <c r="D3" s="521"/>
      <c r="E3" s="521"/>
      <c r="F3" s="521"/>
      <c r="G3" s="521"/>
      <c r="H3" s="521"/>
      <c r="I3" s="387"/>
      <c r="J3" s="387"/>
      <c r="K3" s="387"/>
      <c r="M3" s="32"/>
    </row>
    <row r="4" spans="1:34" ht="13.5" thickBot="1">
      <c r="F4" s="259"/>
    </row>
    <row r="5" spans="1:34" ht="15" customHeight="1" thickTop="1">
      <c r="A5" s="6"/>
      <c r="B5" s="186"/>
      <c r="C5" s="186"/>
      <c r="D5" s="205"/>
      <c r="E5" s="388"/>
      <c r="F5" s="388"/>
      <c r="G5" s="388"/>
      <c r="H5" s="388"/>
      <c r="I5" s="3"/>
      <c r="J5" s="40"/>
      <c r="K5" s="3"/>
    </row>
    <row r="6" spans="1:34">
      <c r="D6" s="202" t="s">
        <v>123</v>
      </c>
      <c r="E6" s="520" t="s">
        <v>200</v>
      </c>
      <c r="F6" s="520"/>
      <c r="G6" s="520"/>
      <c r="H6" s="520"/>
      <c r="I6" s="3"/>
      <c r="J6" s="40"/>
      <c r="K6" s="40"/>
      <c r="L6" s="40"/>
    </row>
    <row r="7" spans="1:34" ht="12.75" customHeight="1">
      <c r="A7" s="3" t="s">
        <v>67</v>
      </c>
      <c r="B7" s="201" t="s">
        <v>39</v>
      </c>
      <c r="C7" s="517" t="s">
        <v>192</v>
      </c>
      <c r="D7" s="515" t="s">
        <v>161</v>
      </c>
      <c r="E7" s="201"/>
      <c r="F7" s="201"/>
      <c r="G7" s="201"/>
      <c r="H7" s="201"/>
      <c r="I7" s="3"/>
      <c r="J7" s="40"/>
      <c r="K7" s="20"/>
      <c r="L7" s="20"/>
    </row>
    <row r="8" spans="1:34" ht="12.75" customHeight="1">
      <c r="A8" s="3" t="s">
        <v>30</v>
      </c>
      <c r="B8" s="201" t="s">
        <v>47</v>
      </c>
      <c r="C8" s="517"/>
      <c r="D8" s="515"/>
      <c r="E8" s="201" t="s">
        <v>59</v>
      </c>
      <c r="F8" s="201" t="s">
        <v>40</v>
      </c>
      <c r="G8" s="201" t="s">
        <v>202</v>
      </c>
      <c r="H8" s="519" t="s">
        <v>201</v>
      </c>
      <c r="I8" s="3"/>
      <c r="J8" s="3"/>
      <c r="K8" s="3"/>
    </row>
    <row r="9" spans="1:34" ht="13.5" thickBot="1">
      <c r="A9" s="7" t="s">
        <v>121</v>
      </c>
      <c r="B9" s="203" t="s">
        <v>41</v>
      </c>
      <c r="C9" s="518"/>
      <c r="D9" s="516"/>
      <c r="E9" s="203" t="s">
        <v>56</v>
      </c>
      <c r="F9" s="203" t="s">
        <v>54</v>
      </c>
      <c r="G9" s="203" t="s">
        <v>203</v>
      </c>
      <c r="H9" s="485"/>
      <c r="I9" s="3"/>
      <c r="J9" s="395"/>
      <c r="K9" s="3"/>
    </row>
    <row r="10" spans="1:34" s="258" customFormat="1">
      <c r="A10" s="257" t="s">
        <v>0</v>
      </c>
      <c r="B10" s="210">
        <f t="shared" ref="B10:H10" si="0">SUM(B12:B39)</f>
        <v>907250921.20000029</v>
      </c>
      <c r="C10" s="210">
        <f t="shared" si="0"/>
        <v>42954.630000000005</v>
      </c>
      <c r="D10" s="210">
        <f t="shared" si="0"/>
        <v>9366573.8699999992</v>
      </c>
      <c r="E10" s="210">
        <f t="shared" si="0"/>
        <v>8287599.1299999999</v>
      </c>
      <c r="F10" s="210">
        <f t="shared" si="0"/>
        <v>3540.84</v>
      </c>
      <c r="G10" s="210">
        <f t="shared" si="0"/>
        <v>55391.4</v>
      </c>
      <c r="H10" s="210">
        <f t="shared" si="0"/>
        <v>383479.96</v>
      </c>
      <c r="L10" s="277"/>
    </row>
    <row r="11" spans="1:34">
      <c r="B11" s="268"/>
      <c r="C11" s="268"/>
      <c r="D11" s="269"/>
      <c r="E11" s="211"/>
      <c r="F11" s="211"/>
      <c r="G11" s="211"/>
      <c r="H11" s="211"/>
      <c r="I11" s="3"/>
      <c r="J11" s="3"/>
      <c r="K11" s="3"/>
      <c r="L11" s="15"/>
      <c r="M11" s="395"/>
    </row>
    <row r="12" spans="1:34">
      <c r="A12" s="3" t="s">
        <v>1</v>
      </c>
      <c r="B12" s="230">
        <f>SUM(C12:H12)+SUM('Tbl8b - Fed'!B12:I12)+SUM('Tbl8c - Fed'!B12:G12)+SUM('Tbl8d - Fed'!B12:E12)+SUM('Tbl8e - Fed'!B12:G12)+SUM('Tbl8f-Fed'!B11:F11)</f>
        <v>12183327.42</v>
      </c>
      <c r="C12" s="117">
        <v>0</v>
      </c>
      <c r="D12" s="124">
        <v>0</v>
      </c>
      <c r="E12" s="124">
        <v>128559</v>
      </c>
      <c r="F12" s="124">
        <v>0</v>
      </c>
      <c r="G12" s="124">
        <v>0</v>
      </c>
      <c r="H12" s="124">
        <v>9210</v>
      </c>
      <c r="I12" s="20"/>
      <c r="J12" s="349"/>
      <c r="K12" s="352"/>
      <c r="L12" s="187"/>
      <c r="M12" s="349"/>
      <c r="N12" s="349"/>
      <c r="O12" s="349"/>
      <c r="P12" s="349"/>
      <c r="Q12" s="349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</row>
    <row r="13" spans="1:34">
      <c r="A13" s="3" t="s">
        <v>2</v>
      </c>
      <c r="B13" s="230">
        <f>SUM(C13:H13)+SUM('Tbl8b - Fed'!B13:I13)+SUM('Tbl8c - Fed'!B13:G13)+SUM('Tbl8d - Fed'!B13:E13)+SUM('Tbl8e - Fed'!B13:G13)+SUM('Tbl8f-Fed'!B12:F12)</f>
        <v>67161414.50999999</v>
      </c>
      <c r="C13" s="117">
        <v>0</v>
      </c>
      <c r="D13" s="124">
        <v>514815.06</v>
      </c>
      <c r="E13" s="124">
        <v>681552.44</v>
      </c>
      <c r="F13" s="124">
        <v>0</v>
      </c>
      <c r="G13" s="124">
        <v>4666.6400000000003</v>
      </c>
      <c r="H13" s="124">
        <v>10000</v>
      </c>
      <c r="I13" s="20"/>
      <c r="J13" s="349"/>
      <c r="K13" s="352"/>
      <c r="L13" s="187"/>
      <c r="M13" s="349"/>
      <c r="N13" s="349"/>
      <c r="O13" s="349"/>
      <c r="P13" s="349"/>
      <c r="Q13" s="349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pans="1:34">
      <c r="A14" s="3" t="s">
        <v>3</v>
      </c>
      <c r="B14" s="230">
        <f>SUM(C14:H14)+SUM('Tbl8b - Fed'!B14:I14)+SUM('Tbl8c - Fed'!B14:G14)+SUM('Tbl8d - Fed'!B14:E14)+SUM('Tbl8e - Fed'!B14:G14)+SUM('Tbl8f-Fed'!B13:F13)</f>
        <v>162921060.01999998</v>
      </c>
      <c r="C14" s="117">
        <v>0</v>
      </c>
      <c r="D14" s="124">
        <v>668654.86999999988</v>
      </c>
      <c r="E14" s="124">
        <v>1382180.25</v>
      </c>
      <c r="F14" s="124">
        <v>0</v>
      </c>
      <c r="G14" s="124">
        <v>0</v>
      </c>
      <c r="H14" s="124">
        <v>0</v>
      </c>
      <c r="I14" s="20"/>
      <c r="J14" s="349"/>
      <c r="K14" s="352"/>
      <c r="L14" s="187"/>
      <c r="M14" s="349"/>
      <c r="N14" s="349"/>
      <c r="O14" s="349"/>
      <c r="P14" s="349"/>
      <c r="Q14" s="349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</row>
    <row r="15" spans="1:34">
      <c r="A15" s="3" t="s">
        <v>4</v>
      </c>
      <c r="B15" s="230">
        <f>SUM(C15:H15)+SUM('Tbl8b - Fed'!B15:I15)+SUM('Tbl8c - Fed'!B15:G15)+SUM('Tbl8d - Fed'!B15:E15)+SUM('Tbl8e - Fed'!B15:G15)+SUM('Tbl8f-Fed'!B14:F14)</f>
        <v>113396688.52000001</v>
      </c>
      <c r="C15" s="117">
        <v>0</v>
      </c>
      <c r="D15" s="124">
        <v>602861.88</v>
      </c>
      <c r="E15" s="124">
        <v>974203.87</v>
      </c>
      <c r="F15" s="124">
        <v>0</v>
      </c>
      <c r="G15" s="124">
        <v>0</v>
      </c>
      <c r="H15" s="124">
        <v>3322.04</v>
      </c>
      <c r="I15" s="20"/>
      <c r="J15" s="349"/>
      <c r="K15" s="352"/>
      <c r="L15" s="187"/>
      <c r="M15" s="349"/>
      <c r="N15" s="349"/>
      <c r="O15" s="349"/>
      <c r="P15" s="349"/>
      <c r="Q15" s="349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</row>
    <row r="16" spans="1:34" ht="13.5" customHeight="1">
      <c r="A16" s="3" t="s">
        <v>5</v>
      </c>
      <c r="B16" s="230">
        <f>SUM(C16:H16)+SUM('Tbl8b - Fed'!B16:I16)+SUM('Tbl8c - Fed'!B16:G16)+SUM('Tbl8d - Fed'!B16:E16)+SUM('Tbl8e - Fed'!B16:G16)+SUM('Tbl8f-Fed'!B15:F15)</f>
        <v>10975414.390000001</v>
      </c>
      <c r="C16" s="117">
        <v>0</v>
      </c>
      <c r="D16" s="124">
        <v>19311.13</v>
      </c>
      <c r="E16" s="124">
        <v>102042.53</v>
      </c>
      <c r="F16" s="124">
        <v>0</v>
      </c>
      <c r="G16" s="124">
        <v>0</v>
      </c>
      <c r="H16" s="124">
        <v>45906.95</v>
      </c>
      <c r="I16" s="20"/>
      <c r="J16" s="349"/>
      <c r="K16" s="113"/>
      <c r="L16" s="349"/>
      <c r="M16" s="349"/>
      <c r="N16" s="349"/>
      <c r="O16" s="349"/>
      <c r="P16" s="349"/>
      <c r="Q16" s="349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</row>
    <row r="17" spans="1:34" ht="13.5" customHeight="1">
      <c r="B17" s="230"/>
      <c r="C17" s="117"/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20"/>
      <c r="J17" s="349"/>
      <c r="K17" s="113"/>
      <c r="L17" s="349"/>
      <c r="M17" s="349"/>
      <c r="N17" s="349"/>
      <c r="O17" s="349"/>
      <c r="P17" s="349"/>
      <c r="Q17" s="349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</row>
    <row r="18" spans="1:34">
      <c r="A18" s="3" t="s">
        <v>6</v>
      </c>
      <c r="B18" s="230">
        <f>SUM(C18:H18)+SUM('Tbl8b - Fed'!B18:I18)+SUM('Tbl8c - Fed'!B18:G18)+SUM('Tbl8d - Fed'!B18:E18)+SUM('Tbl8e - Fed'!B18:G18)+SUM('Tbl8f-Fed'!B17:F17)</f>
        <v>9199623.5399999991</v>
      </c>
      <c r="C18" s="117">
        <v>0</v>
      </c>
      <c r="D18" s="124">
        <v>56308.98</v>
      </c>
      <c r="E18" s="124">
        <v>77719</v>
      </c>
      <c r="F18" s="124">
        <v>0</v>
      </c>
      <c r="G18" s="124">
        <v>7799</v>
      </c>
      <c r="H18" s="124">
        <v>12804</v>
      </c>
      <c r="I18" s="20"/>
      <c r="J18" s="349"/>
      <c r="K18" s="113"/>
      <c r="M18" s="349"/>
      <c r="N18" s="349"/>
      <c r="O18" s="349"/>
      <c r="P18" s="349"/>
      <c r="Q18" s="349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</row>
    <row r="19" spans="1:34">
      <c r="A19" s="3" t="s">
        <v>7</v>
      </c>
      <c r="B19" s="230">
        <f>SUM(C19:H19)+SUM('Tbl8b - Fed'!B19:I19)+SUM('Tbl8c - Fed'!B19:G19)+SUM('Tbl8d - Fed'!B19:E19)+SUM('Tbl8e - Fed'!B19:G19)+SUM('Tbl8f-Fed'!B18:F18)</f>
        <v>15357320.300000001</v>
      </c>
      <c r="C19" s="117">
        <v>0</v>
      </c>
      <c r="D19" s="124">
        <v>30671.41</v>
      </c>
      <c r="E19" s="124">
        <v>165934</v>
      </c>
      <c r="F19" s="124">
        <v>0</v>
      </c>
      <c r="G19" s="124">
        <v>0</v>
      </c>
      <c r="H19" s="124">
        <v>26369</v>
      </c>
      <c r="I19" s="20"/>
      <c r="J19" s="349"/>
      <c r="K19" s="113"/>
      <c r="L19" s="349"/>
      <c r="M19" s="349"/>
      <c r="N19" s="349"/>
      <c r="O19" s="349"/>
      <c r="P19" s="349"/>
      <c r="Q19" s="349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</row>
    <row r="20" spans="1:34">
      <c r="A20" s="3" t="s">
        <v>8</v>
      </c>
      <c r="B20" s="230">
        <f>SUM(C20:H20)+SUM('Tbl8b - Fed'!B20:I20)+SUM('Tbl8c - Fed'!B20:G20)+SUM('Tbl8d - Fed'!B20:E20)+SUM('Tbl8e - Fed'!B20:G20)+SUM('Tbl8f-Fed'!B19:F19)</f>
        <v>16685586.010000004</v>
      </c>
      <c r="C20" s="117">
        <v>0</v>
      </c>
      <c r="D20" s="124">
        <v>31475.08</v>
      </c>
      <c r="E20" s="124">
        <v>187614</v>
      </c>
      <c r="F20" s="124">
        <v>0</v>
      </c>
      <c r="G20" s="124">
        <v>0</v>
      </c>
      <c r="H20" s="124">
        <v>37184.559999999998</v>
      </c>
      <c r="I20" s="20"/>
      <c r="J20" s="349"/>
      <c r="K20" s="352"/>
      <c r="L20" s="349"/>
      <c r="M20" s="349"/>
      <c r="N20" s="349"/>
      <c r="O20" s="349"/>
      <c r="P20" s="349"/>
      <c r="Q20" s="349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</row>
    <row r="21" spans="1:34">
      <c r="A21" s="3" t="s">
        <v>9</v>
      </c>
      <c r="B21" s="230">
        <f>SUM(C21:H21)+SUM('Tbl8b - Fed'!B21:I21)+SUM('Tbl8c - Fed'!B21:G21)+SUM('Tbl8d - Fed'!B21:E21)+SUM('Tbl8e - Fed'!B21:G21)+SUM('Tbl8f-Fed'!B20:F20)</f>
        <v>21688268.68</v>
      </c>
      <c r="C21" s="117">
        <v>0</v>
      </c>
      <c r="D21" s="124">
        <v>87028.62999999999</v>
      </c>
      <c r="E21" s="124">
        <v>217968</v>
      </c>
      <c r="F21" s="124">
        <v>0</v>
      </c>
      <c r="G21" s="124">
        <v>0</v>
      </c>
      <c r="H21" s="124">
        <v>14104</v>
      </c>
      <c r="I21" s="20"/>
      <c r="J21" s="349"/>
      <c r="K21" s="352"/>
      <c r="L21" s="349"/>
      <c r="M21" s="349"/>
      <c r="N21" s="349"/>
      <c r="O21" s="349"/>
      <c r="P21" s="349"/>
      <c r="Q21" s="349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</row>
    <row r="22" spans="1:34">
      <c r="A22" s="3" t="s">
        <v>10</v>
      </c>
      <c r="B22" s="230">
        <f>SUM(C22:H22)+SUM('Tbl8b - Fed'!B22:I22)+SUM('Tbl8c - Fed'!B22:G22)+SUM('Tbl8d - Fed'!B22:E22)+SUM('Tbl8e - Fed'!B22:G22)+SUM('Tbl8f-Fed'!B21:F21)</f>
        <v>10077324.439999999</v>
      </c>
      <c r="C22" s="117">
        <v>0</v>
      </c>
      <c r="D22" s="124">
        <v>34540.990000000005</v>
      </c>
      <c r="E22" s="124">
        <v>88164</v>
      </c>
      <c r="F22" s="124">
        <v>0</v>
      </c>
      <c r="G22" s="124">
        <v>0</v>
      </c>
      <c r="H22" s="124">
        <v>17997.810000000001</v>
      </c>
      <c r="I22" s="20"/>
      <c r="J22" s="349"/>
      <c r="K22" s="352"/>
      <c r="L22" s="349"/>
      <c r="M22" s="349"/>
      <c r="N22" s="349"/>
      <c r="O22" s="349"/>
      <c r="P22" s="349"/>
      <c r="Q22" s="349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</row>
    <row r="23" spans="1:34">
      <c r="B23" s="230"/>
      <c r="C23" s="117"/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20"/>
      <c r="J23" s="349"/>
      <c r="K23" s="352"/>
      <c r="L23" s="349"/>
      <c r="M23" s="349"/>
      <c r="N23" s="349"/>
      <c r="O23" s="349"/>
      <c r="P23" s="349"/>
      <c r="Q23" s="349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</row>
    <row r="24" spans="1:34">
      <c r="A24" s="3" t="s">
        <v>11</v>
      </c>
      <c r="B24" s="230">
        <f>SUM(C24:H24)+SUM('Tbl8b - Fed'!B24:I24)+SUM('Tbl8c - Fed'!B24:G24)+SUM('Tbl8d - Fed'!B24:E24)+SUM('Tbl8e - Fed'!B24:G24)+SUM('Tbl8f-Fed'!B23:F23)</f>
        <v>26066111.460000001</v>
      </c>
      <c r="C24" s="117">
        <v>0</v>
      </c>
      <c r="D24" s="124">
        <v>267921.3</v>
      </c>
      <c r="E24" s="124">
        <v>282934.34000000003</v>
      </c>
      <c r="F24" s="124">
        <v>0</v>
      </c>
      <c r="G24" s="124">
        <v>15218</v>
      </c>
      <c r="H24" s="124">
        <v>22945</v>
      </c>
      <c r="I24" s="20"/>
      <c r="J24" s="349"/>
      <c r="K24" s="352"/>
      <c r="L24" s="349"/>
      <c r="M24" s="349"/>
      <c r="N24" s="349"/>
      <c r="O24" s="349"/>
      <c r="P24" s="349"/>
      <c r="Q24" s="349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</row>
    <row r="25" spans="1:34">
      <c r="A25" s="3" t="s">
        <v>12</v>
      </c>
      <c r="B25" s="230">
        <f>SUM(C25:H25)+SUM('Tbl8b - Fed'!B25:I25)+SUM('Tbl8c - Fed'!B25:G25)+SUM('Tbl8d - Fed'!B25:E25)+SUM('Tbl8e - Fed'!B25:G25)+SUM('Tbl8f-Fed'!B24:F24)</f>
        <v>5154692.0600000005</v>
      </c>
      <c r="C25" s="117">
        <v>0</v>
      </c>
      <c r="D25" s="124">
        <v>0</v>
      </c>
      <c r="E25" s="124">
        <v>50289</v>
      </c>
      <c r="F25" s="124">
        <v>0</v>
      </c>
      <c r="G25" s="124">
        <v>0</v>
      </c>
      <c r="H25" s="124">
        <v>0</v>
      </c>
      <c r="I25" s="20"/>
      <c r="J25" s="349"/>
      <c r="K25" s="352"/>
      <c r="L25" s="349"/>
      <c r="M25" s="349"/>
      <c r="N25" s="349"/>
      <c r="O25" s="349"/>
      <c r="P25" s="349"/>
      <c r="Q25" s="349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>
      <c r="A26" s="3" t="s">
        <v>13</v>
      </c>
      <c r="B26" s="230">
        <f>SUM(C26:H26)+SUM('Tbl8b - Fed'!B26:I26)+SUM('Tbl8c - Fed'!B26:G26)+SUM('Tbl8d - Fed'!B26:E26)+SUM('Tbl8e - Fed'!B26:G26)+SUM('Tbl8f-Fed'!B25:F25)</f>
        <v>32068992.360000003</v>
      </c>
      <c r="C26" s="117">
        <v>0</v>
      </c>
      <c r="D26" s="124">
        <v>60189.19</v>
      </c>
      <c r="E26" s="124">
        <v>291610</v>
      </c>
      <c r="F26" s="124">
        <v>0</v>
      </c>
      <c r="G26" s="124">
        <v>4363.12</v>
      </c>
      <c r="H26" s="124">
        <v>24855</v>
      </c>
      <c r="I26" s="20"/>
      <c r="J26" s="349"/>
      <c r="K26" s="352"/>
      <c r="L26" s="349"/>
      <c r="M26" s="349"/>
      <c r="N26" s="349"/>
      <c r="O26" s="349"/>
      <c r="P26" s="349"/>
      <c r="Q26" s="349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</row>
    <row r="27" spans="1:34">
      <c r="A27" s="3" t="s">
        <v>14</v>
      </c>
      <c r="B27" s="230">
        <f>SUM(C27:H27)+SUM('Tbl8b - Fed'!B27:I27)+SUM('Tbl8c - Fed'!B27:G27)+SUM('Tbl8d - Fed'!B27:E27)+SUM('Tbl8e - Fed'!B27:G27)+SUM('Tbl8f-Fed'!B26:F26)</f>
        <v>30510885.41</v>
      </c>
      <c r="C27" s="117">
        <v>0</v>
      </c>
      <c r="D27" s="124">
        <v>264765.75</v>
      </c>
      <c r="E27" s="124">
        <v>267621.96000000002</v>
      </c>
      <c r="F27" s="124">
        <v>1626.84</v>
      </c>
      <c r="G27" s="124">
        <v>0</v>
      </c>
      <c r="H27" s="124">
        <v>36407.629999999997</v>
      </c>
      <c r="I27" s="20"/>
      <c r="J27" s="349"/>
      <c r="K27" s="352"/>
      <c r="L27" s="349"/>
      <c r="M27" s="349"/>
      <c r="N27" s="349"/>
      <c r="O27" s="349"/>
      <c r="P27" s="349"/>
      <c r="Q27" s="349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>
      <c r="A28" s="3" t="s">
        <v>15</v>
      </c>
      <c r="B28" s="230">
        <f>SUM(C28:H28)+SUM('Tbl8b - Fed'!B28:I28)+SUM('Tbl8c - Fed'!B28:G28)+SUM('Tbl8d - Fed'!B28:E28)+SUM('Tbl8e - Fed'!B28:G28)+SUM('Tbl8f-Fed'!B27:F27)</f>
        <v>3192860.6599999997</v>
      </c>
      <c r="C28" s="117">
        <v>0</v>
      </c>
      <c r="D28" s="124">
        <v>6315.13</v>
      </c>
      <c r="E28" s="124">
        <v>29799</v>
      </c>
      <c r="F28" s="124">
        <v>0</v>
      </c>
      <c r="G28" s="124">
        <v>0</v>
      </c>
      <c r="H28" s="124">
        <v>1110.07</v>
      </c>
      <c r="I28" s="20"/>
      <c r="J28" s="349"/>
      <c r="K28" s="352"/>
      <c r="L28" s="349"/>
      <c r="M28" s="349"/>
      <c r="N28" s="349"/>
      <c r="O28" s="349"/>
      <c r="P28" s="349"/>
      <c r="Q28" s="349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</row>
    <row r="29" spans="1:34">
      <c r="B29" s="230"/>
      <c r="C29" s="117"/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20"/>
      <c r="J29" s="349"/>
      <c r="K29" s="352"/>
      <c r="L29" s="349"/>
      <c r="M29" s="349"/>
      <c r="N29" s="349"/>
      <c r="O29" s="349"/>
      <c r="P29" s="349"/>
      <c r="Q29" s="349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</row>
    <row r="30" spans="1:34">
      <c r="A30" s="3" t="s">
        <v>16</v>
      </c>
      <c r="B30" s="230">
        <f>SUM(C30:H30)+SUM('Tbl8b - Fed'!B30:I30)+SUM('Tbl8c - Fed'!B30:G30)+SUM('Tbl8d - Fed'!B30:E30)+SUM('Tbl8e - Fed'!B30:G30)+SUM('Tbl8f-Fed'!B29:F29)</f>
        <v>122676899.5</v>
      </c>
      <c r="C30" s="117">
        <v>0</v>
      </c>
      <c r="D30" s="124">
        <v>2837805.95</v>
      </c>
      <c r="E30" s="124">
        <v>1270659.75</v>
      </c>
      <c r="F30" s="124">
        <v>0</v>
      </c>
      <c r="G30" s="124">
        <v>0</v>
      </c>
      <c r="H30" s="124">
        <v>16225.32</v>
      </c>
      <c r="I30" s="20"/>
      <c r="J30" s="349"/>
      <c r="K30" s="352"/>
      <c r="L30" s="349"/>
      <c r="M30" s="349"/>
      <c r="N30" s="349"/>
      <c r="O30" s="349"/>
      <c r="P30" s="349"/>
      <c r="Q30" s="349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</row>
    <row r="31" spans="1:34">
      <c r="A31" s="3" t="s">
        <v>17</v>
      </c>
      <c r="B31" s="230">
        <f>SUM(C31:H31)+SUM('Tbl8b - Fed'!B31:I31)+SUM('Tbl8c - Fed'!B31:G31)+SUM('Tbl8d - Fed'!B31:E31)+SUM('Tbl8e - Fed'!B31:G31)+SUM('Tbl8f-Fed'!B30:F30)</f>
        <v>152332226.07000002</v>
      </c>
      <c r="C31" s="117">
        <v>0</v>
      </c>
      <c r="D31" s="124">
        <v>3562754.0199999996</v>
      </c>
      <c r="E31" s="124">
        <v>1135276.78</v>
      </c>
      <c r="F31" s="124">
        <v>0</v>
      </c>
      <c r="G31" s="124">
        <v>7879.1</v>
      </c>
      <c r="H31" s="124">
        <v>0</v>
      </c>
      <c r="I31" s="20"/>
      <c r="J31" s="349"/>
      <c r="K31" s="352"/>
      <c r="L31" s="349"/>
      <c r="M31" s="349"/>
      <c r="N31" s="349"/>
      <c r="O31" s="349"/>
      <c r="P31" s="349"/>
      <c r="Q31" s="349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</row>
    <row r="32" spans="1:34" s="53" customFormat="1">
      <c r="A32" s="53" t="s">
        <v>18</v>
      </c>
      <c r="B32" s="230">
        <f>SUM(C32:H32)+SUM('Tbl8b - Fed'!B32:I32)+SUM('Tbl8c - Fed'!B32:G32)+SUM('Tbl8d - Fed'!B32:E32)+SUM('Tbl8e - Fed'!B32:G32)+SUM('Tbl8f-Fed'!B31:F31)</f>
        <v>6380424.1600000001</v>
      </c>
      <c r="C32" s="117">
        <v>0</v>
      </c>
      <c r="D32" s="124">
        <v>35622.22</v>
      </c>
      <c r="E32" s="124">
        <v>58867</v>
      </c>
      <c r="F32" s="124">
        <v>0</v>
      </c>
      <c r="G32" s="124">
        <v>0</v>
      </c>
      <c r="H32" s="124">
        <v>16955.27</v>
      </c>
      <c r="I32" s="64"/>
      <c r="J32" s="349"/>
      <c r="K32" s="352"/>
      <c r="L32" s="349"/>
      <c r="M32" s="349"/>
      <c r="N32" s="349"/>
      <c r="O32" s="349"/>
      <c r="P32" s="349"/>
      <c r="Q32" s="349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</row>
    <row r="33" spans="1:38">
      <c r="A33" s="3" t="s">
        <v>19</v>
      </c>
      <c r="B33" s="230">
        <f>SUM(C33:H33)+SUM('Tbl8b - Fed'!B33:I33)+SUM('Tbl8c - Fed'!B33:G33)+SUM('Tbl8d - Fed'!B33:E33)+SUM('Tbl8e - Fed'!B33:G33)+SUM('Tbl8f-Fed'!B32:F32)</f>
        <v>18995281.089999996</v>
      </c>
      <c r="C33" s="117">
        <v>0</v>
      </c>
      <c r="D33" s="124">
        <v>28087.08</v>
      </c>
      <c r="E33" s="124">
        <v>173745.85</v>
      </c>
      <c r="F33" s="124">
        <v>0</v>
      </c>
      <c r="G33" s="124">
        <v>7465.54</v>
      </c>
      <c r="H33" s="124">
        <v>11625.94</v>
      </c>
      <c r="I33" s="20"/>
      <c r="J33" s="349"/>
      <c r="K33" s="352"/>
      <c r="L33" s="349"/>
      <c r="M33" s="349"/>
      <c r="N33" s="349"/>
      <c r="O33" s="349"/>
      <c r="P33" s="349"/>
      <c r="Q33" s="349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</row>
    <row r="34" spans="1:38">
      <c r="A34" s="3" t="s">
        <v>20</v>
      </c>
      <c r="B34" s="230">
        <f>SUM(C34:H34)+SUM('Tbl8b - Fed'!B34:I34)+SUM('Tbl8c - Fed'!B34:G34)+SUM('Tbl8d - Fed'!B34:E34)+SUM('Tbl8e - Fed'!B34:G34)+SUM('Tbl8f-Fed'!B33:F33)</f>
        <v>7725792.4000000004</v>
      </c>
      <c r="C34" s="117">
        <v>22895.63</v>
      </c>
      <c r="D34" s="124">
        <v>18279.280000000002</v>
      </c>
      <c r="E34" s="124">
        <v>60389</v>
      </c>
      <c r="F34" s="124">
        <v>0</v>
      </c>
      <c r="G34" s="124">
        <v>0</v>
      </c>
      <c r="H34" s="124">
        <v>11499</v>
      </c>
      <c r="I34" s="20"/>
      <c r="J34" s="349"/>
      <c r="K34" s="352"/>
      <c r="L34" s="349"/>
      <c r="M34" s="349"/>
      <c r="N34" s="349"/>
      <c r="O34" s="349"/>
      <c r="P34" s="349"/>
      <c r="Q34" s="349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</row>
    <row r="35" spans="1:38">
      <c r="B35" s="230"/>
      <c r="C35" s="117"/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20"/>
      <c r="J35" s="349"/>
      <c r="K35" s="352"/>
      <c r="L35" s="349"/>
      <c r="M35" s="349"/>
      <c r="N35" s="349"/>
      <c r="O35" s="349"/>
      <c r="P35" s="349"/>
      <c r="Q35" s="349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</row>
    <row r="36" spans="1:38">
      <c r="A36" s="3" t="s">
        <v>21</v>
      </c>
      <c r="B36" s="230">
        <f>SUM(C36:H36)+SUM('Tbl8b - Fed'!B36:I36)+SUM('Tbl8c - Fed'!B36:G36)+SUM('Tbl8d - Fed'!B36:E36)+SUM('Tbl8e - Fed'!B36:G36)+SUM('Tbl8f-Fed'!B35:F35)</f>
        <v>5870488.21</v>
      </c>
      <c r="C36" s="117">
        <v>0</v>
      </c>
      <c r="D36" s="124">
        <v>42315.34</v>
      </c>
      <c r="E36" s="124">
        <v>55155.360000000001</v>
      </c>
      <c r="F36" s="124">
        <v>0</v>
      </c>
      <c r="G36" s="124">
        <v>0</v>
      </c>
      <c r="H36" s="124">
        <v>14594.66</v>
      </c>
      <c r="I36" s="20"/>
      <c r="J36" s="349"/>
      <c r="K36" s="352"/>
      <c r="L36" s="349"/>
      <c r="M36" s="349"/>
      <c r="N36" s="349"/>
      <c r="O36" s="349"/>
      <c r="P36" s="349"/>
      <c r="Q36" s="349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</row>
    <row r="37" spans="1:38">
      <c r="A37" s="3" t="s">
        <v>22</v>
      </c>
      <c r="B37" s="230">
        <f>SUM(C37:H37)+SUM('Tbl8b - Fed'!B37:I37)+SUM('Tbl8c - Fed'!B37:G37)+SUM('Tbl8d - Fed'!B37:E37)+SUM('Tbl8e - Fed'!B37:G37)+SUM('Tbl8f-Fed'!B36:F36)</f>
        <v>26213652.950000003</v>
      </c>
      <c r="C37" s="117">
        <v>0</v>
      </c>
      <c r="D37" s="124">
        <v>65856.17</v>
      </c>
      <c r="E37" s="124">
        <v>276393</v>
      </c>
      <c r="F37" s="124">
        <v>1914</v>
      </c>
      <c r="G37" s="124">
        <v>0</v>
      </c>
      <c r="H37" s="124">
        <v>0</v>
      </c>
      <c r="I37" s="20"/>
      <c r="J37" s="349"/>
      <c r="K37" s="352"/>
      <c r="L37" s="349"/>
      <c r="M37" s="349"/>
      <c r="N37" s="349"/>
      <c r="O37" s="349"/>
      <c r="P37" s="349"/>
      <c r="Q37" s="349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</row>
    <row r="38" spans="1:38">
      <c r="A38" s="3" t="s">
        <v>23</v>
      </c>
      <c r="B38" s="230">
        <f>SUM(C38:H38)+SUM('Tbl8b - Fed'!B38:I38)+SUM('Tbl8c - Fed'!B38:G38)+SUM('Tbl8d - Fed'!B38:E38)+SUM('Tbl8e - Fed'!B38:G38)+SUM('Tbl8f-Fed'!B37:F37)</f>
        <v>21940459.59</v>
      </c>
      <c r="C38" s="117">
        <v>0</v>
      </c>
      <c r="D38" s="124">
        <v>119062.84</v>
      </c>
      <c r="E38" s="124">
        <v>243968</v>
      </c>
      <c r="F38" s="124">
        <v>0</v>
      </c>
      <c r="G38" s="124">
        <v>0</v>
      </c>
      <c r="H38" s="124">
        <v>0</v>
      </c>
      <c r="I38" s="20"/>
      <c r="J38" s="349"/>
      <c r="K38" s="352"/>
      <c r="L38" s="349"/>
      <c r="M38" s="349"/>
      <c r="N38" s="349"/>
      <c r="O38" s="349"/>
      <c r="P38" s="349"/>
      <c r="Q38" s="349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</row>
    <row r="39" spans="1:38">
      <c r="A39" s="12" t="s">
        <v>24</v>
      </c>
      <c r="B39" s="270">
        <f>SUM(C39:H39)+SUM('Tbl8b - Fed'!B39:I39)+SUM('Tbl8c - Fed'!B39:G39)+SUM('Tbl8d - Fed'!B39:E39)+SUM('Tbl8e - Fed'!B39:G39)+SUM('Tbl8f-Fed'!B38:F38)</f>
        <v>8476127.4499999993</v>
      </c>
      <c r="C39" s="311">
        <v>20059</v>
      </c>
      <c r="D39" s="125">
        <v>11931.57</v>
      </c>
      <c r="E39" s="125">
        <v>84953</v>
      </c>
      <c r="F39" s="125">
        <v>0</v>
      </c>
      <c r="G39" s="125">
        <v>8000</v>
      </c>
      <c r="H39" s="125">
        <v>50363.71</v>
      </c>
      <c r="I39" s="20"/>
      <c r="J39" s="349"/>
      <c r="K39" s="352"/>
      <c r="L39" s="349"/>
      <c r="M39" s="349"/>
      <c r="N39" s="349"/>
      <c r="O39" s="349"/>
      <c r="P39" s="349"/>
      <c r="Q39" s="349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</row>
    <row r="40" spans="1:38">
      <c r="B40" s="187"/>
      <c r="C40" s="187"/>
      <c r="D40" s="187"/>
      <c r="G40" s="182"/>
      <c r="H40" s="187"/>
      <c r="I40" s="187"/>
      <c r="J40" s="187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8">
      <c r="B41" s="188"/>
      <c r="C41" s="187"/>
      <c r="G41" s="187"/>
      <c r="H41" s="187"/>
      <c r="I41" s="187"/>
      <c r="J41" s="187"/>
      <c r="K41" s="352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8">
      <c r="A42" s="389"/>
      <c r="C42" s="352"/>
      <c r="D42" s="352"/>
      <c r="E42" s="349"/>
      <c r="F42" s="352"/>
      <c r="G42" s="352"/>
      <c r="H42" s="349"/>
      <c r="J42" s="352"/>
      <c r="K42" s="352"/>
      <c r="L42" s="187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>
      <c r="A43" s="199"/>
      <c r="C43" s="352"/>
      <c r="D43" s="352"/>
      <c r="E43" s="349"/>
      <c r="F43" s="352"/>
      <c r="G43" s="352"/>
      <c r="H43" s="349"/>
      <c r="J43" s="352"/>
      <c r="K43" s="352"/>
      <c r="L43" s="187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>
      <c r="A44" s="199"/>
      <c r="C44" s="352"/>
      <c r="D44" s="352"/>
      <c r="E44" s="349"/>
      <c r="F44" s="352"/>
      <c r="G44" s="352"/>
      <c r="H44" s="349"/>
      <c r="J44" s="352"/>
      <c r="K44" s="352"/>
      <c r="L44" s="187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>
      <c r="A45" s="199"/>
      <c r="C45" s="352"/>
      <c r="D45" s="352"/>
      <c r="E45" s="349"/>
      <c r="F45" s="352"/>
      <c r="G45" s="352"/>
      <c r="H45" s="349"/>
      <c r="J45" s="352"/>
      <c r="K45" s="187"/>
      <c r="L45" s="187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</row>
    <row r="46" spans="1:38">
      <c r="A46" s="199"/>
      <c r="C46" s="352"/>
      <c r="D46" s="352"/>
      <c r="E46" s="349"/>
      <c r="F46" s="352"/>
      <c r="G46" s="352"/>
      <c r="H46" s="349"/>
      <c r="J46" s="352"/>
      <c r="K46" s="187"/>
      <c r="L46" s="187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1:38">
      <c r="A47" s="199"/>
      <c r="C47" s="352"/>
      <c r="D47" s="352"/>
      <c r="E47" s="349"/>
      <c r="F47" s="352"/>
      <c r="G47" s="352"/>
      <c r="H47" s="349"/>
      <c r="J47" s="352"/>
      <c r="K47" s="3"/>
      <c r="L47" s="187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</row>
    <row r="48" spans="1:38">
      <c r="A48" s="199"/>
      <c r="C48" s="352"/>
      <c r="D48" s="352"/>
      <c r="E48" s="349"/>
      <c r="F48" s="352"/>
      <c r="G48" s="352"/>
      <c r="H48" s="349"/>
      <c r="J48" s="352"/>
      <c r="K48" s="3"/>
      <c r="L48" s="187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</row>
    <row r="49" spans="1:38">
      <c r="A49" s="199"/>
      <c r="C49" s="352"/>
      <c r="D49" s="352"/>
      <c r="E49" s="349"/>
      <c r="F49" s="352"/>
      <c r="G49" s="352"/>
      <c r="H49" s="349"/>
      <c r="J49" s="352"/>
      <c r="K49" s="3"/>
      <c r="L49" s="187"/>
      <c r="M49" s="49" t="s">
        <v>218</v>
      </c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1:38">
      <c r="A50" s="199"/>
      <c r="C50" s="352"/>
      <c r="D50" s="352"/>
      <c r="E50" s="349"/>
      <c r="F50" s="352"/>
      <c r="G50" s="352"/>
      <c r="H50" s="349"/>
      <c r="J50" s="352"/>
      <c r="K50" s="3"/>
      <c r="L50" s="187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1:38">
      <c r="A51" s="199"/>
      <c r="C51" s="352"/>
      <c r="D51" s="352"/>
      <c r="E51" s="349"/>
      <c r="F51" s="352"/>
      <c r="G51" s="352"/>
      <c r="H51" s="349"/>
      <c r="J51" s="352"/>
      <c r="K51" s="3"/>
      <c r="L51" s="187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1:38">
      <c r="A52" s="199"/>
      <c r="C52" s="352"/>
      <c r="D52" s="352"/>
      <c r="E52" s="349"/>
      <c r="F52" s="352"/>
      <c r="G52" s="352"/>
      <c r="H52" s="349"/>
      <c r="J52" s="352"/>
      <c r="K52" s="3"/>
      <c r="L52" s="187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1:38">
      <c r="A53" s="199"/>
      <c r="C53" s="352"/>
      <c r="D53" s="352"/>
      <c r="E53" s="349"/>
      <c r="F53" s="352"/>
      <c r="G53" s="352"/>
      <c r="H53" s="349"/>
      <c r="J53" s="352"/>
      <c r="K53" s="3"/>
      <c r="L53" s="187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1:38">
      <c r="A54" s="199"/>
      <c r="C54" s="352"/>
      <c r="D54" s="352"/>
      <c r="E54" s="349"/>
      <c r="F54" s="352"/>
      <c r="G54" s="352"/>
      <c r="H54" s="349"/>
      <c r="J54" s="352"/>
      <c r="K54" s="3"/>
      <c r="L54" s="187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1:38">
      <c r="A55" s="199"/>
      <c r="C55" s="352"/>
      <c r="D55" s="352"/>
      <c r="E55" s="349"/>
      <c r="F55" s="352"/>
      <c r="G55" s="352"/>
      <c r="H55" s="349"/>
      <c r="J55" s="352"/>
      <c r="K55" s="3"/>
      <c r="L55" s="187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38">
      <c r="A56" s="199"/>
      <c r="C56" s="352"/>
      <c r="D56" s="352"/>
      <c r="E56" s="349"/>
      <c r="F56" s="352"/>
      <c r="G56" s="352"/>
      <c r="H56" s="349"/>
      <c r="J56" s="352"/>
      <c r="K56" s="3"/>
      <c r="L56" s="187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1:38">
      <c r="A57" s="199"/>
      <c r="C57" s="352"/>
      <c r="D57" s="352"/>
      <c r="E57" s="349"/>
      <c r="F57" s="352"/>
      <c r="G57" s="352"/>
      <c r="H57" s="349"/>
      <c r="J57" s="352"/>
      <c r="K57" s="3"/>
      <c r="L57" s="187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1:38">
      <c r="A58" s="199"/>
      <c r="C58" s="352"/>
      <c r="D58" s="352"/>
      <c r="E58" s="349"/>
      <c r="F58" s="352"/>
      <c r="G58" s="352"/>
      <c r="H58" s="349"/>
      <c r="J58" s="352"/>
      <c r="K58" s="3"/>
      <c r="L58" s="187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1:38">
      <c r="A59" s="199"/>
      <c r="C59" s="352"/>
      <c r="D59" s="352"/>
      <c r="E59" s="349"/>
      <c r="F59" s="352"/>
      <c r="G59" s="352"/>
      <c r="H59" s="349"/>
      <c r="J59" s="352"/>
      <c r="K59" s="3"/>
      <c r="L59" s="187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  <row r="60" spans="1:38">
      <c r="A60" s="199"/>
      <c r="C60" s="352"/>
      <c r="D60" s="352"/>
      <c r="E60" s="349"/>
      <c r="F60" s="352"/>
      <c r="G60" s="352"/>
      <c r="H60" s="349"/>
      <c r="J60" s="352"/>
      <c r="K60" s="3"/>
      <c r="L60" s="187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</row>
    <row r="61" spans="1:38">
      <c r="A61" s="199"/>
      <c r="C61" s="352"/>
      <c r="D61" s="352"/>
      <c r="E61" s="349"/>
      <c r="F61" s="352"/>
      <c r="G61" s="352"/>
      <c r="H61" s="349"/>
      <c r="J61" s="352"/>
      <c r="K61" s="3"/>
      <c r="L61" s="187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</row>
    <row r="62" spans="1:38">
      <c r="A62" s="199"/>
      <c r="C62" s="352"/>
      <c r="D62" s="352"/>
      <c r="E62" s="349"/>
      <c r="F62" s="352"/>
      <c r="G62" s="352"/>
      <c r="H62" s="349"/>
      <c r="J62" s="352"/>
      <c r="K62" s="3"/>
      <c r="L62" s="187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</row>
    <row r="63" spans="1:38">
      <c r="A63" s="199"/>
      <c r="C63" s="352"/>
      <c r="D63" s="352"/>
      <c r="E63" s="349"/>
      <c r="F63" s="352"/>
      <c r="G63" s="352"/>
      <c r="H63" s="349"/>
      <c r="J63" s="352"/>
      <c r="K63" s="3"/>
      <c r="L63" s="187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</row>
    <row r="64" spans="1:38">
      <c r="A64" s="199"/>
      <c r="C64" s="352"/>
      <c r="D64" s="352"/>
      <c r="E64" s="349"/>
      <c r="F64" s="352"/>
      <c r="G64" s="352"/>
      <c r="H64" s="349"/>
      <c r="J64" s="352"/>
      <c r="K64" s="3"/>
      <c r="L64" s="187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</row>
    <row r="65" spans="1:39">
      <c r="A65" s="199"/>
      <c r="C65" s="352"/>
      <c r="D65" s="352"/>
      <c r="E65" s="349"/>
      <c r="F65" s="352"/>
      <c r="G65" s="352"/>
      <c r="H65" s="349"/>
      <c r="J65" s="352"/>
      <c r="K65" s="3"/>
      <c r="L65" s="187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</row>
    <row r="66" spans="1:39">
      <c r="A66" s="199"/>
      <c r="C66" s="352"/>
      <c r="D66" s="352"/>
      <c r="E66" s="349"/>
      <c r="F66" s="352"/>
      <c r="G66" s="352"/>
      <c r="H66" s="349"/>
      <c r="J66" s="352"/>
      <c r="K66" s="3"/>
      <c r="L66" s="187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</row>
    <row r="67" spans="1:39">
      <c r="A67" s="199"/>
      <c r="C67" s="352"/>
      <c r="D67" s="352"/>
      <c r="E67" s="349"/>
      <c r="F67" s="352"/>
      <c r="G67" s="352"/>
      <c r="H67" s="349"/>
      <c r="J67" s="352"/>
      <c r="K67" s="3"/>
      <c r="L67" s="187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</row>
    <row r="68" spans="1:39">
      <c r="A68" s="199"/>
      <c r="C68" s="352"/>
      <c r="D68" s="352"/>
      <c r="E68" s="349"/>
      <c r="F68" s="352"/>
      <c r="G68" s="352"/>
      <c r="H68" s="349"/>
      <c r="J68" s="352"/>
      <c r="K68" s="3"/>
      <c r="L68" s="187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</row>
    <row r="69" spans="1:39">
      <c r="A69" s="199"/>
      <c r="C69" s="352"/>
      <c r="D69" s="352"/>
      <c r="E69" s="349"/>
      <c r="F69" s="352"/>
      <c r="G69" s="352"/>
      <c r="H69" s="349"/>
      <c r="J69" s="352"/>
      <c r="K69" s="3"/>
      <c r="L69" s="187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</row>
    <row r="70" spans="1:39">
      <c r="K70" s="3"/>
    </row>
    <row r="71" spans="1:39">
      <c r="C71" s="352"/>
      <c r="D71" s="352"/>
      <c r="E71" s="349"/>
      <c r="F71" s="349"/>
      <c r="G71" s="352"/>
      <c r="H71" s="352"/>
      <c r="I71" s="352"/>
      <c r="J71" s="352"/>
      <c r="K71" s="3"/>
      <c r="L71" s="187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</row>
    <row r="72" spans="1:39">
      <c r="C72" s="352"/>
      <c r="D72" s="352"/>
      <c r="E72" s="349"/>
      <c r="F72" s="349"/>
      <c r="G72" s="352"/>
      <c r="H72" s="352"/>
      <c r="I72" s="352"/>
      <c r="J72" s="352"/>
      <c r="K72" s="3"/>
      <c r="L72" s="187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</row>
    <row r="73" spans="1:39">
      <c r="C73" s="352"/>
      <c r="D73" s="352"/>
      <c r="E73" s="349"/>
      <c r="F73" s="349"/>
      <c r="G73" s="352"/>
      <c r="H73" s="352"/>
      <c r="I73" s="352"/>
      <c r="J73" s="352"/>
      <c r="K73" s="3"/>
      <c r="L73" s="187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</row>
    <row r="74" spans="1:39">
      <c r="C74" s="352"/>
      <c r="D74" s="352"/>
      <c r="E74" s="349"/>
      <c r="F74" s="349"/>
      <c r="G74" s="352"/>
      <c r="H74" s="352"/>
      <c r="I74" s="352"/>
      <c r="J74" s="352"/>
      <c r="K74" s="3"/>
      <c r="L74" s="187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</row>
    <row r="76" spans="1:39">
      <c r="K76" s="3"/>
      <c r="M76" s="187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</row>
    <row r="77" spans="1:39">
      <c r="K77" s="3"/>
      <c r="M77" s="187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</row>
    <row r="78" spans="1:39">
      <c r="K78" s="3"/>
      <c r="M78" s="187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</row>
    <row r="79" spans="1:39">
      <c r="K79" s="3"/>
      <c r="M79" s="187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</row>
    <row r="81" spans="4:37">
      <c r="D81" s="187"/>
      <c r="G81" s="187"/>
      <c r="H81" s="187"/>
      <c r="I81" s="187"/>
      <c r="J81" s="187"/>
      <c r="K81" s="187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</row>
    <row r="82" spans="4:37">
      <c r="D82" s="187"/>
      <c r="G82" s="187"/>
      <c r="H82" s="187"/>
      <c r="I82" s="187"/>
      <c r="J82" s="187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</row>
    <row r="83" spans="4:37">
      <c r="D83" s="187"/>
      <c r="G83" s="187"/>
      <c r="H83" s="187"/>
      <c r="I83" s="187"/>
      <c r="J83" s="187"/>
      <c r="K83" s="187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</row>
    <row r="84" spans="4:37">
      <c r="D84" s="187"/>
      <c r="G84" s="187"/>
      <c r="H84" s="187"/>
      <c r="I84" s="187"/>
      <c r="J84" s="187"/>
      <c r="K84" s="187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</row>
    <row r="85" spans="4:37">
      <c r="D85" s="187"/>
      <c r="G85" s="187"/>
      <c r="H85" s="187"/>
      <c r="I85" s="187"/>
      <c r="J85" s="187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</row>
    <row r="86" spans="4:37">
      <c r="D86" s="187"/>
      <c r="G86" s="187"/>
      <c r="H86" s="187"/>
      <c r="I86" s="187"/>
      <c r="J86" s="187"/>
      <c r="K86" s="187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</row>
    <row r="87" spans="4:37">
      <c r="D87" s="187"/>
      <c r="G87" s="187"/>
      <c r="H87" s="187"/>
      <c r="I87" s="187"/>
      <c r="J87" s="187"/>
      <c r="K87" s="187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</row>
    <row r="88" spans="4:37">
      <c r="D88" s="187"/>
      <c r="G88" s="187"/>
      <c r="H88" s="187"/>
      <c r="I88" s="187"/>
      <c r="J88" s="187"/>
      <c r="K88" s="187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</row>
    <row r="89" spans="4:37">
      <c r="D89" s="187"/>
      <c r="G89" s="187"/>
      <c r="H89" s="187"/>
      <c r="I89" s="187"/>
      <c r="J89" s="187"/>
      <c r="K89" s="187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</row>
    <row r="90" spans="4:37">
      <c r="D90" s="187"/>
      <c r="G90" s="187"/>
      <c r="H90" s="187"/>
      <c r="I90" s="187"/>
      <c r="J90" s="187"/>
      <c r="K90" s="187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</row>
    <row r="91" spans="4:37">
      <c r="D91" s="187"/>
      <c r="G91" s="187"/>
      <c r="H91" s="187"/>
      <c r="I91" s="187"/>
      <c r="J91" s="187"/>
      <c r="K91" s="187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</row>
    <row r="92" spans="4:37">
      <c r="D92" s="187"/>
      <c r="K92" s="187"/>
    </row>
    <row r="93" spans="4:37">
      <c r="K93" s="187"/>
    </row>
    <row r="94" spans="4:37">
      <c r="K94" s="187"/>
    </row>
    <row r="95" spans="4:37">
      <c r="K95" s="187"/>
    </row>
    <row r="96" spans="4:37">
      <c r="K96" s="187"/>
    </row>
  </sheetData>
  <mergeCells count="7">
    <mergeCell ref="A1:H1"/>
    <mergeCell ref="D7:D9"/>
    <mergeCell ref="A2:K2"/>
    <mergeCell ref="C7:C9"/>
    <mergeCell ref="H8:H9"/>
    <mergeCell ref="E6:H6"/>
    <mergeCell ref="A3:H3"/>
  </mergeCells>
  <phoneticPr fontId="0" type="noConversion"/>
  <printOptions horizontalCentered="1"/>
  <pageMargins left="0.34" right="0.31" top="0.3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zoomScaleNormal="100" workbookViewId="0">
      <selection activeCell="L10" sqref="L10"/>
    </sheetView>
  </sheetViews>
  <sheetFormatPr defaultRowHeight="12.75"/>
  <cols>
    <col min="1" max="1" width="14.42578125" customWidth="1"/>
    <col min="2" max="2" width="15.28515625" customWidth="1"/>
    <col min="3" max="4" width="14.42578125" customWidth="1"/>
    <col min="5" max="5" width="12.28515625" customWidth="1"/>
    <col min="6" max="7" width="14.42578125" customWidth="1"/>
    <col min="8" max="8" width="14.42578125" style="207" customWidth="1"/>
    <col min="9" max="9" width="11.140625" style="207" customWidth="1"/>
    <col min="10" max="10" width="11.5703125" style="207" customWidth="1"/>
    <col min="11" max="11" width="14" style="207" customWidth="1"/>
    <col min="12" max="13" width="13.42578125" bestFit="1" customWidth="1"/>
  </cols>
  <sheetData>
    <row r="1" spans="1:17">
      <c r="A1" s="513" t="s">
        <v>109</v>
      </c>
      <c r="B1" s="513"/>
      <c r="C1" s="513"/>
      <c r="D1" s="513"/>
      <c r="E1" s="513"/>
      <c r="F1" s="513"/>
      <c r="G1" s="513"/>
      <c r="H1" s="513"/>
      <c r="I1" s="513"/>
      <c r="J1" s="271"/>
      <c r="K1" s="271"/>
      <c r="L1" s="271"/>
    </row>
    <row r="2" spans="1:17">
      <c r="A2" s="3"/>
      <c r="B2" s="3"/>
      <c r="C2" s="3"/>
      <c r="D2" s="3"/>
      <c r="E2" s="3"/>
      <c r="F2" s="3"/>
      <c r="G2" s="3"/>
      <c r="H2" s="185"/>
      <c r="I2" s="185"/>
    </row>
    <row r="3" spans="1:17">
      <c r="A3" s="521" t="s">
        <v>231</v>
      </c>
      <c r="B3" s="521"/>
      <c r="C3" s="521"/>
      <c r="D3" s="521"/>
      <c r="E3" s="521"/>
      <c r="F3" s="521"/>
      <c r="G3" s="521"/>
      <c r="H3" s="521"/>
      <c r="I3" s="521"/>
      <c r="J3" s="33"/>
      <c r="K3" s="33"/>
      <c r="L3" s="33"/>
    </row>
    <row r="4" spans="1:17" ht="13.5" thickBot="1">
      <c r="A4" s="3"/>
      <c r="B4" s="204"/>
      <c r="C4" s="204"/>
      <c r="D4" s="204"/>
      <c r="E4" s="259"/>
      <c r="F4" s="259"/>
      <c r="G4" s="204"/>
      <c r="H4" s="204"/>
      <c r="I4" s="204"/>
      <c r="J4" s="185"/>
      <c r="K4" s="185"/>
      <c r="L4" s="3"/>
    </row>
    <row r="5" spans="1:17" ht="15" customHeight="1" thickTop="1">
      <c r="A5" s="6"/>
      <c r="B5" s="520" t="s">
        <v>51</v>
      </c>
      <c r="C5" s="520"/>
      <c r="D5" s="520"/>
      <c r="E5" s="520"/>
      <c r="F5" s="520"/>
      <c r="G5" s="520"/>
      <c r="H5" s="520"/>
      <c r="I5" s="520"/>
      <c r="J5"/>
      <c r="K5"/>
    </row>
    <row r="6" spans="1:17" ht="12.75" customHeight="1">
      <c r="A6" s="3"/>
      <c r="B6" s="529" t="s">
        <v>205</v>
      </c>
      <c r="C6" s="529"/>
      <c r="D6" s="529"/>
      <c r="E6" s="529"/>
      <c r="F6" s="529"/>
      <c r="G6" s="529"/>
      <c r="H6"/>
      <c r="I6"/>
      <c r="J6"/>
      <c r="K6"/>
    </row>
    <row r="7" spans="1:17" ht="12.75" customHeight="1">
      <c r="A7" s="3" t="s">
        <v>67</v>
      </c>
      <c r="B7" s="201" t="s">
        <v>55</v>
      </c>
      <c r="C7" s="519" t="s">
        <v>193</v>
      </c>
      <c r="D7" s="527" t="s">
        <v>194</v>
      </c>
      <c r="E7" s="201"/>
      <c r="F7" s="201" t="s">
        <v>131</v>
      </c>
      <c r="G7" s="526" t="s">
        <v>198</v>
      </c>
      <c r="H7" s="385" t="s">
        <v>163</v>
      </c>
      <c r="I7" s="385" t="s">
        <v>124</v>
      </c>
      <c r="J7"/>
      <c r="K7"/>
    </row>
    <row r="8" spans="1:17" ht="12.75" customHeight="1">
      <c r="A8" s="3" t="s">
        <v>30</v>
      </c>
      <c r="B8" s="201" t="s">
        <v>52</v>
      </c>
      <c r="C8" s="484"/>
      <c r="D8" s="528"/>
      <c r="E8" s="201"/>
      <c r="F8" s="201" t="s">
        <v>29</v>
      </c>
      <c r="G8" s="527"/>
      <c r="H8" s="524" t="s">
        <v>164</v>
      </c>
      <c r="I8" s="522" t="s">
        <v>215</v>
      </c>
      <c r="J8"/>
      <c r="K8"/>
    </row>
    <row r="9" spans="1:17" ht="13.5" thickBot="1">
      <c r="A9" s="7" t="s">
        <v>121</v>
      </c>
      <c r="B9" s="203" t="s">
        <v>137</v>
      </c>
      <c r="C9" s="485"/>
      <c r="D9" s="510"/>
      <c r="E9" s="203" t="s">
        <v>49</v>
      </c>
      <c r="F9" s="203" t="s">
        <v>132</v>
      </c>
      <c r="G9" s="510"/>
      <c r="H9" s="525"/>
      <c r="I9" s="523"/>
      <c r="J9"/>
      <c r="K9"/>
    </row>
    <row r="10" spans="1:17" s="16" customFormat="1">
      <c r="A10" s="47" t="s">
        <v>0</v>
      </c>
      <c r="B10" s="210">
        <f t="shared" ref="B10:F10" si="0">SUM(B12:B39)</f>
        <v>210999205.11000001</v>
      </c>
      <c r="C10" s="210">
        <f t="shared" si="0"/>
        <v>1463170.1700000002</v>
      </c>
      <c r="D10" s="210">
        <f t="shared" si="0"/>
        <v>2000</v>
      </c>
      <c r="E10" s="210">
        <f t="shared" si="0"/>
        <v>488750.05000000005</v>
      </c>
      <c r="F10" s="210">
        <f t="shared" si="0"/>
        <v>486984.57999999996</v>
      </c>
      <c r="G10" s="210">
        <f>SUM(G12:G39)</f>
        <v>4400225.57</v>
      </c>
      <c r="H10" s="210">
        <f t="shared" ref="H10:I10" si="1">SUM(H12:H39)</f>
        <v>142183.84</v>
      </c>
      <c r="I10" s="210">
        <f t="shared" si="1"/>
        <v>12139</v>
      </c>
    </row>
    <row r="11" spans="1:17">
      <c r="A11" s="3"/>
      <c r="B11" s="213"/>
      <c r="C11" s="213"/>
      <c r="D11" s="213"/>
      <c r="E11" s="213"/>
      <c r="F11" s="213"/>
      <c r="G11" s="213"/>
      <c r="H11" s="40"/>
      <c r="I11" s="40"/>
      <c r="J11"/>
      <c r="K11"/>
      <c r="M11" s="347"/>
    </row>
    <row r="12" spans="1:17">
      <c r="A12" s="3" t="s">
        <v>1</v>
      </c>
      <c r="B12" s="124">
        <v>3018133.37</v>
      </c>
      <c r="C12" s="124">
        <v>0</v>
      </c>
      <c r="D12" s="305">
        <v>0</v>
      </c>
      <c r="E12" s="305">
        <v>0</v>
      </c>
      <c r="F12" s="124">
        <v>0</v>
      </c>
      <c r="G12" s="124">
        <v>0</v>
      </c>
      <c r="H12" s="40">
        <v>0</v>
      </c>
      <c r="I12" s="40">
        <v>0</v>
      </c>
      <c r="J12" s="40"/>
      <c r="K12" s="40"/>
      <c r="L12" s="40"/>
      <c r="M12" s="40"/>
      <c r="N12" s="352"/>
      <c r="O12" s="352"/>
      <c r="P12" s="349"/>
      <c r="Q12" s="349"/>
    </row>
    <row r="13" spans="1:17">
      <c r="A13" s="3" t="s">
        <v>2</v>
      </c>
      <c r="B13" s="124">
        <v>13476647.16</v>
      </c>
      <c r="C13" s="124">
        <v>3265.59</v>
      </c>
      <c r="D13" s="305">
        <v>0</v>
      </c>
      <c r="E13" s="305">
        <v>0</v>
      </c>
      <c r="F13" s="124">
        <v>0</v>
      </c>
      <c r="G13" s="124">
        <v>0</v>
      </c>
      <c r="H13" s="40">
        <v>0</v>
      </c>
      <c r="I13" s="40">
        <v>0</v>
      </c>
      <c r="J13" s="40"/>
      <c r="K13" s="210"/>
      <c r="L13" s="40"/>
      <c r="M13" s="40"/>
      <c r="N13" s="352"/>
      <c r="O13" s="352"/>
      <c r="P13" s="349"/>
      <c r="Q13" s="349"/>
    </row>
    <row r="14" spans="1:17" s="23" customFormat="1">
      <c r="A14" s="32" t="s">
        <v>3</v>
      </c>
      <c r="B14" s="124">
        <v>53430225.920000002</v>
      </c>
      <c r="C14" s="124">
        <v>659532.55999999994</v>
      </c>
      <c r="D14" s="305">
        <v>0</v>
      </c>
      <c r="E14" s="305">
        <v>0</v>
      </c>
      <c r="F14" s="124">
        <v>218405.16999999998</v>
      </c>
      <c r="G14" s="124">
        <v>4400225.57</v>
      </c>
      <c r="H14" s="40">
        <v>54976.75</v>
      </c>
      <c r="I14" s="40">
        <v>0</v>
      </c>
      <c r="J14" s="40"/>
      <c r="K14" s="40"/>
      <c r="L14" s="40"/>
      <c r="M14" s="40"/>
      <c r="N14" s="352"/>
      <c r="O14" s="352"/>
      <c r="P14" s="349"/>
      <c r="Q14" s="349"/>
    </row>
    <row r="15" spans="1:17">
      <c r="A15" s="3" t="s">
        <v>4</v>
      </c>
      <c r="B15" s="124">
        <v>28963112.82</v>
      </c>
      <c r="C15" s="124">
        <v>75780.759999999995</v>
      </c>
      <c r="D15" s="305">
        <v>0</v>
      </c>
      <c r="E15" s="305">
        <v>0</v>
      </c>
      <c r="F15" s="124">
        <v>38717.83</v>
      </c>
      <c r="G15" s="124">
        <v>0</v>
      </c>
      <c r="H15" s="40">
        <v>0</v>
      </c>
      <c r="I15" s="40">
        <v>0</v>
      </c>
      <c r="J15" s="40"/>
      <c r="K15" s="40"/>
      <c r="L15" s="40"/>
      <c r="M15" s="40"/>
      <c r="N15" s="352"/>
      <c r="O15" s="352"/>
      <c r="P15" s="349"/>
      <c r="Q15" s="349"/>
    </row>
    <row r="16" spans="1:17">
      <c r="A16" s="3" t="s">
        <v>5</v>
      </c>
      <c r="B16" s="124">
        <v>1391422.87</v>
      </c>
      <c r="C16" s="124">
        <v>27335.63</v>
      </c>
      <c r="D16" s="305">
        <v>0</v>
      </c>
      <c r="E16" s="305">
        <v>0</v>
      </c>
      <c r="F16" s="124">
        <v>0</v>
      </c>
      <c r="G16" s="124">
        <v>0</v>
      </c>
      <c r="H16" s="40">
        <v>0</v>
      </c>
      <c r="I16" s="40">
        <v>0</v>
      </c>
      <c r="J16" s="40"/>
      <c r="K16" s="40"/>
      <c r="L16" s="40"/>
      <c r="M16" s="40"/>
      <c r="N16" s="352"/>
      <c r="O16" s="352"/>
      <c r="P16" s="350"/>
      <c r="Q16" s="350"/>
    </row>
    <row r="17" spans="1:17">
      <c r="A17" s="3"/>
      <c r="B17" s="124"/>
      <c r="C17" s="124"/>
      <c r="D17" s="305"/>
      <c r="E17" s="305"/>
      <c r="F17" s="124"/>
      <c r="G17" s="124"/>
      <c r="H17" s="40"/>
      <c r="I17" s="40"/>
      <c r="J17" s="40"/>
      <c r="K17" s="40"/>
      <c r="L17" s="40"/>
      <c r="M17" s="40"/>
      <c r="N17" s="352"/>
      <c r="O17" s="352"/>
      <c r="P17" s="350"/>
      <c r="Q17" s="350"/>
    </row>
    <row r="18" spans="1:17">
      <c r="A18" s="3" t="s">
        <v>6</v>
      </c>
      <c r="B18" s="124">
        <v>1749023.67</v>
      </c>
      <c r="C18" s="124">
        <v>23630.12</v>
      </c>
      <c r="D18" s="305">
        <v>0</v>
      </c>
      <c r="E18" s="305">
        <v>0</v>
      </c>
      <c r="F18" s="124">
        <v>0</v>
      </c>
      <c r="G18" s="124">
        <v>0</v>
      </c>
      <c r="H18" s="40">
        <v>0</v>
      </c>
      <c r="I18" s="40">
        <v>0</v>
      </c>
      <c r="J18" s="40"/>
      <c r="K18" s="40"/>
      <c r="L18" s="40"/>
      <c r="M18" s="40"/>
      <c r="N18" s="352"/>
      <c r="O18" s="352"/>
      <c r="P18" s="349"/>
      <c r="Q18" s="349"/>
    </row>
    <row r="19" spans="1:17">
      <c r="A19" s="3" t="s">
        <v>7</v>
      </c>
      <c r="B19" s="124">
        <v>2390155.52</v>
      </c>
      <c r="C19" s="124">
        <v>0</v>
      </c>
      <c r="D19" s="305">
        <v>0</v>
      </c>
      <c r="E19" s="305">
        <v>0</v>
      </c>
      <c r="F19" s="124">
        <v>0</v>
      </c>
      <c r="G19" s="124">
        <v>0</v>
      </c>
      <c r="H19" s="40">
        <v>0</v>
      </c>
      <c r="I19" s="40">
        <v>0</v>
      </c>
      <c r="J19" s="40"/>
      <c r="K19" s="40"/>
      <c r="L19" s="40"/>
      <c r="M19" s="40"/>
      <c r="N19" s="352"/>
      <c r="O19" s="352"/>
      <c r="P19" s="349"/>
      <c r="Q19" s="349"/>
    </row>
    <row r="20" spans="1:17">
      <c r="A20" s="3" t="s">
        <v>8</v>
      </c>
      <c r="B20" s="124">
        <v>3431558.41</v>
      </c>
      <c r="C20" s="124">
        <v>0</v>
      </c>
      <c r="D20" s="305">
        <v>0</v>
      </c>
      <c r="E20" s="305">
        <v>0</v>
      </c>
      <c r="F20" s="124">
        <v>0</v>
      </c>
      <c r="G20" s="124">
        <v>0</v>
      </c>
      <c r="H20" s="40">
        <v>0</v>
      </c>
      <c r="I20" s="40">
        <v>0</v>
      </c>
      <c r="J20" s="40"/>
      <c r="K20" s="40"/>
      <c r="L20" s="40"/>
      <c r="M20" s="40"/>
      <c r="N20" s="352"/>
      <c r="O20" s="352"/>
      <c r="P20" s="349"/>
      <c r="Q20" s="349"/>
    </row>
    <row r="21" spans="1:17">
      <c r="A21" s="3" t="s">
        <v>9</v>
      </c>
      <c r="B21" s="124">
        <v>3563198.7600000002</v>
      </c>
      <c r="C21" s="124">
        <v>21754.560000000001</v>
      </c>
      <c r="D21" s="305">
        <v>0</v>
      </c>
      <c r="E21" s="305">
        <v>0</v>
      </c>
      <c r="F21" s="124">
        <v>0</v>
      </c>
      <c r="G21" s="124">
        <v>0</v>
      </c>
      <c r="H21" s="40">
        <v>0</v>
      </c>
      <c r="I21" s="40">
        <v>12139</v>
      </c>
      <c r="J21" s="40"/>
      <c r="K21" s="40"/>
      <c r="L21" s="40"/>
      <c r="M21" s="40"/>
      <c r="N21" s="352"/>
      <c r="O21" s="352"/>
      <c r="P21" s="349"/>
      <c r="Q21" s="349"/>
    </row>
    <row r="22" spans="1:17">
      <c r="A22" s="3" t="s">
        <v>10</v>
      </c>
      <c r="B22" s="124">
        <v>2279818.71</v>
      </c>
      <c r="C22" s="124">
        <v>0</v>
      </c>
      <c r="D22" s="305">
        <v>0</v>
      </c>
      <c r="E22" s="305">
        <v>56048.85</v>
      </c>
      <c r="F22" s="124">
        <v>0</v>
      </c>
      <c r="G22" s="124">
        <v>0</v>
      </c>
      <c r="H22" s="40">
        <v>0</v>
      </c>
      <c r="I22" s="40">
        <v>0</v>
      </c>
      <c r="J22" s="40"/>
      <c r="K22" s="40"/>
      <c r="L22" s="40"/>
      <c r="M22" s="40"/>
      <c r="N22" s="352"/>
      <c r="O22" s="352"/>
      <c r="P22" s="349"/>
      <c r="Q22" s="349"/>
    </row>
    <row r="23" spans="1:17">
      <c r="A23" s="3"/>
      <c r="B23" s="124"/>
      <c r="C23" s="124"/>
      <c r="D23" s="305"/>
      <c r="E23" s="305"/>
      <c r="F23" s="124"/>
      <c r="G23" s="124"/>
      <c r="H23" s="40"/>
      <c r="I23" s="40"/>
      <c r="J23" s="40"/>
      <c r="K23" s="40"/>
      <c r="L23" s="40"/>
      <c r="M23" s="40"/>
      <c r="N23" s="352"/>
      <c r="O23" s="352"/>
      <c r="P23" s="349"/>
      <c r="Q23" s="349"/>
    </row>
    <row r="24" spans="1:17">
      <c r="A24" s="3" t="s">
        <v>11</v>
      </c>
      <c r="B24" s="124">
        <v>4814782.6399999987</v>
      </c>
      <c r="C24" s="124">
        <v>26582.52</v>
      </c>
      <c r="D24" s="305">
        <v>0</v>
      </c>
      <c r="E24" s="305">
        <v>0</v>
      </c>
      <c r="F24" s="124">
        <v>0</v>
      </c>
      <c r="G24" s="124">
        <v>0</v>
      </c>
      <c r="H24" s="40">
        <v>0</v>
      </c>
      <c r="I24" s="40">
        <v>0</v>
      </c>
      <c r="J24" s="40"/>
      <c r="K24" s="40"/>
      <c r="L24" s="40"/>
      <c r="M24" s="40"/>
      <c r="N24" s="352"/>
      <c r="O24" s="352"/>
      <c r="P24" s="349"/>
      <c r="Q24" s="349"/>
    </row>
    <row r="25" spans="1:17">
      <c r="A25" s="3" t="s">
        <v>12</v>
      </c>
      <c r="B25" s="124">
        <v>1092689.52</v>
      </c>
      <c r="C25" s="124">
        <v>0</v>
      </c>
      <c r="D25" s="305">
        <v>0</v>
      </c>
      <c r="E25" s="305">
        <v>0</v>
      </c>
      <c r="F25" s="124">
        <v>0</v>
      </c>
      <c r="G25" s="124">
        <v>0</v>
      </c>
      <c r="H25" s="40">
        <v>1275</v>
      </c>
      <c r="I25" s="40">
        <v>0</v>
      </c>
      <c r="J25" s="40"/>
      <c r="K25" s="40"/>
      <c r="L25" s="40"/>
      <c r="M25" s="40"/>
      <c r="N25" s="352"/>
      <c r="O25" s="352"/>
      <c r="P25" s="349"/>
      <c r="Q25" s="349"/>
    </row>
    <row r="26" spans="1:17">
      <c r="A26" s="3" t="s">
        <v>13</v>
      </c>
      <c r="B26" s="124">
        <v>5353485.93</v>
      </c>
      <c r="C26" s="124">
        <v>31255.25</v>
      </c>
      <c r="D26" s="305">
        <v>0</v>
      </c>
      <c r="E26" s="305">
        <v>0</v>
      </c>
      <c r="F26" s="124">
        <v>0</v>
      </c>
      <c r="G26" s="124">
        <v>0</v>
      </c>
      <c r="H26" s="40">
        <v>0</v>
      </c>
      <c r="I26" s="40">
        <v>0</v>
      </c>
      <c r="J26" s="40"/>
      <c r="K26" s="40"/>
      <c r="L26" s="40"/>
      <c r="M26" s="40"/>
      <c r="N26" s="352"/>
      <c r="O26" s="352"/>
      <c r="P26" s="349"/>
      <c r="Q26" s="349"/>
    </row>
    <row r="27" spans="1:17">
      <c r="A27" s="3" t="s">
        <v>14</v>
      </c>
      <c r="B27" s="124">
        <v>5673034.4800000004</v>
      </c>
      <c r="C27" s="124">
        <v>15466.56</v>
      </c>
      <c r="D27" s="305">
        <v>0</v>
      </c>
      <c r="E27" s="305">
        <v>0</v>
      </c>
      <c r="F27" s="124">
        <v>0</v>
      </c>
      <c r="G27" s="124">
        <v>0</v>
      </c>
      <c r="H27" s="40">
        <v>0</v>
      </c>
      <c r="I27" s="40">
        <v>0</v>
      </c>
      <c r="J27" s="40"/>
      <c r="K27" s="40"/>
      <c r="L27" s="40"/>
      <c r="M27" s="40"/>
      <c r="N27" s="352"/>
      <c r="O27" s="352"/>
      <c r="P27" s="349"/>
      <c r="Q27" s="349"/>
    </row>
    <row r="28" spans="1:17">
      <c r="A28" s="3" t="s">
        <v>15</v>
      </c>
      <c r="B28" s="124">
        <v>502699.18</v>
      </c>
      <c r="C28" s="124">
        <v>0</v>
      </c>
      <c r="D28" s="305">
        <v>0</v>
      </c>
      <c r="E28" s="305">
        <v>0</v>
      </c>
      <c r="F28" s="124">
        <v>0</v>
      </c>
      <c r="G28" s="124">
        <v>0</v>
      </c>
      <c r="H28" s="40">
        <v>0</v>
      </c>
      <c r="I28" s="40">
        <v>0</v>
      </c>
      <c r="J28" s="40"/>
      <c r="K28" s="40"/>
      <c r="L28" s="40"/>
      <c r="M28" s="40"/>
      <c r="N28" s="352"/>
      <c r="O28" s="352"/>
      <c r="P28" s="349"/>
      <c r="Q28" s="349"/>
    </row>
    <row r="29" spans="1:17">
      <c r="A29" s="3"/>
      <c r="B29" s="124"/>
      <c r="C29" s="124"/>
      <c r="D29" s="305"/>
      <c r="E29" s="305"/>
      <c r="F29" s="124"/>
      <c r="G29" s="124"/>
      <c r="H29" s="40"/>
      <c r="I29" s="40"/>
      <c r="J29" s="40"/>
      <c r="K29" s="40"/>
      <c r="L29" s="40"/>
      <c r="M29" s="40"/>
      <c r="N29" s="352"/>
      <c r="O29" s="352"/>
      <c r="P29" s="349"/>
      <c r="Q29" s="349"/>
    </row>
    <row r="30" spans="1:17">
      <c r="A30" s="3" t="s">
        <v>16</v>
      </c>
      <c r="B30" s="124">
        <v>26490244.379999999</v>
      </c>
      <c r="C30" s="124">
        <v>57985.77</v>
      </c>
      <c r="D30" s="305">
        <v>0</v>
      </c>
      <c r="E30" s="305">
        <v>0</v>
      </c>
      <c r="F30" s="124">
        <v>76340.25</v>
      </c>
      <c r="G30" s="124">
        <v>0</v>
      </c>
      <c r="H30" s="40">
        <v>0</v>
      </c>
      <c r="I30" s="40">
        <v>0</v>
      </c>
      <c r="J30" s="40"/>
      <c r="K30" s="40"/>
      <c r="L30" s="40"/>
      <c r="M30" s="40"/>
      <c r="N30" s="352"/>
      <c r="O30" s="352"/>
      <c r="P30" s="349"/>
      <c r="Q30" s="349"/>
    </row>
    <row r="31" spans="1:17">
      <c r="A31" s="3" t="s">
        <v>17</v>
      </c>
      <c r="B31" s="124">
        <v>32058671.669999998</v>
      </c>
      <c r="C31" s="124">
        <v>476975.63</v>
      </c>
      <c r="D31" s="305">
        <v>0</v>
      </c>
      <c r="E31" s="305">
        <v>0</v>
      </c>
      <c r="F31" s="124">
        <v>0</v>
      </c>
      <c r="G31" s="124">
        <v>0</v>
      </c>
      <c r="H31" s="40">
        <v>0</v>
      </c>
      <c r="I31" s="40">
        <v>0</v>
      </c>
      <c r="J31" s="40"/>
      <c r="K31" s="40"/>
      <c r="L31" s="40"/>
      <c r="M31" s="40"/>
      <c r="N31" s="352"/>
      <c r="O31" s="352"/>
      <c r="P31" s="349"/>
      <c r="Q31" s="349"/>
    </row>
    <row r="32" spans="1:17" s="54" customFormat="1">
      <c r="A32" s="53" t="s">
        <v>18</v>
      </c>
      <c r="B32" s="124">
        <v>978079.21</v>
      </c>
      <c r="C32" s="124">
        <v>18801.78</v>
      </c>
      <c r="D32" s="305">
        <v>0</v>
      </c>
      <c r="E32" s="305">
        <v>170504.78000000003</v>
      </c>
      <c r="F32" s="124">
        <v>0</v>
      </c>
      <c r="G32" s="124">
        <v>0</v>
      </c>
      <c r="H32" s="40">
        <v>30932.09</v>
      </c>
      <c r="I32" s="40">
        <v>0</v>
      </c>
      <c r="J32" s="40"/>
      <c r="K32" s="40"/>
      <c r="L32" s="40"/>
      <c r="M32" s="40"/>
      <c r="N32" s="352"/>
      <c r="O32" s="352"/>
      <c r="P32" s="349"/>
      <c r="Q32" s="349"/>
    </row>
    <row r="33" spans="1:17">
      <c r="A33" s="3" t="s">
        <v>19</v>
      </c>
      <c r="B33" s="124">
        <v>3232374.61</v>
      </c>
      <c r="C33" s="124">
        <v>707.23</v>
      </c>
      <c r="D33" s="305">
        <v>0</v>
      </c>
      <c r="E33" s="305">
        <v>0</v>
      </c>
      <c r="F33" s="124">
        <v>0</v>
      </c>
      <c r="G33" s="124">
        <v>0</v>
      </c>
      <c r="H33" s="40">
        <v>0</v>
      </c>
      <c r="I33" s="40">
        <v>0</v>
      </c>
      <c r="J33" s="40"/>
      <c r="K33" s="40"/>
      <c r="L33" s="40"/>
      <c r="M33" s="40"/>
      <c r="N33" s="352"/>
      <c r="O33" s="352"/>
      <c r="P33" s="349"/>
      <c r="Q33" s="349"/>
    </row>
    <row r="34" spans="1:17">
      <c r="A34" s="3" t="s">
        <v>20</v>
      </c>
      <c r="B34" s="124">
        <v>1562562.23</v>
      </c>
      <c r="C34" s="124">
        <v>0</v>
      </c>
      <c r="D34" s="305">
        <v>0</v>
      </c>
      <c r="E34" s="305">
        <v>262196.42</v>
      </c>
      <c r="F34" s="124">
        <v>0</v>
      </c>
      <c r="G34" s="124">
        <v>0</v>
      </c>
      <c r="H34" s="40">
        <v>0</v>
      </c>
      <c r="I34" s="40">
        <v>0</v>
      </c>
      <c r="J34" s="40"/>
      <c r="K34" s="40"/>
      <c r="L34" s="40"/>
      <c r="M34" s="40"/>
      <c r="N34" s="352"/>
      <c r="O34" s="352"/>
      <c r="P34" s="349"/>
      <c r="Q34" s="349"/>
    </row>
    <row r="35" spans="1:17">
      <c r="A35" s="3"/>
      <c r="B35" s="124"/>
      <c r="C35" s="124"/>
      <c r="D35" s="305"/>
      <c r="E35" s="305"/>
      <c r="F35" s="124"/>
      <c r="G35" s="124"/>
      <c r="H35" s="40"/>
      <c r="I35" s="40"/>
      <c r="J35" s="40"/>
      <c r="K35" s="40"/>
      <c r="L35" s="40"/>
      <c r="M35" s="40"/>
      <c r="N35" s="352"/>
      <c r="O35" s="352"/>
      <c r="P35" s="349"/>
      <c r="Q35" s="349"/>
    </row>
    <row r="36" spans="1:17">
      <c r="A36" s="3" t="s">
        <v>21</v>
      </c>
      <c r="B36" s="124">
        <v>959594.01</v>
      </c>
      <c r="C36" s="124">
        <v>24096.21</v>
      </c>
      <c r="D36" s="305">
        <v>0</v>
      </c>
      <c r="E36" s="305">
        <v>0</v>
      </c>
      <c r="F36" s="124">
        <v>0</v>
      </c>
      <c r="G36" s="124">
        <v>0</v>
      </c>
      <c r="H36" s="40">
        <v>0</v>
      </c>
      <c r="I36" s="40">
        <v>0</v>
      </c>
      <c r="J36" s="40"/>
      <c r="K36" s="40"/>
      <c r="L36" s="40"/>
      <c r="M36" s="40"/>
      <c r="N36" s="352"/>
      <c r="O36" s="352"/>
      <c r="P36" s="349"/>
      <c r="Q36" s="349"/>
    </row>
    <row r="37" spans="1:17">
      <c r="A37" s="3" t="s">
        <v>22</v>
      </c>
      <c r="B37" s="124">
        <v>6634315.6799999997</v>
      </c>
      <c r="C37" s="124">
        <v>0</v>
      </c>
      <c r="D37" s="305">
        <v>0</v>
      </c>
      <c r="E37" s="305">
        <v>0</v>
      </c>
      <c r="F37" s="124">
        <v>153521.32999999999</v>
      </c>
      <c r="G37" s="124">
        <v>0</v>
      </c>
      <c r="H37" s="40">
        <v>0</v>
      </c>
      <c r="I37" s="40">
        <v>0</v>
      </c>
      <c r="J37" s="40"/>
      <c r="K37" s="40"/>
      <c r="L37" s="40"/>
      <c r="M37" s="40"/>
      <c r="N37" s="352"/>
      <c r="O37" s="352"/>
      <c r="P37" s="349"/>
      <c r="Q37" s="349"/>
    </row>
    <row r="38" spans="1:17">
      <c r="A38" s="3" t="s">
        <v>23</v>
      </c>
      <c r="B38" s="124">
        <v>6118088.0099999998</v>
      </c>
      <c r="C38" s="124">
        <v>0</v>
      </c>
      <c r="D38" s="305">
        <v>0</v>
      </c>
      <c r="E38" s="305">
        <v>0</v>
      </c>
      <c r="F38" s="124">
        <v>0</v>
      </c>
      <c r="G38" s="124">
        <v>0</v>
      </c>
      <c r="H38" s="40">
        <v>0</v>
      </c>
      <c r="I38" s="40">
        <v>0</v>
      </c>
      <c r="J38" s="40"/>
      <c r="K38" s="40"/>
      <c r="L38" s="40"/>
      <c r="M38" s="40"/>
      <c r="N38" s="352"/>
      <c r="O38" s="352"/>
      <c r="P38" s="349"/>
      <c r="Q38" s="349"/>
    </row>
    <row r="39" spans="1:17">
      <c r="A39" s="12" t="s">
        <v>24</v>
      </c>
      <c r="B39" s="125">
        <v>1835286.35</v>
      </c>
      <c r="C39" s="125">
        <v>0</v>
      </c>
      <c r="D39" s="312">
        <v>2000</v>
      </c>
      <c r="E39" s="312">
        <v>0</v>
      </c>
      <c r="F39" s="125">
        <v>0</v>
      </c>
      <c r="G39" s="125">
        <v>0</v>
      </c>
      <c r="H39" s="41">
        <v>55000</v>
      </c>
      <c r="I39" s="390">
        <v>0</v>
      </c>
      <c r="J39" s="40"/>
      <c r="K39" s="40"/>
      <c r="L39" s="40"/>
      <c r="M39" s="40"/>
      <c r="N39" s="352"/>
      <c r="O39" s="352"/>
      <c r="P39" s="349"/>
      <c r="Q39" s="349"/>
    </row>
    <row r="40" spans="1:17">
      <c r="A40" s="3"/>
      <c r="B40" s="32"/>
      <c r="C40" s="32"/>
      <c r="D40" s="32"/>
      <c r="E40" s="32"/>
      <c r="F40" s="32"/>
      <c r="G40" s="32"/>
      <c r="J40" s="49"/>
      <c r="K40" s="49"/>
      <c r="L40" s="15"/>
    </row>
    <row r="41" spans="1:17">
      <c r="A41" s="3"/>
      <c r="H41" s="350"/>
      <c r="I41" s="350"/>
      <c r="L41" s="15"/>
    </row>
    <row r="42" spans="1:17">
      <c r="A42" s="389"/>
      <c r="B42" s="346"/>
      <c r="C42" s="346"/>
      <c r="D42" s="346"/>
      <c r="E42" s="346"/>
      <c r="F42" s="346"/>
      <c r="G42" s="346"/>
      <c r="H42" s="350"/>
      <c r="I42" s="350"/>
      <c r="J42" s="350"/>
      <c r="K42" s="350"/>
      <c r="L42" s="15"/>
    </row>
    <row r="43" spans="1:17">
      <c r="A43" s="199"/>
      <c r="B43" s="346"/>
      <c r="C43" s="346"/>
      <c r="D43" s="346"/>
      <c r="E43" s="346"/>
      <c r="F43" s="346"/>
      <c r="G43" s="346"/>
      <c r="H43" s="350"/>
      <c r="I43" s="350"/>
      <c r="J43" s="350"/>
      <c r="K43" s="350"/>
      <c r="L43" s="15"/>
    </row>
    <row r="44" spans="1:17">
      <c r="A44" s="199"/>
      <c r="B44" s="346"/>
      <c r="C44" s="346"/>
      <c r="D44" s="346"/>
      <c r="E44" s="346"/>
      <c r="F44" s="346"/>
      <c r="G44" s="346"/>
      <c r="H44" s="350"/>
      <c r="I44" s="350"/>
      <c r="J44" s="350"/>
      <c r="K44" s="350"/>
      <c r="L44" s="15"/>
    </row>
    <row r="45" spans="1:17">
      <c r="A45" s="199"/>
      <c r="B45" s="346"/>
      <c r="C45" s="346"/>
      <c r="D45" s="346"/>
      <c r="E45" s="346"/>
      <c r="F45" s="346"/>
      <c r="G45" s="346"/>
      <c r="H45" s="350"/>
      <c r="I45" s="350"/>
      <c r="J45" s="350"/>
      <c r="K45" s="350"/>
      <c r="L45" s="15"/>
    </row>
    <row r="46" spans="1:17">
      <c r="A46" s="199"/>
      <c r="B46" s="346"/>
      <c r="C46" s="346"/>
      <c r="D46" s="346"/>
      <c r="E46" s="346"/>
      <c r="F46" s="346"/>
      <c r="G46" s="346"/>
      <c r="H46" s="350"/>
      <c r="I46" s="350"/>
      <c r="J46" s="350"/>
      <c r="K46" s="350"/>
      <c r="L46" s="15"/>
    </row>
    <row r="47" spans="1:17">
      <c r="A47" s="199"/>
      <c r="B47" s="346"/>
      <c r="C47" s="346"/>
      <c r="D47" s="346"/>
      <c r="E47" s="346"/>
      <c r="F47" s="346"/>
      <c r="G47" s="346"/>
      <c r="H47" s="350"/>
      <c r="I47" s="350"/>
      <c r="J47" s="350"/>
      <c r="K47" s="350"/>
      <c r="L47" s="15"/>
    </row>
    <row r="48" spans="1:17">
      <c r="A48" s="199"/>
      <c r="B48" s="346"/>
      <c r="C48" s="346"/>
      <c r="D48" s="346"/>
      <c r="E48" s="346"/>
      <c r="F48" s="346"/>
      <c r="G48" s="346"/>
      <c r="H48" s="350"/>
      <c r="I48" s="350"/>
      <c r="J48" s="350"/>
      <c r="K48" s="350"/>
      <c r="L48" s="15"/>
    </row>
    <row r="49" spans="1:12">
      <c r="A49" s="199"/>
      <c r="B49" s="346"/>
      <c r="C49" s="346"/>
      <c r="D49" s="346"/>
      <c r="E49" s="346"/>
      <c r="F49" s="346"/>
      <c r="G49" s="346"/>
      <c r="H49" s="350"/>
      <c r="I49" s="350"/>
      <c r="J49" s="350"/>
      <c r="K49" s="350"/>
      <c r="L49" s="15"/>
    </row>
    <row r="50" spans="1:12">
      <c r="A50" s="199"/>
      <c r="B50" s="346"/>
      <c r="C50" s="346"/>
      <c r="D50" s="346"/>
      <c r="E50" s="346"/>
      <c r="F50" s="346"/>
      <c r="G50" s="346"/>
      <c r="H50" s="350"/>
      <c r="I50" s="350"/>
      <c r="J50" s="350"/>
      <c r="K50" s="350"/>
      <c r="L50" s="15"/>
    </row>
    <row r="51" spans="1:12">
      <c r="A51" s="199"/>
      <c r="B51" s="346"/>
      <c r="C51" s="346"/>
      <c r="D51" s="346"/>
      <c r="E51" s="346"/>
      <c r="F51" s="346"/>
      <c r="G51" s="346"/>
      <c r="H51" s="350"/>
      <c r="I51" s="350"/>
      <c r="J51" s="350"/>
      <c r="K51" s="350"/>
      <c r="L51" s="15"/>
    </row>
    <row r="52" spans="1:12">
      <c r="A52" s="199"/>
      <c r="B52" s="346"/>
      <c r="C52" s="346"/>
      <c r="D52" s="346"/>
      <c r="E52" s="346"/>
      <c r="F52" s="346"/>
      <c r="G52" s="346"/>
      <c r="H52" s="350"/>
      <c r="I52" s="350"/>
      <c r="J52" s="350"/>
      <c r="K52" s="350"/>
      <c r="L52" s="15"/>
    </row>
    <row r="53" spans="1:12">
      <c r="A53" s="199"/>
      <c r="B53" s="346"/>
      <c r="C53" s="346"/>
      <c r="D53" s="346"/>
      <c r="E53" s="346"/>
      <c r="F53" s="346"/>
      <c r="G53" s="346"/>
      <c r="H53" s="350"/>
      <c r="I53" s="350"/>
      <c r="J53" s="350"/>
      <c r="K53" s="350"/>
      <c r="L53" s="15"/>
    </row>
    <row r="54" spans="1:12">
      <c r="A54" s="199"/>
      <c r="B54" s="346"/>
      <c r="C54" s="346"/>
      <c r="D54" s="346"/>
      <c r="E54" s="346"/>
      <c r="F54" s="346"/>
      <c r="G54" s="346"/>
      <c r="H54" s="350"/>
      <c r="I54" s="350"/>
      <c r="J54" s="350"/>
      <c r="K54" s="350"/>
      <c r="L54" s="15"/>
    </row>
    <row r="55" spans="1:12">
      <c r="A55" s="199"/>
      <c r="B55" s="346"/>
      <c r="C55" s="346"/>
      <c r="D55" s="346"/>
      <c r="E55" s="346"/>
      <c r="F55" s="346"/>
      <c r="G55" s="346"/>
      <c r="H55" s="350"/>
      <c r="I55" s="350"/>
      <c r="J55" s="350"/>
      <c r="K55" s="350"/>
      <c r="L55" s="15"/>
    </row>
    <row r="56" spans="1:12">
      <c r="A56" s="199"/>
      <c r="B56" s="346"/>
      <c r="C56" s="346"/>
      <c r="D56" s="346"/>
      <c r="E56" s="346"/>
      <c r="F56" s="346"/>
      <c r="G56" s="346"/>
      <c r="H56" s="350"/>
      <c r="I56" s="350"/>
      <c r="J56" s="350"/>
      <c r="K56" s="350"/>
      <c r="L56" s="15"/>
    </row>
    <row r="57" spans="1:12">
      <c r="A57" s="199"/>
      <c r="B57" s="346"/>
      <c r="C57" s="346"/>
      <c r="D57" s="346"/>
      <c r="E57" s="346"/>
      <c r="F57" s="346"/>
      <c r="G57" s="346"/>
      <c r="H57" s="350"/>
      <c r="I57" s="350"/>
      <c r="J57" s="350"/>
      <c r="K57" s="350"/>
      <c r="L57" s="15"/>
    </row>
    <row r="58" spans="1:12">
      <c r="A58" s="199"/>
      <c r="B58" s="346"/>
      <c r="C58" s="346"/>
      <c r="D58" s="346"/>
      <c r="E58" s="346"/>
      <c r="F58" s="346"/>
      <c r="G58" s="346"/>
      <c r="H58" s="350"/>
      <c r="I58" s="350"/>
      <c r="J58" s="350"/>
      <c r="K58" s="350"/>
      <c r="L58" s="15"/>
    </row>
    <row r="59" spans="1:12">
      <c r="A59" s="199"/>
      <c r="B59" s="346"/>
      <c r="C59" s="346"/>
      <c r="D59" s="346"/>
      <c r="E59" s="346"/>
      <c r="F59" s="346"/>
      <c r="G59" s="346"/>
      <c r="H59" s="350"/>
      <c r="I59" s="350"/>
      <c r="J59" s="350"/>
      <c r="K59" s="350"/>
      <c r="L59" s="15"/>
    </row>
    <row r="60" spans="1:12">
      <c r="A60" s="199"/>
      <c r="B60" s="346"/>
      <c r="C60" s="346"/>
      <c r="D60" s="346"/>
      <c r="E60" s="346"/>
      <c r="F60" s="346"/>
      <c r="G60" s="346"/>
      <c r="H60" s="350"/>
      <c r="I60" s="350"/>
      <c r="J60" s="350"/>
      <c r="K60" s="350"/>
      <c r="L60" s="15"/>
    </row>
    <row r="61" spans="1:12">
      <c r="A61" s="199"/>
      <c r="B61" s="346"/>
      <c r="C61" s="346"/>
      <c r="D61" s="346"/>
      <c r="E61" s="346"/>
      <c r="F61" s="346"/>
      <c r="G61" s="346"/>
      <c r="H61" s="350"/>
      <c r="I61" s="350"/>
      <c r="J61" s="350"/>
      <c r="K61" s="350"/>
      <c r="L61" s="15"/>
    </row>
    <row r="62" spans="1:12">
      <c r="A62" s="199"/>
      <c r="B62" s="346"/>
      <c r="C62" s="346"/>
      <c r="D62" s="346"/>
      <c r="E62" s="346"/>
      <c r="F62" s="346"/>
      <c r="G62" s="346"/>
      <c r="H62" s="350"/>
      <c r="I62" s="350"/>
      <c r="J62" s="350"/>
      <c r="K62" s="350"/>
      <c r="L62" s="15"/>
    </row>
    <row r="63" spans="1:12">
      <c r="A63" s="199"/>
      <c r="B63" s="346"/>
      <c r="C63" s="346"/>
      <c r="D63" s="346"/>
      <c r="E63" s="346"/>
      <c r="F63" s="346"/>
      <c r="G63" s="346"/>
      <c r="H63" s="350"/>
      <c r="I63" s="350"/>
      <c r="J63" s="350"/>
      <c r="K63" s="350"/>
      <c r="L63" s="15"/>
    </row>
    <row r="64" spans="1:12">
      <c r="A64" s="199"/>
      <c r="B64" s="346"/>
      <c r="C64" s="346"/>
      <c r="D64" s="346"/>
      <c r="E64" s="346"/>
      <c r="F64" s="346"/>
      <c r="G64" s="346"/>
      <c r="H64" s="350"/>
      <c r="I64" s="350"/>
      <c r="J64" s="350"/>
      <c r="K64" s="350"/>
      <c r="L64" s="15"/>
    </row>
    <row r="65" spans="1:12">
      <c r="A65" s="199"/>
      <c r="B65" s="346"/>
      <c r="C65" s="346"/>
      <c r="D65" s="346"/>
      <c r="E65" s="346"/>
      <c r="F65" s="346"/>
      <c r="G65" s="346"/>
      <c r="H65" s="350"/>
      <c r="I65" s="350"/>
      <c r="J65" s="350"/>
      <c r="K65" s="350"/>
      <c r="L65" s="15"/>
    </row>
    <row r="66" spans="1:12">
      <c r="A66" s="199"/>
      <c r="B66" s="346"/>
      <c r="C66" s="346"/>
      <c r="D66" s="346"/>
      <c r="E66" s="346"/>
      <c r="F66" s="346"/>
      <c r="G66" s="346"/>
      <c r="H66" s="350"/>
      <c r="I66" s="350"/>
      <c r="J66" s="350"/>
      <c r="K66" s="350"/>
      <c r="L66" s="15"/>
    </row>
    <row r="67" spans="1:12">
      <c r="A67" s="199"/>
      <c r="B67" s="346"/>
      <c r="C67" s="346"/>
      <c r="D67" s="346"/>
      <c r="E67" s="346"/>
      <c r="F67" s="346"/>
      <c r="G67" s="346"/>
      <c r="H67" s="350"/>
      <c r="I67" s="350"/>
      <c r="J67" s="350"/>
      <c r="K67" s="350"/>
      <c r="L67" s="15"/>
    </row>
    <row r="68" spans="1:12">
      <c r="A68" s="199"/>
      <c r="B68" s="346"/>
      <c r="C68" s="346"/>
      <c r="D68" s="346"/>
      <c r="E68" s="346"/>
      <c r="F68" s="346"/>
      <c r="G68" s="346"/>
      <c r="H68" s="350"/>
      <c r="I68" s="350"/>
      <c r="J68" s="350"/>
      <c r="K68" s="350"/>
      <c r="L68" s="15"/>
    </row>
    <row r="69" spans="1:12">
      <c r="A69" s="199"/>
      <c r="B69" s="346"/>
      <c r="C69" s="346"/>
      <c r="D69" s="346"/>
      <c r="E69" s="346"/>
      <c r="F69" s="346"/>
      <c r="G69" s="346"/>
      <c r="H69" s="350"/>
      <c r="I69" s="350"/>
      <c r="J69" s="350"/>
      <c r="K69" s="350"/>
      <c r="L69" s="15"/>
    </row>
    <row r="71" spans="1:12">
      <c r="A71" s="3"/>
      <c r="B71" s="346"/>
      <c r="C71" s="346"/>
      <c r="D71" s="346"/>
      <c r="E71" s="346"/>
      <c r="F71" s="346"/>
      <c r="G71" s="346"/>
      <c r="H71" s="350"/>
      <c r="I71" s="350"/>
      <c r="J71" s="350"/>
      <c r="K71" s="350"/>
      <c r="L71" s="15"/>
    </row>
    <row r="72" spans="1:12">
      <c r="A72" s="3"/>
      <c r="B72" s="346"/>
      <c r="C72" s="346"/>
      <c r="D72" s="346"/>
      <c r="E72" s="346"/>
      <c r="F72" s="346"/>
      <c r="G72" s="346"/>
      <c r="H72" s="350"/>
      <c r="I72" s="350"/>
      <c r="J72" s="350"/>
      <c r="K72" s="350"/>
      <c r="L72" s="15"/>
    </row>
    <row r="73" spans="1:12">
      <c r="A73" s="3"/>
      <c r="B73" s="346"/>
      <c r="C73" s="346"/>
      <c r="D73" s="346"/>
      <c r="E73" s="346"/>
      <c r="F73" s="346"/>
      <c r="G73" s="346"/>
      <c r="H73" s="350"/>
      <c r="I73" s="350"/>
      <c r="J73" s="350"/>
      <c r="K73" s="350"/>
      <c r="L73" s="15"/>
    </row>
    <row r="74" spans="1:12">
      <c r="A74" s="3"/>
      <c r="B74" s="346"/>
      <c r="C74" s="346"/>
      <c r="D74" s="346"/>
      <c r="E74" s="346"/>
      <c r="F74" s="346"/>
      <c r="G74" s="346"/>
      <c r="J74" s="350"/>
      <c r="K74" s="350"/>
      <c r="L74" s="15"/>
    </row>
    <row r="76" spans="1:12">
      <c r="A76" s="3"/>
      <c r="L76" s="15"/>
    </row>
    <row r="77" spans="1:12">
      <c r="A77" s="3"/>
      <c r="L77" s="15"/>
    </row>
    <row r="78" spans="1:12">
      <c r="A78" s="3"/>
      <c r="L78" s="15"/>
    </row>
    <row r="79" spans="1:12">
      <c r="H79" s="352"/>
      <c r="I79" s="352"/>
    </row>
    <row r="80" spans="1:12">
      <c r="A80" s="3"/>
      <c r="B80" s="40"/>
      <c r="C80" s="40"/>
      <c r="D80" s="40"/>
      <c r="E80" s="40"/>
      <c r="F80" s="40"/>
      <c r="G80" s="40"/>
      <c r="H80" s="352"/>
      <c r="I80" s="352"/>
      <c r="J80" s="187"/>
      <c r="K80" s="187"/>
      <c r="L80" s="15"/>
    </row>
    <row r="81" spans="1:12">
      <c r="A81" s="3"/>
      <c r="B81" s="40"/>
      <c r="C81" s="40"/>
      <c r="D81" s="40"/>
      <c r="E81" s="40"/>
      <c r="F81" s="40"/>
      <c r="G81" s="40"/>
      <c r="H81" s="352"/>
      <c r="I81" s="352"/>
      <c r="L81" s="15"/>
    </row>
    <row r="82" spans="1:12">
      <c r="A82" s="3"/>
      <c r="B82" s="40"/>
      <c r="C82" s="40"/>
      <c r="D82" s="40"/>
      <c r="E82" s="40"/>
      <c r="F82" s="40"/>
      <c r="G82" s="40"/>
      <c r="H82" s="352"/>
      <c r="I82" s="352"/>
      <c r="L82" s="15"/>
    </row>
    <row r="83" spans="1:12">
      <c r="A83" s="3"/>
      <c r="B83" s="40"/>
      <c r="C83" s="40"/>
      <c r="D83" s="40"/>
      <c r="E83" s="40"/>
      <c r="F83" s="40"/>
      <c r="G83" s="40"/>
      <c r="H83" s="352"/>
      <c r="I83" s="352"/>
      <c r="L83" s="15"/>
    </row>
    <row r="84" spans="1:12">
      <c r="A84" s="3"/>
      <c r="B84" s="40"/>
      <c r="C84" s="40"/>
      <c r="D84" s="40"/>
      <c r="E84" s="40"/>
      <c r="F84" s="40"/>
      <c r="G84" s="40"/>
      <c r="L84" s="15"/>
    </row>
    <row r="85" spans="1:12">
      <c r="H85" s="185"/>
      <c r="I85" s="185"/>
    </row>
    <row r="86" spans="1:12">
      <c r="A86" s="3"/>
      <c r="B86" s="3"/>
      <c r="C86" s="3"/>
      <c r="D86" s="3"/>
      <c r="E86" s="3"/>
      <c r="F86" s="3"/>
      <c r="G86" s="3"/>
      <c r="H86" s="185"/>
      <c r="I86" s="185"/>
    </row>
    <row r="87" spans="1:12">
      <c r="A87" s="3"/>
      <c r="B87" s="3"/>
      <c r="C87" s="3"/>
      <c r="D87" s="3"/>
      <c r="E87" s="3"/>
      <c r="F87" s="3"/>
      <c r="G87" s="3"/>
      <c r="H87" s="185"/>
      <c r="I87" s="185"/>
    </row>
    <row r="88" spans="1:12">
      <c r="A88" s="3"/>
      <c r="B88" s="3"/>
      <c r="C88" s="3"/>
      <c r="D88" s="3"/>
      <c r="E88" s="3"/>
      <c r="F88" s="3"/>
      <c r="G88" s="3"/>
      <c r="H88" s="185"/>
      <c r="I88" s="185"/>
    </row>
    <row r="89" spans="1:12">
      <c r="A89" s="3"/>
      <c r="B89" s="3"/>
      <c r="C89" s="3"/>
      <c r="D89" s="3"/>
      <c r="E89" s="3"/>
      <c r="F89" s="3"/>
      <c r="G89" s="3"/>
      <c r="H89" s="185"/>
      <c r="I89" s="185"/>
    </row>
    <row r="90" spans="1:12">
      <c r="A90" s="3"/>
      <c r="B90" s="3"/>
      <c r="C90" s="3"/>
      <c r="D90" s="3"/>
      <c r="E90" s="3"/>
      <c r="F90" s="3"/>
      <c r="G90" s="3"/>
      <c r="H90" s="185"/>
      <c r="I90" s="185"/>
    </row>
    <row r="91" spans="1:12">
      <c r="A91" s="3"/>
      <c r="B91" s="3"/>
      <c r="C91" s="3"/>
      <c r="D91" s="3"/>
      <c r="E91" s="3"/>
      <c r="F91" s="3"/>
      <c r="G91" s="3"/>
      <c r="H91" s="185"/>
      <c r="I91" s="185"/>
    </row>
    <row r="92" spans="1:12">
      <c r="A92" s="3"/>
      <c r="B92" s="3"/>
      <c r="C92" s="3"/>
      <c r="D92" s="3"/>
      <c r="E92" s="3"/>
      <c r="F92" s="3"/>
      <c r="G92" s="3"/>
      <c r="H92" s="185"/>
      <c r="I92" s="185"/>
    </row>
    <row r="93" spans="1:12">
      <c r="A93" s="3"/>
      <c r="B93" s="3"/>
      <c r="C93" s="3"/>
      <c r="D93" s="3"/>
      <c r="E93" s="3"/>
      <c r="F93" s="3"/>
      <c r="G93" s="3"/>
      <c r="H93" s="185"/>
      <c r="I93" s="185"/>
    </row>
    <row r="94" spans="1:12">
      <c r="A94" s="3"/>
      <c r="B94" s="3"/>
      <c r="C94" s="3"/>
      <c r="D94" s="3"/>
      <c r="E94" s="3"/>
      <c r="F94" s="3"/>
      <c r="G94" s="3"/>
      <c r="H94" s="185"/>
      <c r="I94" s="185"/>
    </row>
    <row r="95" spans="1:12">
      <c r="A95" s="3"/>
      <c r="B95" s="3"/>
      <c r="C95" s="3"/>
      <c r="D95" s="3"/>
      <c r="E95" s="3"/>
      <c r="F95" s="3"/>
      <c r="G95" s="3"/>
      <c r="H95" s="185"/>
      <c r="I95" s="185"/>
    </row>
    <row r="96" spans="1:12">
      <c r="A96" s="3"/>
      <c r="B96" s="3"/>
      <c r="C96" s="3"/>
      <c r="D96" s="3"/>
      <c r="E96" s="3"/>
      <c r="F96" s="3"/>
      <c r="G96" s="3"/>
      <c r="H96" s="185"/>
      <c r="I96" s="185"/>
    </row>
    <row r="97" spans="1:9">
      <c r="A97" s="3"/>
      <c r="B97" s="3"/>
      <c r="C97" s="3"/>
      <c r="D97" s="3"/>
      <c r="E97" s="3"/>
      <c r="F97" s="3"/>
      <c r="G97" s="3"/>
      <c r="H97" s="185"/>
      <c r="I97" s="185"/>
    </row>
    <row r="98" spans="1:9">
      <c r="A98" s="3"/>
      <c r="B98" s="3"/>
      <c r="C98" s="3"/>
      <c r="D98" s="3"/>
      <c r="E98" s="3"/>
      <c r="F98" s="3"/>
      <c r="G98" s="3"/>
      <c r="H98" s="185"/>
      <c r="I98" s="185"/>
    </row>
    <row r="99" spans="1:9">
      <c r="A99" s="3"/>
      <c r="B99" s="3"/>
      <c r="C99" s="3"/>
      <c r="D99" s="3"/>
      <c r="E99" s="3"/>
      <c r="F99" s="3"/>
      <c r="G99" s="3"/>
    </row>
  </sheetData>
  <mergeCells count="9">
    <mergeCell ref="I8:I9"/>
    <mergeCell ref="B5:I5"/>
    <mergeCell ref="A1:I1"/>
    <mergeCell ref="A3:I3"/>
    <mergeCell ref="H8:H9"/>
    <mergeCell ref="G7:G9"/>
    <mergeCell ref="C7:C9"/>
    <mergeCell ref="D7:D9"/>
    <mergeCell ref="B6:G6"/>
  </mergeCells>
  <phoneticPr fontId="0" type="noConversion"/>
  <printOptions horizontalCentered="1"/>
  <pageMargins left="0.34" right="0.31" top="0.3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zoomScaleNormal="100" workbookViewId="0">
      <selection activeCell="I10" sqref="I10"/>
    </sheetView>
  </sheetViews>
  <sheetFormatPr defaultRowHeight="12.75"/>
  <cols>
    <col min="1" max="3" width="14.42578125" customWidth="1"/>
    <col min="4" max="5" width="17" style="207" customWidth="1"/>
    <col min="6" max="6" width="14.85546875" style="207" bestFit="1" customWidth="1"/>
    <col min="7" max="7" width="13.85546875" style="207" bestFit="1" customWidth="1"/>
    <col min="8" max="9" width="13.85546875" style="207" customWidth="1"/>
    <col min="10" max="10" width="15" style="207" customWidth="1"/>
    <col min="11" max="11" width="16.28515625" customWidth="1"/>
    <col min="12" max="12" width="13.42578125" bestFit="1" customWidth="1"/>
    <col min="13" max="13" width="10.28515625" bestFit="1" customWidth="1"/>
    <col min="16" max="16" width="11.28515625" bestFit="1" customWidth="1"/>
    <col min="18" max="18" width="10.28515625" bestFit="1" customWidth="1"/>
    <col min="20" max="20" width="10.28515625" bestFit="1" customWidth="1"/>
  </cols>
  <sheetData>
    <row r="1" spans="1:14">
      <c r="A1" s="513" t="s">
        <v>109</v>
      </c>
      <c r="B1" s="513"/>
      <c r="C1" s="513"/>
      <c r="D1" s="513"/>
      <c r="E1" s="513"/>
      <c r="F1" s="513"/>
      <c r="G1" s="513"/>
      <c r="H1" s="271"/>
      <c r="I1" s="271"/>
      <c r="J1" s="271"/>
      <c r="K1" s="347"/>
    </row>
    <row r="2" spans="1:14">
      <c r="A2" s="3"/>
      <c r="B2" s="3"/>
      <c r="C2" s="3"/>
      <c r="D2" s="185"/>
      <c r="E2" s="185"/>
    </row>
    <row r="3" spans="1:14">
      <c r="A3" s="521" t="s">
        <v>231</v>
      </c>
      <c r="B3" s="521"/>
      <c r="C3" s="521"/>
      <c r="D3" s="521"/>
      <c r="E3" s="521"/>
      <c r="F3" s="521"/>
      <c r="G3" s="521"/>
      <c r="H3" s="386"/>
      <c r="I3" s="387"/>
      <c r="J3" s="387"/>
      <c r="K3" s="387"/>
    </row>
    <row r="4" spans="1:14" ht="13.5" thickBot="1">
      <c r="A4" s="3"/>
      <c r="B4" s="11"/>
      <c r="C4" s="11"/>
      <c r="D4" s="204"/>
      <c r="E4" s="204"/>
      <c r="F4" s="204"/>
      <c r="G4" s="204"/>
      <c r="H4" s="185"/>
      <c r="I4" s="185"/>
      <c r="J4" s="185"/>
    </row>
    <row r="5" spans="1:14" ht="15" customHeight="1" thickTop="1">
      <c r="A5" s="6"/>
      <c r="B5" s="536" t="s">
        <v>64</v>
      </c>
      <c r="C5" s="537"/>
      <c r="D5" s="538"/>
      <c r="E5" s="533" t="s">
        <v>162</v>
      </c>
      <c r="F5" s="185"/>
      <c r="G5" s="185"/>
      <c r="H5"/>
      <c r="I5"/>
      <c r="J5"/>
    </row>
    <row r="6" spans="1:14" ht="12.75" customHeight="1">
      <c r="A6" s="3"/>
      <c r="B6" s="260" t="s">
        <v>61</v>
      </c>
      <c r="C6" s="531" t="s">
        <v>204</v>
      </c>
      <c r="D6" s="263"/>
      <c r="E6" s="534"/>
      <c r="F6" s="522" t="s">
        <v>216</v>
      </c>
      <c r="G6" s="524" t="s">
        <v>206</v>
      </c>
      <c r="H6"/>
      <c r="I6"/>
      <c r="J6"/>
    </row>
    <row r="7" spans="1:14" ht="12.75" customHeight="1">
      <c r="A7" s="3" t="s">
        <v>67</v>
      </c>
      <c r="B7" s="261" t="s">
        <v>31</v>
      </c>
      <c r="C7" s="496"/>
      <c r="D7" s="264" t="s">
        <v>62</v>
      </c>
      <c r="E7" s="534"/>
      <c r="F7" s="524"/>
      <c r="G7" s="524"/>
      <c r="H7"/>
      <c r="I7"/>
      <c r="J7"/>
    </row>
    <row r="8" spans="1:14" ht="12.75" customHeight="1">
      <c r="A8" s="3" t="s">
        <v>30</v>
      </c>
      <c r="B8" s="261" t="s">
        <v>66</v>
      </c>
      <c r="C8" s="496"/>
      <c r="D8" s="264" t="s">
        <v>129</v>
      </c>
      <c r="E8" s="534"/>
      <c r="F8" s="524"/>
      <c r="G8" s="524"/>
      <c r="H8"/>
      <c r="I8"/>
      <c r="J8"/>
    </row>
    <row r="9" spans="1:14" ht="13.5" thickBot="1">
      <c r="A9" s="7" t="s">
        <v>121</v>
      </c>
      <c r="B9" s="262" t="s">
        <v>60</v>
      </c>
      <c r="C9" s="532"/>
      <c r="D9" s="265" t="s">
        <v>63</v>
      </c>
      <c r="E9" s="535"/>
      <c r="F9" s="530"/>
      <c r="G9" s="530"/>
      <c r="H9"/>
      <c r="I9"/>
      <c r="J9"/>
    </row>
    <row r="10" spans="1:14" s="266" customFormat="1">
      <c r="A10" s="257" t="s">
        <v>0</v>
      </c>
      <c r="B10" s="210">
        <f t="shared" ref="B10:G10" si="0">SUM(B12:B39)</f>
        <v>265823087.30000001</v>
      </c>
      <c r="C10" s="210">
        <f t="shared" si="0"/>
        <v>3059657</v>
      </c>
      <c r="D10" s="210">
        <f t="shared" si="0"/>
        <v>20696965.369999997</v>
      </c>
      <c r="E10" s="401">
        <f t="shared" si="0"/>
        <v>29046690.529999997</v>
      </c>
      <c r="F10" s="401">
        <f t="shared" si="0"/>
        <v>3494312.6100000003</v>
      </c>
      <c r="G10" s="401">
        <f t="shared" si="0"/>
        <v>483340.07000000007</v>
      </c>
    </row>
    <row r="11" spans="1:14" ht="15">
      <c r="A11" s="3"/>
      <c r="B11" s="211"/>
      <c r="C11" s="338"/>
      <c r="D11" s="211"/>
      <c r="E11" s="211"/>
      <c r="F11" s="266"/>
      <c r="G11" s="266"/>
      <c r="H11"/>
      <c r="I11"/>
      <c r="J11"/>
    </row>
    <row r="12" spans="1:14">
      <c r="A12" s="3" t="s">
        <v>1</v>
      </c>
      <c r="B12" s="278">
        <v>3095493.14</v>
      </c>
      <c r="C12" s="284">
        <v>0</v>
      </c>
      <c r="D12" s="278">
        <v>301852.5</v>
      </c>
      <c r="E12" s="284">
        <v>392645.49</v>
      </c>
      <c r="F12" s="40">
        <v>4004.94</v>
      </c>
      <c r="G12" s="40">
        <v>0</v>
      </c>
      <c r="H12" s="191"/>
      <c r="I12" s="191"/>
      <c r="J12" s="191"/>
      <c r="K12" s="353"/>
      <c r="L12" s="353"/>
      <c r="M12" s="353"/>
      <c r="N12" s="190"/>
    </row>
    <row r="13" spans="1:14">
      <c r="A13" s="3" t="s">
        <v>2</v>
      </c>
      <c r="B13" s="278">
        <v>17213895</v>
      </c>
      <c r="C13" s="284">
        <v>0</v>
      </c>
      <c r="D13" s="278">
        <v>1904316</v>
      </c>
      <c r="E13" s="284">
        <v>1594694.7999999998</v>
      </c>
      <c r="F13" s="40">
        <v>0</v>
      </c>
      <c r="G13" s="40">
        <v>0</v>
      </c>
      <c r="H13" s="191"/>
      <c r="I13" s="191"/>
      <c r="J13" s="191"/>
      <c r="K13" s="353"/>
      <c r="L13" s="190"/>
      <c r="M13" s="190"/>
      <c r="N13" s="354"/>
    </row>
    <row r="14" spans="1:14" s="23" customFormat="1">
      <c r="A14" s="32" t="s">
        <v>3</v>
      </c>
      <c r="B14" s="278">
        <v>48326598.840000004</v>
      </c>
      <c r="C14" s="284">
        <v>0</v>
      </c>
      <c r="D14" s="278">
        <v>0</v>
      </c>
      <c r="E14" s="284">
        <v>7009738.75</v>
      </c>
      <c r="F14" s="40">
        <v>0</v>
      </c>
      <c r="G14" s="40">
        <v>230720.64000000001</v>
      </c>
      <c r="H14" s="191"/>
      <c r="I14" s="191"/>
      <c r="J14" s="191"/>
      <c r="K14" s="350"/>
      <c r="L14" s="350"/>
      <c r="M14" s="350"/>
      <c r="N14" s="346"/>
    </row>
    <row r="15" spans="1:14">
      <c r="A15" s="3" t="s">
        <v>4</v>
      </c>
      <c r="B15" s="278">
        <v>32615428</v>
      </c>
      <c r="C15" s="284">
        <v>0</v>
      </c>
      <c r="D15" s="278">
        <v>3071668</v>
      </c>
      <c r="E15" s="284">
        <v>3535901.3400000003</v>
      </c>
      <c r="F15" s="40">
        <v>0</v>
      </c>
      <c r="G15" s="40">
        <v>0</v>
      </c>
      <c r="H15" s="191"/>
      <c r="I15" s="191"/>
      <c r="J15" s="191"/>
      <c r="K15" s="350"/>
      <c r="L15" s="190"/>
      <c r="M15" s="190"/>
      <c r="N15" s="354"/>
    </row>
    <row r="16" spans="1:14">
      <c r="A16" s="3" t="s">
        <v>5</v>
      </c>
      <c r="B16" s="278">
        <v>1474086.55</v>
      </c>
      <c r="C16" s="284">
        <v>0</v>
      </c>
      <c r="D16" s="278">
        <v>258169</v>
      </c>
      <c r="E16" s="284">
        <v>323400.02</v>
      </c>
      <c r="F16" s="40">
        <v>0</v>
      </c>
      <c r="G16" s="40">
        <v>0</v>
      </c>
      <c r="H16" s="191"/>
      <c r="I16" s="191"/>
      <c r="J16" s="191"/>
      <c r="K16" s="353"/>
      <c r="L16" s="350"/>
      <c r="M16" s="350"/>
      <c r="N16" s="346"/>
    </row>
    <row r="17" spans="1:14">
      <c r="A17" s="3"/>
      <c r="B17" s="278"/>
      <c r="C17" s="284"/>
      <c r="D17" s="278"/>
      <c r="E17" s="284"/>
      <c r="F17" s="40"/>
      <c r="G17" s="40"/>
      <c r="H17" s="191"/>
      <c r="I17" s="191"/>
      <c r="J17" s="191"/>
      <c r="K17" s="353"/>
      <c r="L17" s="350"/>
      <c r="M17" s="350"/>
      <c r="N17" s="346"/>
    </row>
    <row r="18" spans="1:14">
      <c r="A18" s="3" t="s">
        <v>6</v>
      </c>
      <c r="B18" s="278">
        <v>2616768.77</v>
      </c>
      <c r="C18" s="284">
        <v>0</v>
      </c>
      <c r="D18" s="278">
        <v>0</v>
      </c>
      <c r="E18" s="284">
        <v>230288.12999999998</v>
      </c>
      <c r="F18" s="40">
        <v>104506.77</v>
      </c>
      <c r="G18" s="40">
        <v>0</v>
      </c>
      <c r="H18" s="191"/>
      <c r="I18" s="191"/>
      <c r="J18" s="191"/>
      <c r="K18" s="350"/>
      <c r="L18" s="350"/>
      <c r="M18" s="190"/>
      <c r="N18" s="354"/>
    </row>
    <row r="19" spans="1:14">
      <c r="A19" s="3" t="s">
        <v>7</v>
      </c>
      <c r="B19" s="278">
        <v>2715329.5</v>
      </c>
      <c r="C19" s="284">
        <v>0</v>
      </c>
      <c r="D19" s="278">
        <v>424844.31</v>
      </c>
      <c r="E19" s="284">
        <v>469534.91</v>
      </c>
      <c r="F19" s="40">
        <v>0</v>
      </c>
      <c r="G19" s="40">
        <v>0</v>
      </c>
      <c r="H19" s="191"/>
      <c r="I19" s="191"/>
      <c r="J19" s="191"/>
      <c r="K19" s="350"/>
      <c r="L19" s="190"/>
      <c r="M19" s="190"/>
      <c r="N19" s="354"/>
    </row>
    <row r="20" spans="1:14">
      <c r="A20" s="3" t="s">
        <v>8</v>
      </c>
      <c r="B20" s="278">
        <v>4375760.5199999996</v>
      </c>
      <c r="C20" s="284">
        <v>0</v>
      </c>
      <c r="D20" s="278">
        <v>318094.46000000002</v>
      </c>
      <c r="E20" s="284">
        <v>569517.74</v>
      </c>
      <c r="F20" s="40">
        <v>0</v>
      </c>
      <c r="G20" s="40">
        <v>0</v>
      </c>
      <c r="H20" s="191"/>
      <c r="I20" s="191"/>
      <c r="J20" s="191"/>
      <c r="K20" s="350"/>
      <c r="L20" s="190"/>
      <c r="M20" s="190"/>
      <c r="N20" s="354"/>
    </row>
    <row r="21" spans="1:14">
      <c r="A21" s="3" t="s">
        <v>9</v>
      </c>
      <c r="B21" s="278">
        <v>6920330.7800000003</v>
      </c>
      <c r="C21" s="284">
        <v>0</v>
      </c>
      <c r="D21" s="278">
        <v>804313.78</v>
      </c>
      <c r="E21" s="284">
        <v>773748.05</v>
      </c>
      <c r="F21" s="40">
        <v>0</v>
      </c>
      <c r="G21" s="40">
        <v>0</v>
      </c>
      <c r="H21" s="191"/>
      <c r="I21" s="191"/>
      <c r="J21" s="191"/>
      <c r="K21" s="353"/>
      <c r="L21" s="190"/>
      <c r="M21" s="190"/>
      <c r="N21" s="354"/>
    </row>
    <row r="22" spans="1:14">
      <c r="A22" s="3" t="s">
        <v>10</v>
      </c>
      <c r="B22" s="278">
        <v>2869911</v>
      </c>
      <c r="C22" s="284">
        <v>0</v>
      </c>
      <c r="D22" s="278">
        <v>224332</v>
      </c>
      <c r="E22" s="284">
        <v>330126.92</v>
      </c>
      <c r="F22" s="40">
        <v>158477.04999999999</v>
      </c>
      <c r="G22" s="40">
        <v>37772.5</v>
      </c>
      <c r="H22" s="191"/>
      <c r="I22" s="191"/>
      <c r="J22" s="191"/>
      <c r="K22" s="353"/>
      <c r="L22" s="190"/>
      <c r="M22" s="350"/>
      <c r="N22" s="354"/>
    </row>
    <row r="23" spans="1:14">
      <c r="A23" s="3"/>
      <c r="B23" s="278"/>
      <c r="C23" s="284"/>
      <c r="D23" s="278"/>
      <c r="E23" s="284"/>
      <c r="F23" s="40"/>
      <c r="G23" s="40"/>
      <c r="H23" s="191"/>
      <c r="I23" s="191"/>
      <c r="J23" s="191"/>
      <c r="K23" s="353"/>
      <c r="L23" s="190"/>
      <c r="M23" s="350"/>
      <c r="N23" s="354"/>
    </row>
    <row r="24" spans="1:14">
      <c r="A24" s="3" t="s">
        <v>11</v>
      </c>
      <c r="B24" s="278">
        <v>6494781.75</v>
      </c>
      <c r="C24" s="284">
        <v>0</v>
      </c>
      <c r="D24" s="278">
        <v>778707</v>
      </c>
      <c r="E24" s="284">
        <v>796606.77</v>
      </c>
      <c r="F24" s="40">
        <v>352434.19</v>
      </c>
      <c r="G24" s="40">
        <v>0</v>
      </c>
      <c r="H24" s="191"/>
      <c r="I24" s="191"/>
      <c r="J24" s="191"/>
      <c r="K24" s="353"/>
      <c r="L24" s="190"/>
      <c r="M24" s="350"/>
      <c r="N24" s="346"/>
    </row>
    <row r="25" spans="1:14">
      <c r="A25" s="3" t="s">
        <v>12</v>
      </c>
      <c r="B25" s="278">
        <v>1356782.79</v>
      </c>
      <c r="C25" s="284">
        <v>0</v>
      </c>
      <c r="D25" s="278">
        <v>117200.83</v>
      </c>
      <c r="E25" s="284">
        <v>169036.77000000002</v>
      </c>
      <c r="F25" s="40">
        <v>0</v>
      </c>
      <c r="G25" s="40">
        <v>0</v>
      </c>
      <c r="H25" s="191"/>
      <c r="I25" s="191"/>
      <c r="J25" s="191"/>
      <c r="K25" s="353"/>
      <c r="L25" s="350"/>
      <c r="M25" s="350"/>
      <c r="N25" s="346"/>
    </row>
    <row r="26" spans="1:14">
      <c r="A26" s="3" t="s">
        <v>13</v>
      </c>
      <c r="B26" s="278">
        <v>8286847.3600000003</v>
      </c>
      <c r="C26" s="284">
        <v>218716.46</v>
      </c>
      <c r="D26" s="278">
        <v>1106626.8700000001</v>
      </c>
      <c r="E26" s="284">
        <v>990467.15</v>
      </c>
      <c r="F26" s="40">
        <v>86057.84</v>
      </c>
      <c r="G26" s="40">
        <v>0</v>
      </c>
      <c r="H26" s="191"/>
      <c r="I26" s="191"/>
      <c r="J26" s="191"/>
      <c r="K26" s="353"/>
      <c r="L26" s="350"/>
      <c r="M26" s="350"/>
      <c r="N26" s="346"/>
    </row>
    <row r="27" spans="1:14">
      <c r="A27" s="3" t="s">
        <v>14</v>
      </c>
      <c r="B27" s="278">
        <v>8043017</v>
      </c>
      <c r="C27" s="284">
        <v>0</v>
      </c>
      <c r="D27" s="278">
        <v>1092433</v>
      </c>
      <c r="E27" s="284">
        <v>817669.61</v>
      </c>
      <c r="F27" s="40">
        <v>641717.09</v>
      </c>
      <c r="G27" s="40">
        <v>0</v>
      </c>
      <c r="H27" s="191"/>
      <c r="I27" s="191"/>
      <c r="J27" s="191"/>
      <c r="K27" s="353"/>
      <c r="L27" s="350"/>
      <c r="M27" s="350"/>
      <c r="N27" s="346"/>
    </row>
    <row r="28" spans="1:14">
      <c r="A28" s="3" t="s">
        <v>15</v>
      </c>
      <c r="B28" s="278">
        <v>0</v>
      </c>
      <c r="C28" s="284">
        <v>848139</v>
      </c>
      <c r="D28" s="278">
        <v>70917</v>
      </c>
      <c r="E28" s="284">
        <v>87340.71</v>
      </c>
      <c r="F28" s="40">
        <v>86638.62</v>
      </c>
      <c r="G28" s="40">
        <v>0</v>
      </c>
      <c r="H28" s="191"/>
      <c r="I28" s="191"/>
      <c r="J28" s="191"/>
      <c r="K28" s="349"/>
      <c r="L28" s="350"/>
      <c r="M28" s="350"/>
      <c r="N28" s="346"/>
    </row>
    <row r="29" spans="1:14">
      <c r="A29" s="3"/>
      <c r="B29" s="278"/>
      <c r="C29" s="284"/>
      <c r="D29" s="278"/>
      <c r="E29" s="284"/>
      <c r="F29" s="40"/>
      <c r="G29" s="40"/>
      <c r="H29" s="191"/>
      <c r="I29" s="191"/>
      <c r="J29" s="191"/>
      <c r="K29" s="349"/>
      <c r="L29" s="350"/>
      <c r="M29" s="350"/>
      <c r="N29" s="346"/>
    </row>
    <row r="30" spans="1:14">
      <c r="A30" s="3" t="s">
        <v>16</v>
      </c>
      <c r="B30" s="278">
        <v>37893361</v>
      </c>
      <c r="C30" s="284">
        <v>0</v>
      </c>
      <c r="D30" s="278">
        <v>3728679</v>
      </c>
      <c r="E30" s="284">
        <v>3213797.2</v>
      </c>
      <c r="F30" s="40">
        <v>367106.8</v>
      </c>
      <c r="G30" s="40">
        <v>0</v>
      </c>
      <c r="H30" s="191"/>
      <c r="I30" s="191"/>
      <c r="J30" s="191"/>
      <c r="K30" s="349"/>
      <c r="L30" s="350"/>
      <c r="M30" s="350"/>
      <c r="N30" s="346"/>
    </row>
    <row r="31" spans="1:14">
      <c r="A31" s="3" t="s">
        <v>17</v>
      </c>
      <c r="B31" s="278">
        <v>58875312</v>
      </c>
      <c r="C31" s="284">
        <v>0</v>
      </c>
      <c r="D31" s="278">
        <v>4620072</v>
      </c>
      <c r="E31" s="284">
        <v>4721806.54</v>
      </c>
      <c r="F31" s="40">
        <v>0</v>
      </c>
      <c r="G31" s="40">
        <v>0</v>
      </c>
      <c r="H31" s="191"/>
      <c r="I31" s="191"/>
      <c r="J31" s="191"/>
      <c r="K31" s="349"/>
      <c r="L31" s="350"/>
      <c r="M31" s="350"/>
      <c r="N31" s="346"/>
    </row>
    <row r="32" spans="1:14" s="54" customFormat="1">
      <c r="A32" s="53" t="s">
        <v>18</v>
      </c>
      <c r="B32" s="278">
        <v>1132393.42</v>
      </c>
      <c r="C32" s="284">
        <v>0</v>
      </c>
      <c r="D32" s="278">
        <v>0</v>
      </c>
      <c r="E32" s="284">
        <v>209128.27</v>
      </c>
      <c r="F32" s="40">
        <v>363209.92000000004</v>
      </c>
      <c r="G32" s="40">
        <v>0</v>
      </c>
      <c r="H32" s="191"/>
      <c r="I32" s="191"/>
      <c r="J32" s="191"/>
      <c r="K32" s="349"/>
      <c r="L32" s="350"/>
      <c r="M32" s="350"/>
      <c r="N32" s="346"/>
    </row>
    <row r="33" spans="1:14">
      <c r="A33" s="3" t="s">
        <v>19</v>
      </c>
      <c r="B33" s="278">
        <v>3724540.85</v>
      </c>
      <c r="C33" s="284">
        <v>29824.12</v>
      </c>
      <c r="D33" s="278">
        <v>454213.93</v>
      </c>
      <c r="E33" s="284">
        <v>504329.58999999997</v>
      </c>
      <c r="F33" s="40">
        <v>75315.62</v>
      </c>
      <c r="G33" s="40">
        <v>0</v>
      </c>
      <c r="H33" s="191"/>
      <c r="I33" s="191"/>
      <c r="J33" s="191"/>
      <c r="K33" s="349"/>
      <c r="L33" s="350"/>
      <c r="M33" s="350"/>
      <c r="N33" s="346"/>
    </row>
    <row r="34" spans="1:14">
      <c r="A34" s="3" t="s">
        <v>20</v>
      </c>
      <c r="B34" s="278">
        <v>15700</v>
      </c>
      <c r="C34" s="284">
        <v>1778375</v>
      </c>
      <c r="D34" s="278">
        <v>63744.23</v>
      </c>
      <c r="E34" s="284">
        <v>215864.98</v>
      </c>
      <c r="F34" s="40">
        <v>0</v>
      </c>
      <c r="G34" s="40">
        <v>0</v>
      </c>
      <c r="H34" s="191"/>
      <c r="I34" s="191"/>
      <c r="J34" s="191"/>
      <c r="K34" s="349"/>
      <c r="L34" s="350"/>
      <c r="M34" s="350"/>
      <c r="N34" s="346"/>
    </row>
    <row r="35" spans="1:14">
      <c r="A35" s="3"/>
      <c r="B35" s="278"/>
      <c r="C35" s="284"/>
      <c r="D35" s="278"/>
      <c r="E35" s="284"/>
      <c r="F35" s="40"/>
      <c r="G35" s="40"/>
      <c r="H35" s="191"/>
      <c r="I35" s="191"/>
      <c r="J35" s="191"/>
      <c r="K35" s="349"/>
      <c r="L35" s="350"/>
      <c r="M35" s="350"/>
      <c r="N35" s="346"/>
    </row>
    <row r="36" spans="1:14">
      <c r="A36" s="3" t="s">
        <v>21</v>
      </c>
      <c r="B36" s="278">
        <v>1433862</v>
      </c>
      <c r="C36" s="284">
        <v>0</v>
      </c>
      <c r="D36" s="278">
        <v>117976</v>
      </c>
      <c r="E36" s="284">
        <v>210462.46</v>
      </c>
      <c r="F36" s="40">
        <v>0</v>
      </c>
      <c r="G36" s="40">
        <v>0</v>
      </c>
      <c r="H36" s="191"/>
      <c r="I36" s="191"/>
      <c r="J36" s="191"/>
      <c r="K36" s="349"/>
      <c r="L36" s="350"/>
      <c r="M36" s="350"/>
      <c r="N36" s="346"/>
    </row>
    <row r="37" spans="1:14">
      <c r="A37" s="3" t="s">
        <v>22</v>
      </c>
      <c r="B37" s="278">
        <v>8379088.5499999998</v>
      </c>
      <c r="C37" s="284">
        <v>0</v>
      </c>
      <c r="D37" s="278">
        <v>773364.47</v>
      </c>
      <c r="E37" s="284">
        <v>690852.19</v>
      </c>
      <c r="F37" s="40">
        <v>0</v>
      </c>
      <c r="G37" s="40">
        <v>0</v>
      </c>
      <c r="H37" s="191"/>
      <c r="I37" s="191"/>
      <c r="J37" s="191"/>
      <c r="K37" s="349"/>
      <c r="L37" s="350"/>
      <c r="M37" s="350"/>
      <c r="N37" s="346"/>
    </row>
    <row r="38" spans="1:14">
      <c r="A38" s="3" t="s">
        <v>23</v>
      </c>
      <c r="B38" s="278">
        <v>6178755.3600000003</v>
      </c>
      <c r="C38" s="284">
        <v>0</v>
      </c>
      <c r="D38" s="278">
        <v>465440.99</v>
      </c>
      <c r="E38" s="284">
        <v>758129.33000000007</v>
      </c>
      <c r="F38" s="40">
        <v>577839.82000000007</v>
      </c>
      <c r="G38" s="40">
        <v>214846.93000000002</v>
      </c>
      <c r="H38" s="191"/>
      <c r="I38" s="191"/>
      <c r="J38" s="191"/>
      <c r="K38" s="350"/>
      <c r="L38" s="350"/>
      <c r="M38" s="350"/>
      <c r="N38" s="346"/>
    </row>
    <row r="39" spans="1:14">
      <c r="A39" s="12" t="s">
        <v>24</v>
      </c>
      <c r="B39" s="280">
        <v>1785043.12</v>
      </c>
      <c r="C39" s="307">
        <v>184602.42</v>
      </c>
      <c r="D39" s="280">
        <v>0</v>
      </c>
      <c r="E39" s="307">
        <v>431602.81</v>
      </c>
      <c r="F39" s="41">
        <v>677003.95</v>
      </c>
      <c r="G39" s="41">
        <v>0</v>
      </c>
      <c r="H39" s="191"/>
      <c r="I39" s="191"/>
      <c r="J39" s="191"/>
      <c r="K39" s="350"/>
      <c r="L39" s="350"/>
      <c r="M39" s="350"/>
      <c r="N39" s="346"/>
    </row>
    <row r="40" spans="1:14">
      <c r="A40" s="3"/>
      <c r="B40" s="3"/>
      <c r="C40" s="3"/>
      <c r="D40" s="213"/>
      <c r="E40" s="213"/>
      <c r="F40" s="34"/>
      <c r="G40" s="40"/>
      <c r="H40" s="40"/>
      <c r="I40" s="182"/>
      <c r="J40" s="212"/>
      <c r="K40" s="34"/>
    </row>
    <row r="41" spans="1:14">
      <c r="A41" s="3"/>
      <c r="F41" s="182"/>
      <c r="G41" s="182"/>
      <c r="H41" s="182"/>
      <c r="K41" s="346"/>
    </row>
    <row r="42" spans="1:14">
      <c r="A42" s="389"/>
      <c r="B42" s="346"/>
      <c r="C42" s="346"/>
      <c r="D42" s="350"/>
      <c r="E42" s="350"/>
      <c r="I42" s="350"/>
      <c r="J42" s="350"/>
      <c r="K42" s="346"/>
    </row>
    <row r="43" spans="1:14">
      <c r="A43" s="406"/>
      <c r="B43" s="351"/>
      <c r="C43" s="346"/>
      <c r="D43" s="350"/>
      <c r="E43" s="350"/>
      <c r="I43" s="350"/>
      <c r="J43" s="350"/>
      <c r="K43" s="346"/>
    </row>
    <row r="44" spans="1:14">
      <c r="A44" s="199"/>
      <c r="B44" s="346"/>
      <c r="C44" s="346"/>
      <c r="D44" s="350"/>
      <c r="E44" s="350"/>
      <c r="F44" s="350"/>
      <c r="G44" s="350"/>
      <c r="H44" s="350"/>
      <c r="I44" s="350"/>
      <c r="J44" s="350"/>
      <c r="K44" s="346"/>
    </row>
    <row r="45" spans="1:14">
      <c r="A45" s="199"/>
      <c r="B45" s="346"/>
      <c r="C45" s="346"/>
      <c r="D45" s="350"/>
      <c r="E45" s="350"/>
      <c r="F45" s="350"/>
      <c r="G45" s="350"/>
      <c r="H45" s="350"/>
      <c r="I45" s="350"/>
      <c r="J45" s="350"/>
      <c r="K45" s="346"/>
    </row>
    <row r="46" spans="1:14">
      <c r="A46" s="199"/>
      <c r="B46" s="346"/>
      <c r="C46" s="346"/>
      <c r="D46" s="350"/>
      <c r="E46" s="350"/>
      <c r="F46" s="350"/>
      <c r="G46" s="350"/>
      <c r="H46" s="350"/>
      <c r="I46" s="350"/>
      <c r="J46" s="350"/>
      <c r="K46" s="346"/>
    </row>
    <row r="47" spans="1:14">
      <c r="A47" s="199"/>
      <c r="B47" s="346"/>
      <c r="C47" s="346"/>
      <c r="D47" s="350"/>
      <c r="E47" s="350"/>
      <c r="F47" s="350"/>
      <c r="G47" s="350"/>
      <c r="H47" s="350"/>
      <c r="I47" s="350"/>
      <c r="J47" s="350"/>
      <c r="K47" s="346"/>
    </row>
    <row r="48" spans="1:14">
      <c r="A48" s="199"/>
      <c r="B48" s="346"/>
      <c r="C48" s="346"/>
      <c r="D48" s="350"/>
      <c r="E48" s="350"/>
      <c r="F48" s="350"/>
      <c r="G48" s="350"/>
      <c r="H48" s="350"/>
      <c r="I48" s="350"/>
      <c r="J48" s="350"/>
      <c r="K48" s="346"/>
    </row>
    <row r="49" spans="1:11">
      <c r="A49" s="199"/>
      <c r="B49" s="346"/>
      <c r="C49" s="346"/>
      <c r="D49" s="350"/>
      <c r="E49" s="350"/>
      <c r="F49" s="350"/>
      <c r="G49" s="350"/>
      <c r="H49" s="350"/>
      <c r="I49" s="350"/>
      <c r="J49" s="350"/>
      <c r="K49" s="346"/>
    </row>
    <row r="50" spans="1:11">
      <c r="A50" s="199"/>
      <c r="B50" s="346"/>
      <c r="C50" s="346"/>
      <c r="D50" s="350"/>
      <c r="E50" s="350"/>
      <c r="F50" s="350"/>
      <c r="G50" s="350"/>
      <c r="H50" s="350"/>
      <c r="I50" s="350"/>
      <c r="J50" s="350"/>
      <c r="K50" s="346"/>
    </row>
    <row r="51" spans="1:11">
      <c r="A51" s="199"/>
      <c r="B51" s="346"/>
      <c r="C51" s="346"/>
      <c r="D51" s="350"/>
      <c r="E51" s="350"/>
      <c r="F51" s="350"/>
      <c r="G51" s="350"/>
      <c r="H51" s="350"/>
      <c r="I51" s="350"/>
      <c r="J51" s="350"/>
      <c r="K51" s="346"/>
    </row>
    <row r="52" spans="1:11">
      <c r="A52" s="199"/>
      <c r="B52" s="346"/>
      <c r="C52" s="346"/>
      <c r="D52" s="350"/>
      <c r="E52" s="350"/>
      <c r="F52" s="350"/>
      <c r="G52" s="350"/>
      <c r="H52" s="350"/>
      <c r="I52" s="350"/>
      <c r="J52" s="350"/>
      <c r="K52" s="346"/>
    </row>
    <row r="53" spans="1:11">
      <c r="A53" s="199"/>
      <c r="B53" s="346"/>
      <c r="C53" s="346"/>
      <c r="D53" s="350"/>
      <c r="E53" s="350"/>
      <c r="F53" s="350"/>
      <c r="G53" s="350"/>
      <c r="H53" s="350"/>
      <c r="I53" s="350"/>
      <c r="J53" s="350"/>
      <c r="K53" s="346"/>
    </row>
    <row r="54" spans="1:11">
      <c r="A54" s="199"/>
      <c r="B54" s="346"/>
      <c r="C54" s="346"/>
      <c r="D54" s="350"/>
      <c r="E54" s="350"/>
      <c r="F54" s="350"/>
      <c r="G54" s="350"/>
      <c r="H54" s="350"/>
      <c r="I54" s="350"/>
      <c r="J54" s="350"/>
      <c r="K54" s="346"/>
    </row>
    <row r="55" spans="1:11">
      <c r="A55" s="199"/>
      <c r="B55" s="346"/>
      <c r="C55" s="346"/>
      <c r="D55" s="350"/>
      <c r="E55" s="350"/>
      <c r="F55" s="350"/>
      <c r="G55" s="350"/>
      <c r="H55" s="350"/>
      <c r="I55" s="350"/>
      <c r="J55" s="350"/>
      <c r="K55" s="346"/>
    </row>
    <row r="56" spans="1:11">
      <c r="A56" s="199"/>
      <c r="B56" s="346"/>
      <c r="C56" s="346"/>
      <c r="D56" s="350"/>
      <c r="E56" s="350"/>
      <c r="F56" s="350"/>
      <c r="G56" s="350"/>
      <c r="H56" s="350"/>
      <c r="I56" s="350"/>
      <c r="J56" s="350"/>
      <c r="K56" s="346"/>
    </row>
    <row r="57" spans="1:11">
      <c r="A57" s="199"/>
      <c r="B57" s="346"/>
      <c r="C57" s="346"/>
      <c r="D57" s="350"/>
      <c r="E57" s="350"/>
      <c r="F57" s="350"/>
      <c r="G57" s="350"/>
      <c r="H57" s="350"/>
      <c r="I57" s="350"/>
      <c r="J57" s="350"/>
      <c r="K57" s="346"/>
    </row>
    <row r="58" spans="1:11">
      <c r="A58" s="199"/>
      <c r="B58" s="346"/>
      <c r="C58" s="346"/>
      <c r="D58" s="350"/>
      <c r="E58" s="350"/>
      <c r="F58" s="350"/>
      <c r="G58" s="350"/>
      <c r="H58" s="350"/>
      <c r="I58" s="350"/>
      <c r="J58" s="350"/>
      <c r="K58" s="346"/>
    </row>
    <row r="59" spans="1:11">
      <c r="A59" s="199"/>
      <c r="B59" s="346"/>
      <c r="C59" s="346"/>
      <c r="D59" s="350"/>
      <c r="E59" s="350"/>
      <c r="F59" s="350"/>
      <c r="G59" s="350"/>
      <c r="H59" s="350"/>
      <c r="I59" s="350"/>
      <c r="J59" s="350"/>
      <c r="K59" s="346"/>
    </row>
    <row r="60" spans="1:11">
      <c r="A60" s="199"/>
      <c r="B60" s="346"/>
      <c r="C60" s="346"/>
      <c r="D60" s="350"/>
      <c r="E60" s="350"/>
      <c r="F60" s="350"/>
      <c r="G60" s="350"/>
      <c r="H60" s="350"/>
      <c r="I60" s="350"/>
      <c r="J60" s="350"/>
      <c r="K60" s="346"/>
    </row>
    <row r="61" spans="1:11">
      <c r="A61" s="199"/>
      <c r="B61" s="346"/>
      <c r="C61" s="346"/>
      <c r="D61" s="350"/>
      <c r="E61" s="350"/>
      <c r="F61" s="350"/>
      <c r="G61" s="350"/>
      <c r="H61" s="350"/>
      <c r="I61" s="350"/>
      <c r="J61" s="350"/>
      <c r="K61" s="346"/>
    </row>
    <row r="62" spans="1:11">
      <c r="A62" s="199"/>
      <c r="B62" s="346"/>
      <c r="C62" s="346"/>
      <c r="D62" s="350"/>
      <c r="E62" s="350"/>
      <c r="F62" s="350"/>
      <c r="G62" s="350"/>
      <c r="H62" s="350"/>
      <c r="I62" s="350"/>
      <c r="J62" s="350"/>
      <c r="K62" s="346"/>
    </row>
    <row r="63" spans="1:11">
      <c r="A63" s="199"/>
      <c r="B63" s="346"/>
      <c r="C63" s="346"/>
      <c r="D63" s="350"/>
      <c r="E63" s="350"/>
      <c r="F63" s="350"/>
      <c r="G63" s="350"/>
      <c r="H63" s="350"/>
      <c r="I63" s="350"/>
      <c r="J63" s="350"/>
      <c r="K63" s="346"/>
    </row>
    <row r="64" spans="1:11">
      <c r="A64" s="199"/>
      <c r="B64" s="346"/>
      <c r="C64" s="346"/>
      <c r="D64" s="350"/>
      <c r="E64" s="350"/>
      <c r="F64" s="350"/>
      <c r="G64" s="350"/>
      <c r="H64" s="350"/>
      <c r="I64" s="350"/>
      <c r="J64" s="350"/>
      <c r="K64" s="346"/>
    </row>
    <row r="65" spans="1:11">
      <c r="A65" s="199"/>
      <c r="B65" s="346"/>
      <c r="C65" s="346"/>
      <c r="D65" s="350"/>
      <c r="E65" s="350"/>
      <c r="F65" s="350"/>
      <c r="G65" s="350"/>
      <c r="H65" s="350"/>
      <c r="I65" s="350"/>
      <c r="J65" s="350"/>
      <c r="K65" s="346"/>
    </row>
    <row r="66" spans="1:11">
      <c r="A66" s="199"/>
      <c r="B66" s="346"/>
      <c r="C66" s="346"/>
      <c r="D66" s="350"/>
      <c r="E66" s="350"/>
      <c r="F66" s="350"/>
      <c r="G66" s="350"/>
      <c r="H66" s="350"/>
      <c r="I66" s="350"/>
      <c r="J66" s="350"/>
      <c r="K66" s="346"/>
    </row>
    <row r="67" spans="1:11">
      <c r="A67" s="199"/>
      <c r="B67" s="346"/>
      <c r="C67" s="346"/>
      <c r="D67" s="350"/>
      <c r="E67" s="350"/>
      <c r="F67" s="350"/>
      <c r="G67" s="350"/>
      <c r="H67" s="350"/>
      <c r="I67" s="350"/>
      <c r="J67" s="350"/>
      <c r="K67" s="346"/>
    </row>
    <row r="68" spans="1:11">
      <c r="A68" s="199"/>
      <c r="B68" s="346"/>
      <c r="C68" s="346"/>
      <c r="D68" s="350"/>
      <c r="E68" s="350"/>
      <c r="F68" s="350"/>
      <c r="G68" s="350"/>
      <c r="H68" s="350"/>
      <c r="I68" s="350"/>
      <c r="J68" s="350"/>
      <c r="K68" s="346"/>
    </row>
    <row r="69" spans="1:11">
      <c r="A69" s="199"/>
      <c r="B69" s="346"/>
      <c r="C69" s="346"/>
      <c r="D69" s="350"/>
      <c r="E69" s="350"/>
      <c r="F69" s="350"/>
      <c r="G69" s="350"/>
      <c r="H69" s="350"/>
      <c r="I69" s="350"/>
      <c r="J69" s="350"/>
      <c r="K69" s="346"/>
    </row>
    <row r="70" spans="1:11">
      <c r="A70" s="199"/>
      <c r="B70" s="346"/>
      <c r="C70" s="346"/>
      <c r="D70" s="350"/>
      <c r="E70" s="350"/>
      <c r="F70" s="350"/>
      <c r="G70" s="350"/>
      <c r="H70" s="350"/>
      <c r="I70" s="350"/>
      <c r="J70" s="350"/>
      <c r="K70" s="346"/>
    </row>
    <row r="71" spans="1:11">
      <c r="A71" s="199"/>
      <c r="B71" s="346"/>
      <c r="C71" s="346"/>
      <c r="D71" s="350"/>
      <c r="E71" s="350"/>
      <c r="F71" s="350"/>
      <c r="G71" s="350"/>
      <c r="H71" s="350"/>
      <c r="I71" s="350"/>
      <c r="J71" s="350"/>
      <c r="K71" s="346"/>
    </row>
    <row r="72" spans="1:11">
      <c r="A72" s="199"/>
      <c r="B72" s="346"/>
      <c r="C72" s="346"/>
      <c r="D72" s="350"/>
      <c r="E72" s="350"/>
      <c r="F72" s="350"/>
      <c r="G72" s="350"/>
      <c r="H72" s="350"/>
      <c r="I72" s="350"/>
      <c r="J72" s="350"/>
      <c r="K72" s="346"/>
    </row>
    <row r="73" spans="1:11">
      <c r="A73" s="199"/>
      <c r="B73" s="346"/>
      <c r="C73" s="346"/>
      <c r="D73" s="350"/>
      <c r="E73" s="350"/>
      <c r="F73" s="350"/>
      <c r="G73" s="350"/>
      <c r="H73" s="350"/>
      <c r="I73" s="350"/>
      <c r="J73" s="350"/>
      <c r="K73" s="346"/>
    </row>
    <row r="74" spans="1:11">
      <c r="A74" s="199"/>
      <c r="B74" s="346"/>
      <c r="C74" s="346"/>
      <c r="D74" s="350"/>
      <c r="E74" s="350"/>
      <c r="F74" s="350"/>
      <c r="G74" s="350"/>
      <c r="H74" s="350"/>
      <c r="I74" s="350"/>
      <c r="J74" s="350"/>
      <c r="K74" s="346"/>
    </row>
    <row r="76" spans="1:11">
      <c r="A76" s="3"/>
      <c r="B76" s="346"/>
      <c r="C76" s="346"/>
      <c r="D76" s="350"/>
      <c r="E76" s="350"/>
      <c r="F76" s="350"/>
      <c r="G76" s="350"/>
      <c r="H76" s="350"/>
      <c r="I76" s="350"/>
      <c r="J76" s="350"/>
      <c r="K76" s="346"/>
    </row>
    <row r="77" spans="1:11">
      <c r="A77" s="3"/>
      <c r="B77" s="346"/>
      <c r="C77" s="346"/>
      <c r="D77" s="350"/>
      <c r="E77" s="350"/>
      <c r="F77" s="350"/>
      <c r="G77" s="350"/>
      <c r="H77" s="350"/>
      <c r="I77" s="350"/>
      <c r="J77" s="350"/>
      <c r="K77" s="346"/>
    </row>
    <row r="78" spans="1:11">
      <c r="A78" s="3"/>
      <c r="B78" s="346"/>
      <c r="C78" s="346"/>
      <c r="D78" s="350"/>
      <c r="E78" s="350"/>
      <c r="F78" s="350"/>
      <c r="G78" s="350"/>
      <c r="H78" s="350"/>
      <c r="I78" s="350"/>
      <c r="J78" s="350"/>
      <c r="K78" s="346"/>
    </row>
    <row r="79" spans="1:11">
      <c r="A79" s="3"/>
      <c r="B79" s="346"/>
      <c r="C79" s="346"/>
      <c r="D79" s="350"/>
      <c r="E79" s="350"/>
      <c r="F79" s="350"/>
      <c r="G79" s="350"/>
      <c r="H79" s="350"/>
      <c r="I79" s="350"/>
      <c r="J79" s="350"/>
      <c r="K79" s="346"/>
    </row>
    <row r="80" spans="1:11">
      <c r="F80" s="350"/>
      <c r="G80" s="350"/>
      <c r="H80" s="350"/>
    </row>
    <row r="81" spans="1:11">
      <c r="A81" s="3"/>
      <c r="K81" s="346"/>
    </row>
    <row r="82" spans="1:11">
      <c r="A82" s="3"/>
      <c r="K82" s="346"/>
    </row>
    <row r="83" spans="1:11">
      <c r="A83" s="3"/>
      <c r="K83" s="346"/>
    </row>
    <row r="84" spans="1:11">
      <c r="K84" s="346"/>
    </row>
    <row r="85" spans="1:11">
      <c r="A85" s="3"/>
      <c r="B85" s="40"/>
      <c r="C85" s="40"/>
      <c r="D85" s="191"/>
      <c r="E85" s="191"/>
      <c r="I85" s="350"/>
      <c r="J85" s="346"/>
    </row>
    <row r="86" spans="1:11">
      <c r="A86" s="3"/>
      <c r="B86" s="40"/>
      <c r="C86" s="40"/>
      <c r="D86" s="191"/>
      <c r="E86" s="191"/>
      <c r="F86" s="349"/>
      <c r="G86" s="349"/>
      <c r="H86" s="350"/>
      <c r="I86" s="350"/>
      <c r="J86" s="346"/>
      <c r="K86" s="346"/>
    </row>
    <row r="87" spans="1:11">
      <c r="A87" s="3"/>
      <c r="B87" s="40"/>
      <c r="C87" s="40"/>
      <c r="D87" s="191"/>
      <c r="E87" s="191"/>
      <c r="F87" s="349"/>
      <c r="G87" s="349"/>
      <c r="H87" s="350"/>
      <c r="I87" s="350"/>
      <c r="J87" s="346"/>
      <c r="K87" s="346"/>
    </row>
    <row r="88" spans="1:11">
      <c r="A88" s="3"/>
      <c r="B88" s="40"/>
      <c r="C88" s="40"/>
      <c r="D88" s="191"/>
      <c r="E88" s="191"/>
      <c r="F88" s="350"/>
      <c r="G88" s="350"/>
      <c r="H88" s="350"/>
      <c r="I88" s="350"/>
      <c r="J88" s="346"/>
      <c r="K88" s="346"/>
    </row>
    <row r="89" spans="1:11">
      <c r="A89" s="3"/>
      <c r="B89" s="40"/>
      <c r="C89" s="40"/>
      <c r="D89" s="191"/>
      <c r="F89" s="350"/>
      <c r="G89" s="350"/>
      <c r="H89" s="350"/>
      <c r="I89" s="350"/>
      <c r="J89" s="346"/>
    </row>
    <row r="90" spans="1:11">
      <c r="E90" s="191"/>
      <c r="H90" s="350"/>
    </row>
    <row r="91" spans="1:11">
      <c r="A91" s="3"/>
      <c r="B91" s="3"/>
      <c r="C91" s="3"/>
      <c r="D91" s="185"/>
      <c r="E91" s="352"/>
      <c r="F91" s="350"/>
      <c r="G91" s="350"/>
    </row>
    <row r="92" spans="1:11">
      <c r="A92" s="3"/>
      <c r="B92" s="3"/>
      <c r="C92" s="3"/>
      <c r="D92" s="185"/>
      <c r="E92" s="352"/>
      <c r="F92" s="350"/>
      <c r="G92" s="350"/>
      <c r="H92" s="350"/>
    </row>
    <row r="93" spans="1:11">
      <c r="A93" s="3"/>
      <c r="B93" s="3"/>
      <c r="C93" s="3"/>
      <c r="D93" s="185"/>
      <c r="E93" s="352"/>
      <c r="F93" s="350"/>
      <c r="G93" s="350"/>
      <c r="H93" s="350"/>
    </row>
    <row r="94" spans="1:11">
      <c r="A94" s="3"/>
      <c r="B94" s="3"/>
      <c r="C94" s="3"/>
      <c r="D94" s="185"/>
      <c r="E94" s="352"/>
      <c r="F94" s="350"/>
      <c r="G94" s="350"/>
      <c r="H94" s="350"/>
    </row>
    <row r="95" spans="1:11">
      <c r="A95" s="3"/>
      <c r="B95" s="3"/>
      <c r="C95" s="3"/>
      <c r="D95" s="185"/>
      <c r="F95" s="350"/>
      <c r="G95" s="350"/>
      <c r="H95" s="350"/>
    </row>
    <row r="96" spans="1:11">
      <c r="A96" s="3"/>
      <c r="B96" s="3"/>
      <c r="C96" s="3"/>
      <c r="D96" s="185"/>
      <c r="E96" s="185"/>
    </row>
    <row r="97" spans="1:7">
      <c r="A97" s="3"/>
      <c r="B97" s="3"/>
      <c r="C97" s="3"/>
      <c r="D97" s="185"/>
      <c r="E97" s="185"/>
      <c r="F97" s="350"/>
      <c r="G97" s="350"/>
    </row>
    <row r="98" spans="1:7">
      <c r="A98" s="3"/>
      <c r="B98" s="3"/>
      <c r="C98" s="3"/>
      <c r="D98" s="185"/>
      <c r="E98" s="185"/>
      <c r="F98" s="350"/>
      <c r="G98" s="350"/>
    </row>
    <row r="99" spans="1:7">
      <c r="A99" s="3"/>
      <c r="B99" s="3"/>
      <c r="C99" s="3"/>
      <c r="D99" s="185"/>
      <c r="E99" s="185"/>
      <c r="F99" s="350"/>
      <c r="G99" s="350"/>
    </row>
    <row r="100" spans="1:7">
      <c r="A100" s="3"/>
      <c r="B100" s="3"/>
      <c r="C100" s="3"/>
      <c r="D100" s="185"/>
      <c r="E100" s="185"/>
      <c r="F100" s="350"/>
      <c r="G100" s="350"/>
    </row>
    <row r="101" spans="1:7">
      <c r="A101" s="3"/>
      <c r="B101" s="3"/>
      <c r="C101" s="3"/>
      <c r="D101" s="185"/>
      <c r="E101" s="185"/>
    </row>
    <row r="102" spans="1:7">
      <c r="A102" s="3"/>
      <c r="B102" s="3"/>
      <c r="C102" s="3"/>
      <c r="D102" s="185"/>
      <c r="E102" s="185"/>
      <c r="F102" s="182"/>
    </row>
    <row r="103" spans="1:7">
      <c r="A103" s="3"/>
      <c r="B103" s="3"/>
      <c r="C103" s="3"/>
      <c r="D103" s="185"/>
      <c r="E103" s="185"/>
      <c r="F103" s="182"/>
    </row>
    <row r="104" spans="1:7">
      <c r="A104" s="3"/>
      <c r="B104" s="3"/>
      <c r="C104" s="3"/>
      <c r="D104" s="185"/>
      <c r="E104" s="185"/>
      <c r="F104" s="182"/>
    </row>
    <row r="105" spans="1:7">
      <c r="A105" s="3"/>
      <c r="B105" s="3"/>
      <c r="C105" s="3"/>
      <c r="D105" s="185"/>
      <c r="E105" s="185"/>
      <c r="F105" s="182"/>
    </row>
    <row r="106" spans="1:7">
      <c r="A106" s="3"/>
      <c r="B106" s="3"/>
      <c r="C106" s="3"/>
      <c r="D106" s="185"/>
      <c r="E106" s="185"/>
      <c r="F106" s="252"/>
    </row>
    <row r="107" spans="1:7">
      <c r="A107" s="3"/>
      <c r="B107" s="3"/>
      <c r="C107" s="3"/>
      <c r="D107" s="185"/>
      <c r="E107" s="185"/>
    </row>
    <row r="108" spans="1:7">
      <c r="A108" s="3"/>
      <c r="B108" s="3"/>
      <c r="C108" s="3"/>
      <c r="D108" s="185"/>
      <c r="E108" s="185"/>
    </row>
    <row r="109" spans="1:7">
      <c r="A109" s="3"/>
      <c r="B109" s="3"/>
      <c r="C109" s="3"/>
      <c r="D109" s="185"/>
      <c r="E109" s="185"/>
    </row>
    <row r="110" spans="1:7">
      <c r="E110" s="185"/>
    </row>
    <row r="111" spans="1:7">
      <c r="E111" s="185"/>
    </row>
    <row r="112" spans="1:7">
      <c r="E112" s="185"/>
    </row>
    <row r="113" spans="5:5">
      <c r="E113" s="185"/>
    </row>
    <row r="114" spans="5:5">
      <c r="E114" s="185"/>
    </row>
  </sheetData>
  <mergeCells count="7">
    <mergeCell ref="F6:F9"/>
    <mergeCell ref="G6:G9"/>
    <mergeCell ref="A3:G3"/>
    <mergeCell ref="A1:G1"/>
    <mergeCell ref="C6:C9"/>
    <mergeCell ref="E5:E9"/>
    <mergeCell ref="B5:D5"/>
  </mergeCells>
  <phoneticPr fontId="0" type="noConversion"/>
  <printOptions horizontalCentered="1"/>
  <pageMargins left="0.34" right="0.31" top="0.3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zoomScaleNormal="100" workbookViewId="0">
      <selection activeCell="G10" sqref="G10"/>
    </sheetView>
  </sheetViews>
  <sheetFormatPr defaultRowHeight="12.75"/>
  <cols>
    <col min="1" max="5" width="17.5703125" customWidth="1"/>
    <col min="6" max="6" width="14.28515625" style="207" customWidth="1"/>
    <col min="7" max="7" width="12.85546875" style="207" customWidth="1"/>
    <col min="8" max="8" width="13" style="207" customWidth="1"/>
    <col min="9" max="9" width="12.7109375" style="207" customWidth="1"/>
    <col min="10" max="10" width="13.140625" customWidth="1"/>
    <col min="11" max="11" width="11.28515625" bestFit="1" customWidth="1"/>
  </cols>
  <sheetData>
    <row r="1" spans="1:17">
      <c r="A1" s="513" t="s">
        <v>109</v>
      </c>
      <c r="B1" s="513"/>
      <c r="C1" s="513"/>
      <c r="D1" s="513"/>
      <c r="E1" s="513"/>
      <c r="F1" s="271"/>
      <c r="G1" s="271"/>
      <c r="H1" s="271"/>
      <c r="I1" s="271"/>
    </row>
    <row r="2" spans="1:17">
      <c r="A2" s="3"/>
      <c r="B2" s="3"/>
      <c r="C2" s="3"/>
      <c r="D2" s="3"/>
      <c r="E2" s="3"/>
      <c r="F2" s="185"/>
      <c r="G2" s="185"/>
      <c r="H2" s="185"/>
    </row>
    <row r="3" spans="1:17">
      <c r="A3" s="521" t="s">
        <v>231</v>
      </c>
      <c r="B3" s="521"/>
      <c r="C3" s="521"/>
      <c r="D3" s="521"/>
      <c r="E3" s="521"/>
      <c r="F3" s="271"/>
      <c r="G3" s="271"/>
      <c r="H3" s="271"/>
      <c r="I3" s="271"/>
    </row>
    <row r="4" spans="1:17" ht="15" customHeight="1" thickBot="1">
      <c r="A4" s="3"/>
      <c r="B4" s="3"/>
      <c r="C4" s="3"/>
      <c r="D4" s="3"/>
      <c r="E4" s="3"/>
      <c r="F4" s="185"/>
      <c r="G4"/>
      <c r="H4"/>
      <c r="I4"/>
      <c r="K4" s="3"/>
    </row>
    <row r="5" spans="1:17" ht="17.25" customHeight="1" thickTop="1">
      <c r="A5" s="6"/>
      <c r="B5" s="539" t="s">
        <v>58</v>
      </c>
      <c r="C5" s="540"/>
      <c r="D5" s="540"/>
      <c r="E5" s="540"/>
      <c r="F5"/>
      <c r="G5"/>
      <c r="H5"/>
      <c r="I5" s="3"/>
    </row>
    <row r="6" spans="1:17" ht="12.75" customHeight="1">
      <c r="A6" s="3"/>
      <c r="B6" s="273"/>
      <c r="C6" s="207"/>
      <c r="D6" s="207"/>
      <c r="E6" s="200" t="s">
        <v>126</v>
      </c>
      <c r="F6"/>
      <c r="G6"/>
      <c r="H6"/>
      <c r="I6" s="3"/>
    </row>
    <row r="7" spans="1:17" ht="12.75" customHeight="1">
      <c r="A7" s="3" t="s">
        <v>67</v>
      </c>
      <c r="B7" s="274"/>
      <c r="C7" s="201"/>
      <c r="D7" s="541" t="s">
        <v>207</v>
      </c>
      <c r="E7" s="201" t="s">
        <v>110</v>
      </c>
      <c r="F7"/>
      <c r="G7"/>
      <c r="H7"/>
      <c r="I7" s="3"/>
    </row>
    <row r="8" spans="1:17">
      <c r="A8" s="3" t="s">
        <v>30</v>
      </c>
      <c r="B8" s="275" t="s">
        <v>125</v>
      </c>
      <c r="C8" s="201" t="s">
        <v>125</v>
      </c>
      <c r="D8" s="497"/>
      <c r="E8" s="201" t="s">
        <v>29</v>
      </c>
      <c r="F8"/>
      <c r="G8"/>
      <c r="H8"/>
      <c r="I8" s="3"/>
    </row>
    <row r="9" spans="1:17" ht="13.5" thickBot="1">
      <c r="A9" s="7" t="s">
        <v>121</v>
      </c>
      <c r="B9" s="276" t="s">
        <v>130</v>
      </c>
      <c r="C9" s="203" t="s">
        <v>50</v>
      </c>
      <c r="D9" s="498"/>
      <c r="E9" s="203" t="s">
        <v>111</v>
      </c>
      <c r="F9"/>
      <c r="G9"/>
      <c r="H9"/>
      <c r="I9" s="3"/>
    </row>
    <row r="10" spans="1:17" s="43" customFormat="1">
      <c r="A10" s="47" t="s">
        <v>0</v>
      </c>
      <c r="B10" s="401">
        <f t="shared" ref="B10:E10" si="0">SUM(B12:B39)</f>
        <v>191191306.61999995</v>
      </c>
      <c r="C10" s="210">
        <f t="shared" si="0"/>
        <v>5313417.5199999996</v>
      </c>
      <c r="D10" s="210">
        <f t="shared" si="0"/>
        <v>180665</v>
      </c>
      <c r="E10" s="210">
        <f t="shared" si="0"/>
        <v>6852103.1199999992</v>
      </c>
      <c r="G10" s="113"/>
      <c r="H10" s="113"/>
      <c r="I10" s="113"/>
      <c r="J10"/>
      <c r="K10" s="113"/>
      <c r="L10" s="113"/>
      <c r="M10" s="113"/>
      <c r="N10" s="113"/>
      <c r="O10" s="113"/>
      <c r="P10" s="351"/>
      <c r="Q10" s="49"/>
    </row>
    <row r="11" spans="1:17">
      <c r="A11" s="3"/>
      <c r="B11" s="3"/>
      <c r="C11" s="3"/>
      <c r="D11" s="3"/>
      <c r="E11" s="3"/>
      <c r="F11"/>
      <c r="G11" s="40"/>
      <c r="H11" s="40"/>
      <c r="I11" s="40"/>
      <c r="K11" s="40"/>
      <c r="L11" s="40"/>
      <c r="M11" s="40"/>
      <c r="N11" s="352"/>
      <c r="O11" s="352"/>
      <c r="P11" s="350"/>
      <c r="Q11" s="187"/>
    </row>
    <row r="12" spans="1:17">
      <c r="A12" s="3" t="s">
        <v>1</v>
      </c>
      <c r="B12" s="124">
        <v>2365522.8700000006</v>
      </c>
      <c r="C12" s="124">
        <v>80213.02</v>
      </c>
      <c r="D12" s="124">
        <v>0</v>
      </c>
      <c r="E12" s="124">
        <v>75618.679999999993</v>
      </c>
      <c r="F12"/>
      <c r="G12" s="40"/>
      <c r="H12" s="40"/>
      <c r="I12" s="40"/>
      <c r="K12" s="40"/>
      <c r="L12" s="40"/>
      <c r="M12" s="40"/>
      <c r="N12" s="352"/>
      <c r="O12" s="352"/>
      <c r="P12" s="352"/>
      <c r="Q12" s="207"/>
    </row>
    <row r="13" spans="1:17">
      <c r="A13" s="3" t="s">
        <v>2</v>
      </c>
      <c r="B13" s="124">
        <v>17541079.559999999</v>
      </c>
      <c r="C13" s="124">
        <v>469264.8</v>
      </c>
      <c r="D13" s="124">
        <v>0</v>
      </c>
      <c r="E13" s="124">
        <v>698043.59</v>
      </c>
      <c r="F13"/>
      <c r="G13" s="40"/>
      <c r="H13" s="40"/>
      <c r="I13" s="40"/>
      <c r="K13" s="40"/>
      <c r="L13" s="40"/>
      <c r="M13" s="40"/>
      <c r="N13" s="352"/>
      <c r="O13" s="352"/>
      <c r="P13" s="352"/>
      <c r="Q13" s="207"/>
    </row>
    <row r="14" spans="1:17" s="23" customFormat="1">
      <c r="A14" s="32" t="s">
        <v>3</v>
      </c>
      <c r="B14" s="124">
        <v>21760607.039999999</v>
      </c>
      <c r="C14" s="124">
        <v>738894.4</v>
      </c>
      <c r="D14" s="124">
        <v>0</v>
      </c>
      <c r="E14" s="124">
        <v>0</v>
      </c>
      <c r="G14" s="40"/>
      <c r="H14" s="40"/>
      <c r="I14" s="40"/>
      <c r="J14"/>
      <c r="K14" s="40"/>
      <c r="L14" s="40"/>
      <c r="M14" s="40"/>
      <c r="N14" s="352"/>
      <c r="O14" s="352"/>
      <c r="P14" s="350"/>
      <c r="Q14" s="187"/>
    </row>
    <row r="15" spans="1:17">
      <c r="A15" s="3" t="s">
        <v>4</v>
      </c>
      <c r="B15" s="124">
        <v>23971506.579999998</v>
      </c>
      <c r="C15" s="124">
        <v>793046.15</v>
      </c>
      <c r="D15" s="124">
        <v>0</v>
      </c>
      <c r="E15" s="124">
        <v>1626441.49</v>
      </c>
      <c r="F15"/>
      <c r="G15" s="40"/>
      <c r="H15" s="40"/>
      <c r="I15" s="40"/>
      <c r="K15" s="40"/>
      <c r="L15" s="40"/>
      <c r="M15" s="40"/>
      <c r="N15" s="352"/>
      <c r="O15" s="352"/>
      <c r="P15" s="350"/>
      <c r="Q15" s="187"/>
    </row>
    <row r="16" spans="1:17">
      <c r="A16" s="3" t="s">
        <v>5</v>
      </c>
      <c r="B16" s="124">
        <v>2980461.9899999998</v>
      </c>
      <c r="C16" s="124">
        <v>79130.55</v>
      </c>
      <c r="D16" s="124">
        <v>0</v>
      </c>
      <c r="E16" s="124">
        <v>374757.04000000004</v>
      </c>
      <c r="F16"/>
      <c r="G16" s="40"/>
      <c r="H16" s="40"/>
      <c r="I16" s="40"/>
      <c r="K16" s="40"/>
      <c r="L16" s="40"/>
      <c r="M16" s="40"/>
      <c r="N16" s="352"/>
      <c r="O16" s="352"/>
      <c r="P16" s="350"/>
      <c r="Q16" s="187"/>
    </row>
    <row r="17" spans="1:17">
      <c r="A17" s="3"/>
      <c r="B17" s="124">
        <v>0</v>
      </c>
      <c r="C17" s="124">
        <v>0</v>
      </c>
      <c r="D17" s="124">
        <v>0</v>
      </c>
      <c r="E17" s="124">
        <v>0</v>
      </c>
      <c r="F17"/>
      <c r="G17" s="40"/>
      <c r="H17" s="40"/>
      <c r="I17" s="40"/>
      <c r="K17" s="40"/>
      <c r="L17" s="40"/>
      <c r="M17" s="40"/>
      <c r="N17" s="352"/>
      <c r="O17" s="352"/>
      <c r="P17" s="350"/>
      <c r="Q17" s="187"/>
    </row>
    <row r="18" spans="1:17">
      <c r="A18" s="3" t="s">
        <v>6</v>
      </c>
      <c r="B18" s="124">
        <v>1361108.63</v>
      </c>
      <c r="C18" s="124">
        <v>49791.329999999994</v>
      </c>
      <c r="D18" s="124">
        <v>0</v>
      </c>
      <c r="E18" s="124">
        <v>25477.47</v>
      </c>
      <c r="F18"/>
      <c r="G18" s="40"/>
      <c r="H18" s="40"/>
      <c r="I18" s="40"/>
      <c r="K18" s="40"/>
      <c r="L18" s="40"/>
      <c r="M18" s="40"/>
      <c r="N18" s="352"/>
      <c r="O18" s="352"/>
      <c r="P18" s="350"/>
      <c r="Q18" s="187"/>
    </row>
    <row r="19" spans="1:17">
      <c r="A19" s="3" t="s">
        <v>7</v>
      </c>
      <c r="B19" s="124">
        <v>5540389.3300000001</v>
      </c>
      <c r="C19" s="124">
        <v>182973</v>
      </c>
      <c r="D19" s="124">
        <v>180665</v>
      </c>
      <c r="E19" s="124">
        <v>0</v>
      </c>
      <c r="F19"/>
      <c r="G19" s="40"/>
      <c r="H19" s="40"/>
      <c r="I19" s="40"/>
      <c r="K19" s="40"/>
      <c r="L19" s="40"/>
      <c r="M19" s="40"/>
      <c r="N19" s="352"/>
      <c r="O19" s="352"/>
      <c r="P19" s="350"/>
      <c r="Q19" s="187"/>
    </row>
    <row r="20" spans="1:17">
      <c r="A20" s="3" t="s">
        <v>8</v>
      </c>
      <c r="B20" s="124">
        <v>3568387.3</v>
      </c>
      <c r="C20" s="124">
        <v>114450.98</v>
      </c>
      <c r="D20" s="124">
        <v>0</v>
      </c>
      <c r="E20" s="124">
        <v>159780.54</v>
      </c>
      <c r="F20"/>
      <c r="G20" s="40"/>
      <c r="H20" s="40"/>
      <c r="I20" s="40"/>
      <c r="K20" s="40"/>
      <c r="L20" s="40"/>
      <c r="M20" s="40"/>
      <c r="N20" s="352"/>
      <c r="O20" s="352"/>
      <c r="P20" s="350"/>
      <c r="Q20" s="187"/>
    </row>
    <row r="21" spans="1:17">
      <c r="A21" s="3" t="s">
        <v>9</v>
      </c>
      <c r="B21" s="124">
        <v>5273244.4700000007</v>
      </c>
      <c r="C21" s="124">
        <v>109820.69999999998</v>
      </c>
      <c r="D21" s="124">
        <v>0</v>
      </c>
      <c r="E21" s="124">
        <v>112496.09</v>
      </c>
      <c r="F21"/>
      <c r="G21" s="40"/>
      <c r="H21" s="40"/>
      <c r="I21" s="40"/>
      <c r="K21" s="40"/>
      <c r="L21" s="40"/>
      <c r="M21" s="40"/>
      <c r="N21" s="352"/>
      <c r="O21" s="352"/>
      <c r="P21" s="350"/>
      <c r="Q21" s="187"/>
    </row>
    <row r="22" spans="1:17">
      <c r="A22" s="3" t="s">
        <v>10</v>
      </c>
      <c r="B22" s="124">
        <v>1088058.98</v>
      </c>
      <c r="C22" s="124">
        <v>33924.43</v>
      </c>
      <c r="D22" s="124">
        <v>0</v>
      </c>
      <c r="E22" s="124">
        <v>25761.26</v>
      </c>
      <c r="F22"/>
      <c r="G22" s="40"/>
      <c r="H22" s="40"/>
      <c r="I22" s="40"/>
      <c r="K22" s="40"/>
      <c r="L22" s="40"/>
      <c r="M22" s="40"/>
      <c r="N22" s="352"/>
      <c r="O22" s="352"/>
      <c r="P22" s="350"/>
      <c r="Q22" s="187"/>
    </row>
    <row r="23" spans="1:17">
      <c r="A23" s="3"/>
      <c r="B23" s="124">
        <v>0</v>
      </c>
      <c r="C23" s="124">
        <v>0</v>
      </c>
      <c r="D23" s="124">
        <v>0</v>
      </c>
      <c r="E23" s="124">
        <v>0</v>
      </c>
      <c r="F23"/>
      <c r="G23" s="40"/>
      <c r="H23" s="40"/>
      <c r="I23" s="40"/>
      <c r="K23" s="40"/>
      <c r="L23" s="40"/>
      <c r="M23" s="40"/>
      <c r="N23" s="352"/>
      <c r="O23" s="352"/>
      <c r="P23" s="350"/>
      <c r="Q23" s="187"/>
    </row>
    <row r="24" spans="1:17">
      <c r="A24" s="3" t="s">
        <v>11</v>
      </c>
      <c r="B24" s="124">
        <v>7817213.3799999999</v>
      </c>
      <c r="C24" s="124">
        <v>133455.53999999998</v>
      </c>
      <c r="D24" s="124">
        <v>0</v>
      </c>
      <c r="E24" s="124">
        <v>0</v>
      </c>
      <c r="F24"/>
      <c r="G24" s="40"/>
      <c r="H24" s="40"/>
      <c r="I24" s="40"/>
      <c r="K24" s="40"/>
      <c r="L24" s="40"/>
      <c r="M24" s="40"/>
      <c r="N24" s="352"/>
      <c r="O24" s="352"/>
      <c r="P24" s="350"/>
      <c r="Q24" s="187"/>
    </row>
    <row r="25" spans="1:17">
      <c r="A25" s="3" t="s">
        <v>12</v>
      </c>
      <c r="B25" s="124">
        <v>1045207.85</v>
      </c>
      <c r="C25" s="124">
        <v>43076.89</v>
      </c>
      <c r="D25" s="124">
        <v>0</v>
      </c>
      <c r="E25" s="124">
        <v>153718.54999999999</v>
      </c>
      <c r="F25"/>
      <c r="G25" s="40"/>
      <c r="H25" s="40"/>
      <c r="I25" s="40"/>
      <c r="K25" s="40"/>
      <c r="L25" s="40"/>
      <c r="M25" s="40"/>
      <c r="N25" s="352"/>
      <c r="O25" s="352"/>
      <c r="P25" s="352"/>
      <c r="Q25" s="187"/>
    </row>
    <row r="26" spans="1:17">
      <c r="A26" s="3" t="s">
        <v>13</v>
      </c>
      <c r="B26" s="124">
        <v>8284494.6799999997</v>
      </c>
      <c r="C26" s="124">
        <v>214273.02</v>
      </c>
      <c r="D26" s="124">
        <v>0</v>
      </c>
      <c r="E26" s="124">
        <v>281616.39</v>
      </c>
      <c r="F26"/>
      <c r="G26" s="40"/>
      <c r="H26" s="40"/>
      <c r="I26" s="40"/>
      <c r="K26" s="40"/>
      <c r="L26" s="40"/>
      <c r="M26" s="40"/>
      <c r="N26" s="352"/>
      <c r="O26" s="352"/>
      <c r="P26" s="352"/>
      <c r="Q26" s="187"/>
    </row>
    <row r="27" spans="1:17">
      <c r="A27" s="3" t="s">
        <v>14</v>
      </c>
      <c r="B27" s="124">
        <v>9855181.1700000018</v>
      </c>
      <c r="C27" s="124">
        <v>327257.36</v>
      </c>
      <c r="D27" s="124">
        <v>0</v>
      </c>
      <c r="E27" s="124">
        <v>2075511.88</v>
      </c>
      <c r="F27"/>
      <c r="G27" s="40"/>
      <c r="H27" s="40"/>
      <c r="I27" s="40"/>
      <c r="K27" s="40"/>
      <c r="L27" s="40"/>
      <c r="M27" s="40"/>
      <c r="N27" s="352"/>
      <c r="O27" s="352"/>
      <c r="P27" s="352"/>
      <c r="Q27" s="187"/>
    </row>
    <row r="28" spans="1:17">
      <c r="A28" s="3" t="s">
        <v>15</v>
      </c>
      <c r="B28" s="124">
        <v>683696.58</v>
      </c>
      <c r="C28" s="124">
        <v>19712.900000000001</v>
      </c>
      <c r="D28" s="124">
        <v>0</v>
      </c>
      <c r="E28" s="124">
        <v>15459.31</v>
      </c>
      <c r="F28"/>
      <c r="G28" s="40"/>
      <c r="H28" s="40"/>
      <c r="I28" s="40"/>
      <c r="K28" s="40"/>
      <c r="L28" s="40"/>
      <c r="M28" s="40"/>
      <c r="N28" s="352"/>
      <c r="O28" s="352"/>
      <c r="P28" s="352"/>
      <c r="Q28" s="207"/>
    </row>
    <row r="29" spans="1:17">
      <c r="A29" s="3"/>
      <c r="B29" s="124">
        <v>0</v>
      </c>
      <c r="C29" s="124">
        <v>0</v>
      </c>
      <c r="D29" s="124">
        <v>0</v>
      </c>
      <c r="E29" s="124">
        <v>0</v>
      </c>
      <c r="F29"/>
      <c r="G29" s="40"/>
      <c r="H29" s="40"/>
      <c r="I29" s="40"/>
      <c r="K29" s="40"/>
      <c r="L29" s="40"/>
      <c r="M29" s="40"/>
      <c r="N29" s="352"/>
      <c r="O29" s="352"/>
      <c r="P29" s="352"/>
      <c r="Q29" s="207"/>
    </row>
    <row r="30" spans="1:17">
      <c r="A30" s="3" t="s">
        <v>16</v>
      </c>
      <c r="B30" s="124">
        <v>33030008.689999998</v>
      </c>
      <c r="C30" s="124">
        <v>725174.86</v>
      </c>
      <c r="D30" s="124">
        <v>0</v>
      </c>
      <c r="E30" s="124">
        <v>0</v>
      </c>
      <c r="F30"/>
      <c r="G30" s="40"/>
      <c r="H30" s="40"/>
      <c r="I30" s="40"/>
      <c r="K30" s="40"/>
      <c r="L30" s="40"/>
      <c r="M30" s="40"/>
      <c r="N30" s="352"/>
      <c r="O30" s="352"/>
      <c r="P30" s="352"/>
      <c r="Q30" s="207"/>
    </row>
    <row r="31" spans="1:17">
      <c r="A31" s="3" t="s">
        <v>17</v>
      </c>
      <c r="B31" s="124">
        <v>27191785.640000001</v>
      </c>
      <c r="C31" s="124">
        <v>754584.24</v>
      </c>
      <c r="D31" s="124">
        <v>0</v>
      </c>
      <c r="E31" s="124">
        <v>726534.79</v>
      </c>
      <c r="F31"/>
      <c r="G31" s="40"/>
      <c r="H31" s="40"/>
      <c r="I31" s="40"/>
      <c r="K31" s="40"/>
      <c r="L31" s="40"/>
      <c r="M31" s="40"/>
      <c r="N31" s="352"/>
      <c r="O31" s="352"/>
      <c r="P31" s="352"/>
      <c r="Q31" s="207"/>
    </row>
    <row r="32" spans="1:17" s="54" customFormat="1">
      <c r="A32" s="53" t="s">
        <v>18</v>
      </c>
      <c r="B32" s="124">
        <v>1814563.8399999999</v>
      </c>
      <c r="C32" s="124">
        <v>40565.679999999993</v>
      </c>
      <c r="D32" s="124">
        <v>0</v>
      </c>
      <c r="E32" s="124">
        <v>49716.990000000005</v>
      </c>
      <c r="F32" s="65"/>
      <c r="G32" s="40"/>
      <c r="H32" s="40"/>
      <c r="I32" s="40"/>
      <c r="J32"/>
      <c r="K32" s="40"/>
      <c r="L32" s="40"/>
      <c r="M32" s="40"/>
      <c r="N32" s="352"/>
      <c r="O32" s="352"/>
      <c r="P32" s="352"/>
      <c r="Q32" s="207"/>
    </row>
    <row r="33" spans="1:17">
      <c r="A33" s="3" t="s">
        <v>19</v>
      </c>
      <c r="B33" s="124">
        <v>3977706.39</v>
      </c>
      <c r="C33" s="124">
        <v>123061.69</v>
      </c>
      <c r="D33" s="124">
        <v>0</v>
      </c>
      <c r="E33" s="124">
        <v>103970.03</v>
      </c>
      <c r="F33"/>
      <c r="G33" s="40"/>
      <c r="H33" s="40"/>
      <c r="I33" s="40"/>
      <c r="K33" s="40"/>
      <c r="L33" s="40"/>
      <c r="M33" s="40"/>
      <c r="N33" s="352"/>
      <c r="O33" s="352"/>
      <c r="P33" s="352"/>
      <c r="Q33" s="207"/>
    </row>
    <row r="34" spans="1:17">
      <c r="A34" s="3" t="s">
        <v>20</v>
      </c>
      <c r="B34" s="124">
        <v>1119477.08</v>
      </c>
      <c r="C34" s="124">
        <v>34602.18</v>
      </c>
      <c r="D34" s="124">
        <v>0</v>
      </c>
      <c r="E34" s="124">
        <v>19718.849999999999</v>
      </c>
      <c r="F34"/>
      <c r="G34" s="40"/>
      <c r="H34" s="40"/>
      <c r="I34" s="40"/>
      <c r="K34" s="40"/>
      <c r="L34" s="40"/>
      <c r="M34" s="40"/>
      <c r="N34" s="352"/>
      <c r="O34" s="352"/>
      <c r="P34" s="352"/>
      <c r="Q34" s="207"/>
    </row>
    <row r="35" spans="1:17">
      <c r="A35" s="3"/>
      <c r="B35" s="124">
        <v>0</v>
      </c>
      <c r="C35" s="124">
        <v>0</v>
      </c>
      <c r="D35" s="124">
        <v>0</v>
      </c>
      <c r="E35" s="124">
        <v>0</v>
      </c>
      <c r="F35"/>
      <c r="G35" s="40"/>
      <c r="H35" s="40"/>
      <c r="I35" s="40"/>
      <c r="K35" s="40"/>
      <c r="L35" s="40"/>
      <c r="M35" s="40"/>
      <c r="N35" s="352"/>
      <c r="O35" s="352"/>
      <c r="P35" s="352"/>
      <c r="Q35" s="207"/>
    </row>
    <row r="36" spans="1:17">
      <c r="A36" s="3" t="s">
        <v>21</v>
      </c>
      <c r="B36" s="124">
        <v>1241446.8</v>
      </c>
      <c r="C36" s="124">
        <v>42325</v>
      </c>
      <c r="D36" s="124">
        <v>0</v>
      </c>
      <c r="E36" s="124">
        <v>40647.89</v>
      </c>
      <c r="F36"/>
      <c r="G36" s="40"/>
      <c r="H36" s="40"/>
      <c r="I36" s="40"/>
      <c r="K36" s="40"/>
      <c r="L36" s="40"/>
      <c r="M36" s="40"/>
      <c r="N36" s="352"/>
      <c r="O36" s="352"/>
      <c r="P36" s="352"/>
      <c r="Q36" s="207"/>
    </row>
    <row r="37" spans="1:17">
      <c r="A37" s="3" t="s">
        <v>22</v>
      </c>
      <c r="B37" s="124">
        <v>4935722.32</v>
      </c>
      <c r="C37" s="124">
        <v>99213.41</v>
      </c>
      <c r="D37" s="124">
        <v>0</v>
      </c>
      <c r="E37" s="124">
        <v>161886.19</v>
      </c>
      <c r="F37"/>
      <c r="G37" s="40"/>
      <c r="H37" s="40"/>
      <c r="I37" s="40"/>
      <c r="K37" s="40"/>
      <c r="L37" s="40"/>
      <c r="M37" s="40"/>
      <c r="N37" s="352"/>
      <c r="O37" s="352"/>
      <c r="P37" s="352"/>
      <c r="Q37" s="207"/>
    </row>
    <row r="38" spans="1:17">
      <c r="A38" s="3" t="s">
        <v>23</v>
      </c>
      <c r="B38" s="124">
        <v>3108925.98</v>
      </c>
      <c r="C38" s="124">
        <v>65822</v>
      </c>
      <c r="D38" s="124">
        <v>0</v>
      </c>
      <c r="E38" s="124">
        <v>86741</v>
      </c>
      <c r="F38"/>
      <c r="G38"/>
      <c r="H38"/>
      <c r="I38" s="15"/>
    </row>
    <row r="39" spans="1:17">
      <c r="A39" s="12" t="s">
        <v>24</v>
      </c>
      <c r="B39" s="125">
        <v>1635509.47</v>
      </c>
      <c r="C39" s="125">
        <v>38783.39</v>
      </c>
      <c r="D39" s="125">
        <v>0</v>
      </c>
      <c r="E39" s="125">
        <v>38205.090000000004</v>
      </c>
      <c r="F39"/>
      <c r="G39"/>
      <c r="H39"/>
      <c r="I39" s="15"/>
    </row>
    <row r="40" spans="1:17">
      <c r="A40" s="3"/>
      <c r="B40" s="32"/>
      <c r="C40" s="32"/>
      <c r="D40" s="32"/>
      <c r="E40" s="32"/>
      <c r="F40" s="32"/>
      <c r="G40" s="49"/>
      <c r="H40" s="23"/>
      <c r="I40" s="49"/>
      <c r="M40" s="15"/>
    </row>
    <row r="41" spans="1:17">
      <c r="A41" s="3"/>
      <c r="J41" s="1"/>
      <c r="N41" s="15"/>
    </row>
    <row r="42" spans="1:17">
      <c r="A42" s="389"/>
      <c r="B42" s="346"/>
      <c r="C42" s="346"/>
      <c r="D42" s="346"/>
      <c r="E42" s="346"/>
      <c r="F42" s="350"/>
      <c r="G42" s="350"/>
      <c r="H42" s="350"/>
      <c r="I42" s="350"/>
      <c r="J42" s="1"/>
      <c r="N42" s="15"/>
    </row>
    <row r="43" spans="1:17">
      <c r="A43" s="199"/>
      <c r="B43" s="346"/>
      <c r="C43" s="346"/>
      <c r="D43" s="346"/>
      <c r="E43" s="346"/>
      <c r="F43" s="350"/>
      <c r="G43" s="350"/>
      <c r="H43" s="350"/>
      <c r="I43" s="350"/>
      <c r="J43" s="1"/>
    </row>
    <row r="44" spans="1:17">
      <c r="A44" s="199"/>
      <c r="B44" s="346"/>
      <c r="C44" s="346"/>
      <c r="D44" s="346"/>
      <c r="E44" s="346"/>
      <c r="F44" s="350"/>
      <c r="G44" s="350"/>
      <c r="H44" s="350"/>
      <c r="I44" s="350"/>
      <c r="J44" s="1"/>
    </row>
    <row r="45" spans="1:17">
      <c r="A45" s="199"/>
      <c r="B45" s="346"/>
      <c r="C45" s="346"/>
      <c r="D45" s="346"/>
      <c r="E45" s="346"/>
      <c r="F45" s="350"/>
      <c r="G45" s="350"/>
      <c r="H45" s="350"/>
      <c r="I45" s="350"/>
      <c r="J45" s="1"/>
    </row>
    <row r="46" spans="1:17">
      <c r="A46" s="199"/>
      <c r="B46" s="346"/>
      <c r="C46" s="346"/>
      <c r="D46" s="346"/>
      <c r="E46" s="346"/>
      <c r="F46" s="350"/>
      <c r="G46" s="350"/>
      <c r="H46" s="350"/>
      <c r="I46" s="350"/>
      <c r="J46" s="1"/>
    </row>
    <row r="47" spans="1:17">
      <c r="A47" s="199"/>
      <c r="B47" s="346"/>
      <c r="C47" s="346"/>
      <c r="D47" s="346"/>
      <c r="E47" s="346"/>
      <c r="F47" s="350"/>
      <c r="G47" s="350"/>
      <c r="H47" s="350"/>
      <c r="I47" s="350"/>
      <c r="J47" s="1"/>
    </row>
    <row r="48" spans="1:17">
      <c r="A48" s="199"/>
      <c r="B48" s="346"/>
      <c r="C48" s="346"/>
      <c r="D48" s="346"/>
      <c r="E48" s="346"/>
      <c r="F48" s="350"/>
      <c r="G48" s="350"/>
      <c r="H48" s="350"/>
      <c r="I48" s="350"/>
      <c r="J48" s="1"/>
      <c r="N48" s="15"/>
    </row>
    <row r="49" spans="1:14">
      <c r="A49" s="199"/>
      <c r="B49" s="346"/>
      <c r="C49" s="346"/>
      <c r="D49" s="346"/>
      <c r="E49" s="346"/>
      <c r="F49" s="350"/>
      <c r="G49" s="350"/>
      <c r="H49" s="350"/>
      <c r="I49" s="350"/>
      <c r="J49" s="1"/>
      <c r="N49" s="15"/>
    </row>
    <row r="50" spans="1:14">
      <c r="A50" s="199"/>
      <c r="B50" s="346"/>
      <c r="C50" s="346"/>
      <c r="D50" s="346"/>
      <c r="E50" s="346"/>
      <c r="F50" s="350"/>
      <c r="G50" s="350"/>
      <c r="H50" s="350"/>
      <c r="I50" s="350"/>
      <c r="J50" s="1"/>
      <c r="N50" s="15"/>
    </row>
    <row r="51" spans="1:14">
      <c r="A51" s="199"/>
      <c r="B51" s="346"/>
      <c r="C51" s="346"/>
      <c r="D51" s="346"/>
      <c r="E51" s="346"/>
      <c r="F51" s="350"/>
      <c r="G51" s="350"/>
      <c r="H51" s="350"/>
      <c r="I51" s="350"/>
      <c r="J51" s="1"/>
      <c r="N51" s="15"/>
    </row>
    <row r="52" spans="1:14">
      <c r="A52" s="199"/>
      <c r="B52" s="346"/>
      <c r="C52" s="346"/>
      <c r="D52" s="346"/>
      <c r="E52" s="346"/>
      <c r="F52" s="350"/>
      <c r="G52" s="350"/>
      <c r="H52" s="350"/>
      <c r="I52" s="350"/>
      <c r="J52" s="1"/>
      <c r="N52" s="15"/>
    </row>
    <row r="53" spans="1:14">
      <c r="A53" s="199"/>
      <c r="B53" s="346"/>
      <c r="C53" s="346"/>
      <c r="D53" s="346"/>
      <c r="E53" s="346"/>
      <c r="F53" s="350"/>
      <c r="G53" s="350"/>
      <c r="H53" s="350"/>
      <c r="I53" s="350"/>
      <c r="J53" s="1"/>
      <c r="N53" s="15"/>
    </row>
    <row r="54" spans="1:14">
      <c r="A54" s="199"/>
      <c r="B54" s="346"/>
      <c r="C54" s="346"/>
      <c r="D54" s="346"/>
      <c r="E54" s="346"/>
      <c r="F54" s="350"/>
      <c r="G54" s="350"/>
      <c r="H54" s="350"/>
      <c r="I54" s="350"/>
      <c r="J54" s="1"/>
      <c r="N54" s="15"/>
    </row>
    <row r="55" spans="1:14">
      <c r="A55" s="199"/>
      <c r="B55" s="346"/>
      <c r="C55" s="346"/>
      <c r="D55" s="346"/>
      <c r="E55" s="346"/>
      <c r="F55" s="350"/>
      <c r="G55" s="350"/>
      <c r="H55" s="350"/>
      <c r="I55" s="350"/>
      <c r="J55" s="1"/>
      <c r="N55" s="15"/>
    </row>
    <row r="56" spans="1:14">
      <c r="A56" s="199"/>
      <c r="B56" s="346"/>
      <c r="C56" s="346"/>
      <c r="D56" s="346"/>
      <c r="E56" s="346"/>
      <c r="F56" s="350"/>
      <c r="G56" s="350"/>
      <c r="H56" s="350"/>
      <c r="I56" s="350"/>
      <c r="J56" s="1"/>
      <c r="N56" s="15"/>
    </row>
    <row r="57" spans="1:14">
      <c r="A57" s="199"/>
      <c r="B57" s="346"/>
      <c r="C57" s="346"/>
      <c r="D57" s="346"/>
      <c r="E57" s="346"/>
      <c r="F57" s="350"/>
      <c r="G57" s="350"/>
      <c r="H57" s="350"/>
      <c r="I57" s="350"/>
      <c r="J57" s="1"/>
      <c r="N57" s="15"/>
    </row>
    <row r="58" spans="1:14">
      <c r="A58" s="199"/>
      <c r="B58" s="346"/>
      <c r="C58" s="346"/>
      <c r="D58" s="346"/>
      <c r="E58" s="346"/>
      <c r="F58" s="350"/>
      <c r="G58" s="350"/>
      <c r="H58" s="350"/>
      <c r="I58" s="350"/>
      <c r="J58" s="1"/>
      <c r="N58" s="15"/>
    </row>
    <row r="59" spans="1:14">
      <c r="A59" s="199"/>
      <c r="B59" s="346"/>
      <c r="C59" s="346"/>
      <c r="D59" s="346"/>
      <c r="E59" s="346"/>
      <c r="F59" s="350"/>
      <c r="G59" s="350"/>
      <c r="H59" s="350"/>
      <c r="I59" s="350"/>
      <c r="J59" s="1"/>
      <c r="N59" s="15"/>
    </row>
    <row r="60" spans="1:14">
      <c r="A60" s="199"/>
      <c r="B60" s="346"/>
      <c r="C60" s="346"/>
      <c r="D60" s="346"/>
      <c r="E60" s="346"/>
      <c r="F60" s="350"/>
      <c r="G60" s="350"/>
      <c r="H60" s="350"/>
      <c r="I60" s="350"/>
      <c r="J60" s="1"/>
      <c r="N60" s="15"/>
    </row>
    <row r="61" spans="1:14">
      <c r="A61" s="199"/>
      <c r="B61" s="346"/>
      <c r="C61" s="346"/>
      <c r="D61" s="346"/>
      <c r="E61" s="346"/>
      <c r="F61" s="350"/>
      <c r="G61" s="350"/>
      <c r="H61" s="350"/>
      <c r="I61" s="350"/>
      <c r="J61" s="1"/>
      <c r="N61" s="15"/>
    </row>
    <row r="62" spans="1:14">
      <c r="A62" s="199"/>
      <c r="B62" s="346"/>
      <c r="C62" s="346"/>
      <c r="D62" s="346"/>
      <c r="E62" s="346"/>
      <c r="F62" s="350"/>
      <c r="G62" s="350"/>
      <c r="H62" s="350"/>
      <c r="I62" s="350"/>
      <c r="J62" s="1"/>
      <c r="N62" s="15"/>
    </row>
    <row r="63" spans="1:14">
      <c r="A63" s="199"/>
      <c r="B63" s="346"/>
      <c r="C63" s="346"/>
      <c r="D63" s="346"/>
      <c r="E63" s="346"/>
      <c r="F63" s="350"/>
      <c r="G63" s="350"/>
      <c r="H63" s="350"/>
      <c r="I63" s="350"/>
      <c r="J63" s="1"/>
      <c r="N63" s="15"/>
    </row>
    <row r="64" spans="1:14">
      <c r="A64" s="199"/>
      <c r="B64" s="346"/>
      <c r="C64" s="346"/>
      <c r="D64" s="346"/>
      <c r="E64" s="346"/>
      <c r="F64" s="350"/>
      <c r="G64" s="350"/>
      <c r="H64" s="350"/>
      <c r="I64" s="350"/>
      <c r="J64" s="1"/>
      <c r="N64" s="15"/>
    </row>
    <row r="65" spans="1:14">
      <c r="A65" s="199"/>
      <c r="B65" s="346"/>
      <c r="C65" s="346"/>
      <c r="D65" s="346"/>
      <c r="E65" s="346"/>
      <c r="F65" s="350"/>
      <c r="G65" s="350"/>
      <c r="H65" s="350"/>
      <c r="I65" s="350"/>
      <c r="J65" s="1"/>
      <c r="N65" s="15"/>
    </row>
    <row r="66" spans="1:14">
      <c r="A66" s="199"/>
      <c r="B66" s="346"/>
      <c r="C66" s="346"/>
      <c r="D66" s="346"/>
      <c r="E66" s="346"/>
      <c r="F66" s="350"/>
      <c r="G66" s="350"/>
      <c r="H66" s="350"/>
      <c r="I66" s="350"/>
      <c r="J66" s="1"/>
      <c r="N66" s="15"/>
    </row>
    <row r="67" spans="1:14">
      <c r="A67" s="199"/>
      <c r="B67" s="346"/>
      <c r="C67" s="346"/>
      <c r="D67" s="346"/>
      <c r="E67" s="346"/>
      <c r="F67" s="350"/>
      <c r="G67" s="350"/>
      <c r="H67" s="350"/>
      <c r="I67" s="350"/>
      <c r="J67" s="1"/>
      <c r="N67" s="15"/>
    </row>
    <row r="68" spans="1:14">
      <c r="A68" s="199"/>
      <c r="B68" s="346"/>
      <c r="C68" s="346"/>
      <c r="D68" s="346"/>
      <c r="E68" s="346"/>
      <c r="F68" s="350"/>
      <c r="G68" s="350"/>
      <c r="H68" s="350"/>
      <c r="I68" s="350"/>
      <c r="J68" s="1"/>
    </row>
    <row r="69" spans="1:14">
      <c r="A69" s="199"/>
      <c r="B69" s="346"/>
      <c r="C69" s="346"/>
      <c r="D69" s="346"/>
      <c r="E69" s="346"/>
      <c r="F69" s="350"/>
      <c r="G69" s="350"/>
      <c r="H69" s="350"/>
      <c r="I69" s="350"/>
      <c r="J69" s="1"/>
    </row>
    <row r="71" spans="1:14">
      <c r="A71" s="3"/>
      <c r="B71" s="346"/>
      <c r="C71" s="346"/>
      <c r="D71" s="346"/>
      <c r="E71" s="346"/>
      <c r="F71" s="350"/>
      <c r="G71" s="350"/>
      <c r="H71" s="350"/>
      <c r="I71" s="350"/>
      <c r="J71" s="1"/>
    </row>
    <row r="72" spans="1:14">
      <c r="A72" s="3"/>
      <c r="B72" s="346"/>
      <c r="C72" s="346"/>
      <c r="D72" s="346"/>
      <c r="E72" s="346"/>
      <c r="F72" s="350"/>
      <c r="G72" s="350"/>
      <c r="H72" s="350"/>
      <c r="I72" s="350"/>
      <c r="J72" s="1"/>
    </row>
    <row r="73" spans="1:14">
      <c r="A73" s="3"/>
      <c r="B73" s="346"/>
      <c r="C73" s="346"/>
      <c r="D73" s="346"/>
      <c r="E73" s="346"/>
      <c r="F73" s="350"/>
      <c r="G73" s="350"/>
      <c r="H73" s="350"/>
      <c r="I73" s="350"/>
      <c r="J73" s="1"/>
    </row>
    <row r="74" spans="1:14">
      <c r="A74" s="3"/>
      <c r="B74" s="346"/>
      <c r="C74" s="346"/>
      <c r="D74" s="346"/>
      <c r="E74" s="346"/>
      <c r="F74" s="350"/>
      <c r="G74" s="350"/>
      <c r="H74" s="350"/>
      <c r="I74" s="350"/>
      <c r="J74" s="1"/>
    </row>
    <row r="76" spans="1:14">
      <c r="A76" s="3"/>
      <c r="J76" s="1"/>
    </row>
    <row r="77" spans="1:14">
      <c r="A77" s="3"/>
      <c r="J77" s="1"/>
    </row>
    <row r="78" spans="1:14">
      <c r="A78" s="3"/>
      <c r="J78" s="1"/>
    </row>
    <row r="80" spans="1:14">
      <c r="A80" s="3"/>
      <c r="B80" s="40"/>
      <c r="C80" s="40"/>
      <c r="D80" s="40"/>
      <c r="E80" s="40"/>
      <c r="F80" s="352"/>
      <c r="G80" s="352"/>
      <c r="H80" s="352"/>
      <c r="J80" s="1"/>
    </row>
    <row r="81" spans="1:10">
      <c r="A81" s="3"/>
      <c r="B81" s="40"/>
      <c r="C81" s="40"/>
      <c r="D81" s="40"/>
      <c r="E81" s="40"/>
      <c r="F81" s="352"/>
      <c r="G81" s="352"/>
      <c r="H81" s="352"/>
      <c r="J81" s="1"/>
    </row>
    <row r="82" spans="1:10">
      <c r="A82" s="3"/>
      <c r="B82" s="40"/>
      <c r="C82" s="40"/>
      <c r="D82" s="40"/>
      <c r="E82" s="40"/>
      <c r="F82" s="352"/>
      <c r="G82" s="352"/>
      <c r="H82" s="352"/>
      <c r="J82" s="1"/>
    </row>
    <row r="83" spans="1:10">
      <c r="A83" s="3"/>
      <c r="B83" s="40"/>
      <c r="C83" s="40"/>
      <c r="D83" s="40"/>
      <c r="E83" s="40"/>
      <c r="F83" s="352"/>
      <c r="G83" s="352"/>
      <c r="H83" s="352"/>
      <c r="J83" s="1"/>
    </row>
    <row r="85" spans="1:10">
      <c r="A85" s="3"/>
      <c r="B85" s="3"/>
      <c r="C85" s="3"/>
      <c r="D85" s="3"/>
      <c r="E85" s="3"/>
      <c r="F85" s="185"/>
      <c r="G85" s="185"/>
      <c r="H85" s="185"/>
      <c r="J85" s="1"/>
    </row>
    <row r="86" spans="1:10">
      <c r="A86" s="3"/>
      <c r="B86" s="3"/>
      <c r="C86" s="3"/>
      <c r="D86" s="3"/>
      <c r="E86" s="3"/>
      <c r="F86" s="185"/>
      <c r="G86" s="185"/>
    </row>
    <row r="87" spans="1:10">
      <c r="A87" s="3"/>
      <c r="B87" s="3"/>
      <c r="C87" s="3"/>
      <c r="D87" s="3"/>
      <c r="E87" s="3"/>
      <c r="F87" s="185"/>
      <c r="G87" s="185"/>
    </row>
    <row r="88" spans="1:10">
      <c r="A88" s="3"/>
      <c r="B88" s="3"/>
      <c r="C88" s="3"/>
      <c r="D88" s="3"/>
      <c r="E88" s="3"/>
      <c r="F88" s="185"/>
      <c r="G88" s="185"/>
    </row>
    <row r="89" spans="1:10">
      <c r="A89" s="3"/>
      <c r="B89" s="3"/>
      <c r="C89" s="3"/>
      <c r="D89" s="3"/>
      <c r="E89" s="3"/>
      <c r="F89" s="185"/>
      <c r="G89" s="185"/>
      <c r="H89" s="185"/>
    </row>
    <row r="90" spans="1:10">
      <c r="A90" s="3"/>
      <c r="B90" s="3"/>
      <c r="C90" s="3"/>
      <c r="D90" s="3"/>
      <c r="E90" s="3"/>
      <c r="F90" s="185"/>
      <c r="G90" s="185"/>
      <c r="H90" s="185"/>
    </row>
    <row r="91" spans="1:10">
      <c r="A91" s="3"/>
      <c r="B91" s="3"/>
      <c r="C91" s="3"/>
      <c r="D91" s="3"/>
      <c r="E91" s="3"/>
      <c r="F91" s="185"/>
      <c r="G91" s="185"/>
      <c r="H91" s="185"/>
    </row>
    <row r="92" spans="1:10">
      <c r="A92" s="3"/>
      <c r="B92" s="3"/>
      <c r="C92" s="3"/>
      <c r="D92" s="3"/>
      <c r="E92" s="3"/>
      <c r="F92" s="185"/>
      <c r="G92" s="185"/>
      <c r="H92" s="185"/>
    </row>
    <row r="93" spans="1:10">
      <c r="A93" s="3"/>
      <c r="B93" s="3"/>
      <c r="C93" s="3"/>
      <c r="D93" s="3"/>
      <c r="E93" s="3"/>
      <c r="F93" s="185"/>
      <c r="G93" s="185"/>
      <c r="H93" s="185"/>
    </row>
    <row r="94" spans="1:10">
      <c r="A94" s="3"/>
      <c r="B94" s="3"/>
      <c r="C94" s="3"/>
      <c r="D94" s="3"/>
      <c r="E94" s="3"/>
      <c r="F94" s="185"/>
      <c r="G94" s="185"/>
      <c r="H94" s="185"/>
    </row>
    <row r="95" spans="1:10">
      <c r="A95" s="3"/>
      <c r="B95" s="3"/>
      <c r="C95" s="3"/>
      <c r="D95" s="3"/>
      <c r="E95" s="3"/>
      <c r="F95" s="185"/>
      <c r="G95" s="185"/>
      <c r="H95" s="185"/>
    </row>
    <row r="96" spans="1:10">
      <c r="A96" s="3"/>
      <c r="B96" s="3"/>
      <c r="C96" s="3"/>
      <c r="D96" s="3"/>
      <c r="E96" s="3"/>
      <c r="F96" s="185"/>
      <c r="G96" s="185"/>
      <c r="H96" s="185"/>
    </row>
    <row r="97" spans="1:8">
      <c r="A97" s="3"/>
      <c r="B97" s="3"/>
      <c r="C97" s="3"/>
      <c r="D97" s="3"/>
      <c r="E97" s="3"/>
      <c r="F97" s="185"/>
      <c r="G97" s="185"/>
      <c r="H97" s="185"/>
    </row>
    <row r="98" spans="1:8">
      <c r="A98" s="3"/>
      <c r="B98" s="3"/>
      <c r="C98" s="3"/>
      <c r="D98" s="3"/>
      <c r="E98" s="3"/>
      <c r="F98" s="185"/>
      <c r="G98" s="185"/>
      <c r="H98" s="185"/>
    </row>
    <row r="99" spans="1:8">
      <c r="A99" s="3"/>
      <c r="B99" s="3"/>
      <c r="C99" s="3"/>
      <c r="D99" s="3"/>
      <c r="E99" s="3"/>
      <c r="F99" s="185"/>
      <c r="G99" s="185"/>
      <c r="H99" s="185"/>
    </row>
  </sheetData>
  <mergeCells count="4">
    <mergeCell ref="B5:E5"/>
    <mergeCell ref="D7:D9"/>
    <mergeCell ref="A1:E1"/>
    <mergeCell ref="A3:E3"/>
  </mergeCells>
  <phoneticPr fontId="0" type="noConversion"/>
  <printOptions horizontalCentered="1"/>
  <pageMargins left="0.34" right="0.31" top="0.3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8"/>
  <sheetViews>
    <sheetView zoomScaleNormal="100" workbookViewId="0">
      <selection activeCell="I10" sqref="I10"/>
    </sheetView>
  </sheetViews>
  <sheetFormatPr defaultRowHeight="12.75"/>
  <cols>
    <col min="1" max="1" width="17.28515625" customWidth="1"/>
    <col min="2" max="2" width="15" customWidth="1"/>
    <col min="3" max="3" width="15.28515625" customWidth="1"/>
    <col min="4" max="4" width="12.85546875" style="207" customWidth="1"/>
    <col min="5" max="5" width="14.85546875" style="207" customWidth="1"/>
    <col min="6" max="6" width="12.28515625" style="207" customWidth="1"/>
    <col min="7" max="7" width="14.5703125" style="207" customWidth="1"/>
    <col min="8" max="8" width="15.28515625" style="207" customWidth="1"/>
    <col min="9" max="10" width="16.42578125" style="207" customWidth="1"/>
    <col min="11" max="11" width="13.7109375" style="207" customWidth="1"/>
    <col min="12" max="12" width="14.5703125" style="207" customWidth="1"/>
    <col min="13" max="13" width="14" customWidth="1"/>
    <col min="14" max="14" width="11.140625" bestFit="1" customWidth="1"/>
    <col min="15" max="15" width="16.140625" bestFit="1" customWidth="1"/>
    <col min="16" max="16" width="24" customWidth="1"/>
    <col min="17" max="17" width="16.42578125" customWidth="1"/>
    <col min="20" max="20" width="10.28515625" bestFit="1" customWidth="1"/>
  </cols>
  <sheetData>
    <row r="1" spans="1:20">
      <c r="A1" s="513" t="s">
        <v>109</v>
      </c>
      <c r="B1" s="513"/>
      <c r="C1" s="513"/>
      <c r="D1" s="513"/>
      <c r="E1" s="513"/>
      <c r="F1" s="513"/>
      <c r="G1" s="513"/>
      <c r="H1" s="271"/>
      <c r="I1" s="271"/>
      <c r="J1" s="271"/>
      <c r="K1" s="271"/>
      <c r="L1" s="271"/>
    </row>
    <row r="2" spans="1:20">
      <c r="A2" s="3"/>
      <c r="B2" s="3"/>
      <c r="C2" s="3"/>
    </row>
    <row r="3" spans="1:20">
      <c r="A3" s="521" t="s">
        <v>231</v>
      </c>
      <c r="B3" s="521"/>
      <c r="C3" s="521"/>
      <c r="D3" s="521"/>
      <c r="E3" s="521"/>
      <c r="F3" s="521"/>
      <c r="G3" s="521"/>
      <c r="H3" s="271"/>
      <c r="I3" s="271"/>
      <c r="J3" s="271"/>
      <c r="K3" s="271"/>
      <c r="L3" s="271"/>
    </row>
    <row r="4" spans="1:20" ht="13.5" thickBot="1">
      <c r="A4" s="11"/>
      <c r="B4" s="11"/>
      <c r="C4" s="11"/>
      <c r="D4" s="204"/>
      <c r="E4" s="204"/>
      <c r="F4" s="204"/>
      <c r="G4" s="204"/>
      <c r="H4" s="185"/>
      <c r="I4" s="185"/>
      <c r="J4" s="185"/>
      <c r="K4" s="185"/>
      <c r="L4" s="185"/>
    </row>
    <row r="5" spans="1:20" ht="13.5" thickTop="1">
      <c r="A5" s="3"/>
      <c r="B5" s="542" t="s">
        <v>138</v>
      </c>
      <c r="C5" s="527" t="s">
        <v>167</v>
      </c>
      <c r="D5" s="185"/>
      <c r="E5" s="185"/>
      <c r="F5" s="186"/>
      <c r="G5" s="185"/>
      <c r="H5"/>
      <c r="I5"/>
      <c r="J5"/>
      <c r="K5"/>
      <c r="L5"/>
    </row>
    <row r="6" spans="1:20" ht="15" customHeight="1">
      <c r="A6" s="3"/>
      <c r="B6" s="543"/>
      <c r="C6" s="496"/>
      <c r="D6" s="519" t="s">
        <v>168</v>
      </c>
      <c r="E6" s="519" t="s">
        <v>169</v>
      </c>
      <c r="F6" s="185"/>
      <c r="G6" s="201" t="s">
        <v>32</v>
      </c>
      <c r="H6"/>
      <c r="I6"/>
      <c r="J6"/>
      <c r="K6"/>
      <c r="L6"/>
    </row>
    <row r="7" spans="1:20">
      <c r="A7" s="3" t="s">
        <v>67</v>
      </c>
      <c r="B7" s="543"/>
      <c r="C7" s="497"/>
      <c r="D7" s="484"/>
      <c r="E7" s="484"/>
      <c r="F7" s="527" t="s">
        <v>166</v>
      </c>
      <c r="G7" s="201" t="s">
        <v>48</v>
      </c>
      <c r="H7"/>
      <c r="I7"/>
      <c r="J7"/>
      <c r="K7"/>
      <c r="L7"/>
    </row>
    <row r="8" spans="1:20">
      <c r="A8" s="3" t="s">
        <v>30</v>
      </c>
      <c r="B8" s="543"/>
      <c r="C8" s="497"/>
      <c r="D8" s="484"/>
      <c r="E8" s="484"/>
      <c r="F8" s="528"/>
      <c r="G8" s="201" t="s">
        <v>47</v>
      </c>
      <c r="H8"/>
      <c r="I8"/>
      <c r="J8"/>
      <c r="K8"/>
      <c r="L8"/>
    </row>
    <row r="9" spans="1:20" ht="13.5" thickBot="1">
      <c r="A9" s="7" t="s">
        <v>121</v>
      </c>
      <c r="B9" s="544"/>
      <c r="C9" s="498"/>
      <c r="D9" s="485"/>
      <c r="E9" s="485"/>
      <c r="F9" s="510"/>
      <c r="G9" s="209" t="s">
        <v>56</v>
      </c>
      <c r="H9"/>
      <c r="I9"/>
      <c r="J9"/>
      <c r="K9"/>
      <c r="L9"/>
    </row>
    <row r="10" spans="1:20" s="266" customFormat="1">
      <c r="A10" s="257" t="s">
        <v>0</v>
      </c>
      <c r="B10" s="210">
        <f>SUM(B12:B39)</f>
        <v>0</v>
      </c>
      <c r="C10" s="210">
        <f>SUM(C12:C39)</f>
        <v>10530</v>
      </c>
      <c r="D10" s="401">
        <f t="shared" ref="D10:G10" si="0">SUM(D12:D39)</f>
        <v>7238316.3300000001</v>
      </c>
      <c r="E10" s="210">
        <f t="shared" si="0"/>
        <v>383479.96</v>
      </c>
      <c r="F10" s="210">
        <f>SUM(F12:F39)</f>
        <v>18563985.170000002</v>
      </c>
      <c r="G10" s="210">
        <f t="shared" si="0"/>
        <v>116297112.45000002</v>
      </c>
    </row>
    <row r="11" spans="1:20">
      <c r="A11" s="3"/>
      <c r="B11" s="53"/>
      <c r="C11" s="53"/>
      <c r="D11" s="211"/>
      <c r="E11" s="211"/>
      <c r="F11" s="211"/>
      <c r="G11" s="206" t="s">
        <v>208</v>
      </c>
      <c r="H11"/>
      <c r="I11"/>
      <c r="J11"/>
      <c r="K11"/>
      <c r="L11"/>
    </row>
    <row r="12" spans="1:20">
      <c r="A12" s="185" t="s">
        <v>1</v>
      </c>
      <c r="B12" s="124">
        <v>0</v>
      </c>
      <c r="C12" s="124">
        <v>0</v>
      </c>
      <c r="D12" s="124">
        <v>0</v>
      </c>
      <c r="E12" s="124">
        <v>9210</v>
      </c>
      <c r="F12" s="124">
        <v>246494.24</v>
      </c>
      <c r="G12" s="124">
        <v>2456370.17</v>
      </c>
      <c r="H12"/>
      <c r="I12" s="40"/>
      <c r="J12" s="40"/>
      <c r="K12" s="349"/>
      <c r="L12" s="349"/>
      <c r="M12" s="349"/>
      <c r="N12" s="349"/>
      <c r="O12" s="349"/>
      <c r="P12" s="187"/>
      <c r="Q12" s="187"/>
      <c r="R12" s="187"/>
      <c r="S12" s="187"/>
      <c r="T12" s="349"/>
    </row>
    <row r="13" spans="1:20">
      <c r="A13" s="185" t="s">
        <v>2</v>
      </c>
      <c r="B13" s="124">
        <v>0</v>
      </c>
      <c r="C13" s="124">
        <v>0</v>
      </c>
      <c r="D13" s="124">
        <v>0</v>
      </c>
      <c r="E13" s="124">
        <v>10000</v>
      </c>
      <c r="F13" s="124">
        <v>3190324</v>
      </c>
      <c r="G13" s="124">
        <v>8172216.8699999899</v>
      </c>
      <c r="H13"/>
      <c r="I13" s="40"/>
      <c r="J13" s="40"/>
      <c r="K13" s="350"/>
      <c r="L13" s="350"/>
      <c r="M13" s="350"/>
      <c r="N13" s="350"/>
      <c r="O13" s="350"/>
      <c r="P13" s="207"/>
      <c r="Q13" s="207"/>
      <c r="R13" s="207"/>
      <c r="S13" s="207"/>
      <c r="T13" s="350"/>
    </row>
    <row r="14" spans="1:20" s="23" customFormat="1">
      <c r="A14" s="32" t="s">
        <v>3</v>
      </c>
      <c r="B14" s="124">
        <v>0</v>
      </c>
      <c r="C14" s="124">
        <v>0</v>
      </c>
      <c r="D14" s="124">
        <v>5279181.43</v>
      </c>
      <c r="E14" s="124">
        <v>0</v>
      </c>
      <c r="F14" s="124">
        <v>9681299.4399999995</v>
      </c>
      <c r="G14" s="124">
        <v>9079818.3900000006</v>
      </c>
      <c r="I14" s="40"/>
      <c r="J14" s="40"/>
      <c r="K14" s="350"/>
      <c r="L14" s="350"/>
      <c r="M14" s="350"/>
      <c r="N14" s="350"/>
      <c r="O14" s="350"/>
      <c r="P14" s="207"/>
      <c r="Q14" s="207"/>
      <c r="R14" s="207"/>
      <c r="S14" s="207"/>
      <c r="T14" s="350"/>
    </row>
    <row r="15" spans="1:20">
      <c r="A15" s="185" t="s">
        <v>4</v>
      </c>
      <c r="B15" s="124">
        <v>0</v>
      </c>
      <c r="C15" s="124">
        <v>0</v>
      </c>
      <c r="D15" s="124">
        <v>0</v>
      </c>
      <c r="E15" s="124">
        <v>3322.04</v>
      </c>
      <c r="F15" s="124">
        <v>0</v>
      </c>
      <c r="G15" s="124">
        <v>17121375.719999999</v>
      </c>
      <c r="H15"/>
      <c r="I15" s="40"/>
      <c r="J15" s="40"/>
      <c r="K15" s="349"/>
      <c r="L15" s="349"/>
      <c r="M15" s="349"/>
      <c r="N15" s="349"/>
      <c r="O15" s="350"/>
      <c r="P15" s="187"/>
      <c r="Q15" s="187"/>
      <c r="R15" s="187"/>
      <c r="S15" s="187"/>
      <c r="T15" s="350"/>
    </row>
    <row r="16" spans="1:20">
      <c r="A16" s="185" t="s">
        <v>5</v>
      </c>
      <c r="B16" s="124">
        <v>0</v>
      </c>
      <c r="C16" s="124">
        <v>0</v>
      </c>
      <c r="D16" s="124">
        <v>0</v>
      </c>
      <c r="E16" s="124">
        <v>45906.95</v>
      </c>
      <c r="F16" s="124">
        <v>538528.82999999996</v>
      </c>
      <c r="G16" s="124">
        <v>3314954.3500000015</v>
      </c>
      <c r="H16"/>
      <c r="I16" s="40"/>
      <c r="J16" s="40"/>
      <c r="K16" s="350"/>
      <c r="L16" s="350"/>
      <c r="M16" s="350"/>
      <c r="N16" s="350"/>
      <c r="O16" s="349"/>
      <c r="P16" s="207"/>
      <c r="Q16" s="207"/>
      <c r="R16" s="207"/>
      <c r="S16" s="207"/>
      <c r="T16" s="350"/>
    </row>
    <row r="17" spans="1:20">
      <c r="A17" s="187"/>
      <c r="B17" s="124"/>
      <c r="C17" s="124"/>
      <c r="D17" s="124"/>
      <c r="E17" s="124"/>
      <c r="F17" s="124"/>
      <c r="G17" s="124">
        <v>0</v>
      </c>
      <c r="H17"/>
      <c r="I17" s="40"/>
      <c r="J17" s="40"/>
      <c r="K17" s="350"/>
      <c r="L17" s="350"/>
      <c r="M17" s="350"/>
      <c r="N17" s="350"/>
      <c r="O17" s="349"/>
      <c r="P17" s="207"/>
      <c r="Q17" s="207"/>
      <c r="R17" s="207"/>
      <c r="S17" s="207"/>
      <c r="T17" s="350"/>
    </row>
    <row r="18" spans="1:20">
      <c r="A18" s="185" t="s">
        <v>6</v>
      </c>
      <c r="B18" s="124">
        <v>0</v>
      </c>
      <c r="C18" s="124">
        <v>0</v>
      </c>
      <c r="D18" s="124">
        <v>0</v>
      </c>
      <c r="E18" s="124">
        <v>12804</v>
      </c>
      <c r="F18" s="124">
        <v>0</v>
      </c>
      <c r="G18" s="124">
        <v>2871593.6700000009</v>
      </c>
      <c r="H18"/>
      <c r="I18" s="40"/>
      <c r="J18" s="40"/>
      <c r="K18" s="350"/>
      <c r="L18" s="350"/>
      <c r="M18" s="350"/>
      <c r="N18" s="350"/>
      <c r="O18" s="350"/>
      <c r="P18" s="207"/>
      <c r="Q18" s="207"/>
      <c r="R18" s="207"/>
      <c r="S18" s="207"/>
      <c r="T18" s="350"/>
    </row>
    <row r="19" spans="1:20">
      <c r="A19" s="185" t="s">
        <v>7</v>
      </c>
      <c r="B19" s="124">
        <v>0</v>
      </c>
      <c r="C19" s="124">
        <v>0</v>
      </c>
      <c r="D19" s="124">
        <v>0</v>
      </c>
      <c r="E19" s="124">
        <v>26369</v>
      </c>
      <c r="F19" s="124">
        <v>0</v>
      </c>
      <c r="G19" s="124">
        <v>3204085.3200000003</v>
      </c>
      <c r="H19"/>
      <c r="I19" s="40"/>
      <c r="J19" s="40"/>
      <c r="K19" s="350"/>
      <c r="L19" s="350"/>
      <c r="M19" s="350"/>
      <c r="N19" s="350"/>
      <c r="O19" s="350"/>
      <c r="P19" s="207"/>
      <c r="Q19" s="207"/>
      <c r="R19" s="207"/>
      <c r="S19" s="207"/>
      <c r="T19" s="350"/>
    </row>
    <row r="20" spans="1:20">
      <c r="A20" s="185" t="s">
        <v>8</v>
      </c>
      <c r="B20" s="124">
        <v>0</v>
      </c>
      <c r="C20" s="124">
        <v>0</v>
      </c>
      <c r="D20" s="124">
        <v>0</v>
      </c>
      <c r="E20" s="124">
        <v>37184.559999999998</v>
      </c>
      <c r="F20" s="124">
        <v>0</v>
      </c>
      <c r="G20" s="124">
        <v>3854577.8600000031</v>
      </c>
      <c r="H20"/>
      <c r="I20" s="40"/>
      <c r="J20" s="40"/>
      <c r="K20" s="350"/>
      <c r="L20" s="350"/>
      <c r="M20" s="350"/>
      <c r="N20" s="350"/>
      <c r="O20" s="350"/>
      <c r="P20" s="207"/>
      <c r="Q20" s="207"/>
      <c r="R20" s="207"/>
      <c r="S20" s="207"/>
      <c r="T20" s="350"/>
    </row>
    <row r="21" spans="1:20">
      <c r="A21" s="185" t="s">
        <v>9</v>
      </c>
      <c r="B21" s="124">
        <v>0</v>
      </c>
      <c r="C21" s="124">
        <v>0</v>
      </c>
      <c r="D21" s="124">
        <v>12139</v>
      </c>
      <c r="E21" s="124">
        <v>14104</v>
      </c>
      <c r="F21" s="124">
        <v>806897.73</v>
      </c>
      <c r="G21" s="124">
        <v>2944981.1299999952</v>
      </c>
      <c r="H21"/>
      <c r="I21" s="40"/>
      <c r="J21" s="40"/>
      <c r="K21" s="350"/>
      <c r="L21" s="350"/>
      <c r="M21" s="350"/>
      <c r="N21" s="350"/>
      <c r="O21" s="350"/>
      <c r="P21" s="207"/>
      <c r="Q21" s="207"/>
      <c r="R21" s="207"/>
      <c r="S21" s="207"/>
      <c r="T21" s="350"/>
    </row>
    <row r="22" spans="1:20">
      <c r="A22" s="185" t="s">
        <v>10</v>
      </c>
      <c r="B22" s="124">
        <v>0</v>
      </c>
      <c r="C22" s="124">
        <v>0</v>
      </c>
      <c r="D22" s="124">
        <v>0</v>
      </c>
      <c r="E22" s="124">
        <v>17997.810000000001</v>
      </c>
      <c r="F22" s="124">
        <v>0</v>
      </c>
      <c r="G22" s="124">
        <v>2814392.13</v>
      </c>
      <c r="H22"/>
      <c r="I22" s="40"/>
      <c r="J22" s="40"/>
      <c r="K22" s="350"/>
      <c r="L22" s="350"/>
      <c r="M22" s="350"/>
      <c r="N22" s="350"/>
      <c r="O22" s="350"/>
      <c r="P22" s="207"/>
      <c r="Q22" s="207"/>
      <c r="R22" s="207"/>
      <c r="S22" s="207"/>
      <c r="T22" s="350"/>
    </row>
    <row r="23" spans="1:20">
      <c r="A23" s="185"/>
      <c r="B23" s="124"/>
      <c r="C23" s="124"/>
      <c r="D23" s="124"/>
      <c r="E23" s="124"/>
      <c r="F23" s="124"/>
      <c r="G23" s="124">
        <v>0</v>
      </c>
      <c r="H23"/>
      <c r="I23"/>
      <c r="J23"/>
      <c r="M23" s="207"/>
      <c r="N23" s="207"/>
      <c r="O23" s="207"/>
      <c r="P23" s="207"/>
      <c r="Q23" s="207"/>
      <c r="R23" s="207"/>
      <c r="S23" s="207"/>
      <c r="T23" s="350"/>
    </row>
    <row r="24" spans="1:20">
      <c r="A24" s="185" t="s">
        <v>11</v>
      </c>
      <c r="B24" s="124">
        <v>0</v>
      </c>
      <c r="C24" s="124">
        <v>0</v>
      </c>
      <c r="D24" s="124">
        <v>0</v>
      </c>
      <c r="E24" s="124">
        <v>22945</v>
      </c>
      <c r="F24" s="124">
        <v>223629</v>
      </c>
      <c r="G24" s="124">
        <v>4015955.0300000012</v>
      </c>
      <c r="H24"/>
      <c r="I24" s="40"/>
      <c r="J24" s="40"/>
      <c r="K24" s="350"/>
      <c r="L24" s="350"/>
      <c r="M24" s="350"/>
      <c r="N24" s="350"/>
      <c r="O24" s="350"/>
      <c r="P24" s="207"/>
      <c r="Q24" s="207"/>
      <c r="R24" s="207"/>
      <c r="S24" s="207"/>
      <c r="T24" s="350"/>
    </row>
    <row r="25" spans="1:20">
      <c r="A25" s="185" t="s">
        <v>12</v>
      </c>
      <c r="B25" s="124">
        <v>0</v>
      </c>
      <c r="C25" s="124">
        <v>0</v>
      </c>
      <c r="D25" s="124">
        <v>0</v>
      </c>
      <c r="E25" s="124">
        <v>0</v>
      </c>
      <c r="F25" s="124">
        <v>0</v>
      </c>
      <c r="G25" s="124">
        <v>1125414.8599999999</v>
      </c>
      <c r="H25"/>
      <c r="I25" s="40"/>
      <c r="J25" s="40"/>
      <c r="K25" s="350"/>
      <c r="L25" s="350"/>
      <c r="M25" s="350"/>
      <c r="N25" s="350"/>
      <c r="O25" s="350"/>
      <c r="P25" s="207"/>
      <c r="Q25" s="207"/>
      <c r="R25" s="207"/>
      <c r="S25" s="207"/>
      <c r="T25" s="349"/>
    </row>
    <row r="26" spans="1:20">
      <c r="A26" s="185" t="s">
        <v>13</v>
      </c>
      <c r="B26" s="124">
        <v>0</v>
      </c>
      <c r="C26" s="124">
        <v>0</v>
      </c>
      <c r="D26" s="124">
        <v>0</v>
      </c>
      <c r="E26" s="124">
        <v>24855</v>
      </c>
      <c r="F26" s="124">
        <v>589519.16</v>
      </c>
      <c r="G26" s="124">
        <v>6219759.9400000013</v>
      </c>
      <c r="H26"/>
      <c r="I26" s="40"/>
      <c r="J26" s="40"/>
      <c r="K26" s="350"/>
      <c r="L26" s="350"/>
      <c r="M26" s="350"/>
      <c r="N26" s="350"/>
      <c r="O26" s="350"/>
      <c r="P26" s="207"/>
      <c r="Q26" s="207"/>
      <c r="R26" s="207"/>
      <c r="S26" s="207"/>
      <c r="T26" s="349"/>
    </row>
    <row r="27" spans="1:20">
      <c r="A27" s="185" t="s">
        <v>14</v>
      </c>
      <c r="B27" s="124">
        <v>0</v>
      </c>
      <c r="C27" s="124">
        <v>0</v>
      </c>
      <c r="D27" s="124">
        <v>0</v>
      </c>
      <c r="E27" s="124">
        <v>36407.629999999997</v>
      </c>
      <c r="F27" s="124">
        <v>194194</v>
      </c>
      <c r="G27" s="124">
        <v>1168573.450000003</v>
      </c>
      <c r="H27"/>
      <c r="I27" s="40"/>
      <c r="J27" s="40"/>
      <c r="K27" s="350"/>
      <c r="L27" s="350"/>
      <c r="M27" s="350"/>
      <c r="N27" s="350"/>
      <c r="O27" s="350"/>
      <c r="P27" s="207"/>
      <c r="Q27" s="207"/>
      <c r="R27" s="207"/>
      <c r="S27" s="207"/>
      <c r="T27" s="349"/>
    </row>
    <row r="28" spans="1:20">
      <c r="A28" s="185" t="s">
        <v>15</v>
      </c>
      <c r="B28" s="124">
        <v>0</v>
      </c>
      <c r="C28" s="124">
        <v>0</v>
      </c>
      <c r="D28" s="124">
        <v>0</v>
      </c>
      <c r="E28" s="124">
        <v>1110.07</v>
      </c>
      <c r="F28" s="124">
        <v>80704.02</v>
      </c>
      <c r="G28" s="124">
        <v>759219.06999999983</v>
      </c>
      <c r="H28"/>
      <c r="I28" s="40"/>
      <c r="J28" s="40"/>
      <c r="K28" s="350"/>
      <c r="L28" s="350"/>
      <c r="M28" s="350"/>
      <c r="N28" s="350"/>
      <c r="O28" s="350"/>
      <c r="P28" s="207"/>
      <c r="Q28" s="207"/>
      <c r="R28" s="207"/>
      <c r="S28" s="207"/>
      <c r="T28" s="350"/>
    </row>
    <row r="29" spans="1:20">
      <c r="A29" s="185"/>
      <c r="B29" s="124"/>
      <c r="C29" s="124"/>
      <c r="D29" s="124"/>
      <c r="E29" s="124"/>
      <c r="F29" s="124"/>
      <c r="G29" s="124">
        <v>0</v>
      </c>
      <c r="H29"/>
      <c r="I29"/>
      <c r="J29"/>
      <c r="M29" s="207"/>
      <c r="N29" s="207"/>
      <c r="O29" s="207"/>
      <c r="P29" s="207"/>
      <c r="Q29" s="207"/>
      <c r="R29" s="207"/>
      <c r="S29" s="207"/>
      <c r="T29" s="350"/>
    </row>
    <row r="30" spans="1:20">
      <c r="A30" s="185" t="s">
        <v>16</v>
      </c>
      <c r="B30" s="124">
        <v>0</v>
      </c>
      <c r="C30" s="124">
        <v>0</v>
      </c>
      <c r="D30" s="124">
        <v>0</v>
      </c>
      <c r="E30" s="124">
        <v>16225.32</v>
      </c>
      <c r="F30" s="124">
        <v>185340</v>
      </c>
      <c r="G30" s="124">
        <v>11962824.210000008</v>
      </c>
      <c r="H30"/>
      <c r="I30" s="40"/>
      <c r="J30" s="40"/>
      <c r="K30" s="350"/>
      <c r="L30" s="350"/>
      <c r="M30" s="350"/>
      <c r="N30" s="350"/>
      <c r="O30" s="350"/>
      <c r="P30" s="207"/>
      <c r="Q30" s="207"/>
      <c r="R30" s="207"/>
      <c r="S30" s="207"/>
      <c r="T30" s="350"/>
    </row>
    <row r="31" spans="1:20">
      <c r="A31" s="185" t="s">
        <v>17</v>
      </c>
      <c r="B31" s="124">
        <v>0</v>
      </c>
      <c r="C31" s="124">
        <v>0</v>
      </c>
      <c r="D31" s="124">
        <v>0</v>
      </c>
      <c r="E31" s="124">
        <v>0</v>
      </c>
      <c r="F31" s="124">
        <v>195749.66</v>
      </c>
      <c r="G31" s="124">
        <v>18004824.000000015</v>
      </c>
      <c r="H31"/>
      <c r="I31" s="40"/>
      <c r="J31" s="40"/>
      <c r="K31" s="350"/>
      <c r="L31" s="350"/>
      <c r="M31" s="350"/>
      <c r="N31" s="350"/>
      <c r="O31" s="350"/>
      <c r="P31" s="207"/>
      <c r="Q31" s="207"/>
      <c r="R31" s="207"/>
      <c r="S31" s="207"/>
      <c r="T31" s="350"/>
    </row>
    <row r="32" spans="1:20" s="54" customFormat="1">
      <c r="A32" s="213" t="s">
        <v>18</v>
      </c>
      <c r="B32" s="124">
        <v>0</v>
      </c>
      <c r="C32" s="124">
        <v>0</v>
      </c>
      <c r="D32" s="124">
        <v>0</v>
      </c>
      <c r="E32" s="124">
        <v>16955.27</v>
      </c>
      <c r="F32" s="124">
        <v>0</v>
      </c>
      <c r="G32" s="124">
        <v>1444128.42</v>
      </c>
      <c r="I32" s="40"/>
      <c r="J32" s="40"/>
      <c r="K32" s="350"/>
      <c r="L32" s="350"/>
      <c r="M32" s="350"/>
      <c r="N32" s="350"/>
      <c r="O32" s="350"/>
      <c r="P32" s="207"/>
      <c r="Q32" s="207"/>
      <c r="R32" s="207"/>
      <c r="S32" s="207"/>
      <c r="T32" s="350"/>
    </row>
    <row r="33" spans="1:20">
      <c r="A33" s="185" t="s">
        <v>19</v>
      </c>
      <c r="B33" s="124">
        <v>0</v>
      </c>
      <c r="C33" s="124">
        <v>0</v>
      </c>
      <c r="D33" s="124">
        <v>0</v>
      </c>
      <c r="E33" s="124">
        <v>11625.94</v>
      </c>
      <c r="F33" s="124">
        <v>2596322.0599999996</v>
      </c>
      <c r="G33" s="124">
        <v>3940364.6199999973</v>
      </c>
      <c r="H33"/>
      <c r="I33" s="40"/>
      <c r="J33" s="40"/>
      <c r="K33" s="350"/>
      <c r="L33" s="350"/>
      <c r="M33" s="350"/>
      <c r="N33" s="350"/>
      <c r="O33" s="350"/>
      <c r="P33" s="207"/>
      <c r="Q33" s="207"/>
      <c r="R33" s="207"/>
      <c r="S33" s="207"/>
      <c r="T33" s="350"/>
    </row>
    <row r="34" spans="1:20">
      <c r="A34" s="185" t="s">
        <v>20</v>
      </c>
      <c r="B34" s="124">
        <v>0</v>
      </c>
      <c r="C34" s="124">
        <v>0</v>
      </c>
      <c r="D34" s="124">
        <v>0</v>
      </c>
      <c r="E34" s="124">
        <v>11499</v>
      </c>
      <c r="F34" s="124">
        <v>0</v>
      </c>
      <c r="G34" s="124">
        <v>2528989.52</v>
      </c>
      <c r="H34"/>
      <c r="I34" s="40"/>
      <c r="J34" s="40"/>
      <c r="K34" s="350"/>
      <c r="L34" s="350"/>
      <c r="M34" s="350"/>
      <c r="N34" s="350"/>
      <c r="O34" s="350"/>
      <c r="P34" s="207"/>
      <c r="Q34" s="207"/>
      <c r="R34" s="207"/>
      <c r="S34" s="350"/>
      <c r="T34" s="350"/>
    </row>
    <row r="35" spans="1:20">
      <c r="A35" s="185"/>
      <c r="B35" s="124"/>
      <c r="C35" s="124"/>
      <c r="D35" s="124"/>
      <c r="E35" s="124"/>
      <c r="F35" s="124"/>
      <c r="G35" s="124">
        <v>0</v>
      </c>
      <c r="H35"/>
      <c r="I35" s="40"/>
      <c r="J35" s="40"/>
      <c r="K35" s="350"/>
      <c r="L35" s="350"/>
      <c r="M35" s="350"/>
      <c r="N35" s="350"/>
      <c r="O35" s="350"/>
      <c r="P35" s="207"/>
      <c r="Q35" s="207"/>
      <c r="R35" s="207"/>
      <c r="S35" s="350"/>
      <c r="T35" s="350"/>
    </row>
    <row r="36" spans="1:20">
      <c r="A36" s="185" t="s">
        <v>21</v>
      </c>
      <c r="B36" s="124">
        <v>0</v>
      </c>
      <c r="C36" s="124">
        <v>0</v>
      </c>
      <c r="D36" s="124">
        <v>0</v>
      </c>
      <c r="E36" s="124">
        <v>14594.66</v>
      </c>
      <c r="F36" s="124">
        <v>0</v>
      </c>
      <c r="G36" s="124">
        <v>1673417.8200000003</v>
      </c>
      <c r="H36"/>
      <c r="I36" s="40"/>
      <c r="J36" s="40"/>
      <c r="K36" s="350"/>
      <c r="L36" s="350"/>
      <c r="M36" s="350"/>
      <c r="N36" s="350"/>
      <c r="O36" s="350"/>
      <c r="P36" s="207"/>
      <c r="Q36" s="207"/>
      <c r="R36" s="207"/>
      <c r="S36" s="207"/>
      <c r="T36" s="350"/>
    </row>
    <row r="37" spans="1:20">
      <c r="A37" s="185" t="s">
        <v>22</v>
      </c>
      <c r="B37" s="124">
        <v>0</v>
      </c>
      <c r="C37" s="124">
        <v>10530</v>
      </c>
      <c r="D37" s="124">
        <v>1946995.9</v>
      </c>
      <c r="E37" s="124">
        <v>0</v>
      </c>
      <c r="F37" s="124">
        <v>34983.03</v>
      </c>
      <c r="G37" s="124">
        <v>2049016.7100000009</v>
      </c>
      <c r="H37"/>
      <c r="I37" s="40"/>
      <c r="J37" s="40"/>
      <c r="K37" s="350"/>
      <c r="L37" s="350"/>
      <c r="M37" s="350"/>
      <c r="N37" s="350"/>
      <c r="O37" s="350"/>
      <c r="P37" s="207"/>
      <c r="Q37" s="207"/>
      <c r="R37" s="207"/>
      <c r="S37" s="207"/>
      <c r="T37" s="350"/>
    </row>
    <row r="38" spans="1:20">
      <c r="A38" s="185" t="s">
        <v>23</v>
      </c>
      <c r="B38" s="124">
        <v>0</v>
      </c>
      <c r="C38" s="124">
        <v>0</v>
      </c>
      <c r="D38" s="124">
        <v>0</v>
      </c>
      <c r="E38" s="124">
        <v>0</v>
      </c>
      <c r="F38" s="124">
        <v>0</v>
      </c>
      <c r="G38" s="124">
        <v>4002839.3299999982</v>
      </c>
      <c r="H38"/>
      <c r="I38" s="40"/>
      <c r="J38" s="40"/>
      <c r="K38" s="350"/>
      <c r="L38" s="350"/>
      <c r="M38" s="350"/>
      <c r="N38" s="350"/>
      <c r="O38" s="350"/>
      <c r="P38" s="207"/>
      <c r="Q38" s="207"/>
      <c r="R38" s="207"/>
      <c r="S38" s="207"/>
      <c r="T38" s="350"/>
    </row>
    <row r="39" spans="1:20">
      <c r="A39" s="267" t="s">
        <v>24</v>
      </c>
      <c r="B39" s="125">
        <v>0</v>
      </c>
      <c r="C39" s="125">
        <v>0</v>
      </c>
      <c r="D39" s="125">
        <v>0</v>
      </c>
      <c r="E39" s="125">
        <v>50363.71</v>
      </c>
      <c r="F39" s="125">
        <v>0</v>
      </c>
      <c r="G39" s="125">
        <v>1567419.8599999994</v>
      </c>
      <c r="H39"/>
      <c r="I39" s="113" t="s">
        <v>208</v>
      </c>
      <c r="J39" s="40"/>
      <c r="K39" s="350"/>
      <c r="L39" s="350"/>
      <c r="M39" s="350"/>
      <c r="N39" s="350"/>
      <c r="O39" s="350"/>
      <c r="P39" s="207"/>
      <c r="Q39" s="207"/>
      <c r="R39" s="207"/>
      <c r="S39" s="207"/>
      <c r="T39" s="350"/>
    </row>
    <row r="40" spans="1:20">
      <c r="A40" s="3"/>
      <c r="B40" s="3"/>
      <c r="C40" s="3"/>
      <c r="D40" s="182"/>
      <c r="E40" s="182"/>
      <c r="F40" s="182"/>
      <c r="G40" s="182"/>
      <c r="H40" s="182"/>
      <c r="I40" s="182"/>
      <c r="J40" s="182"/>
      <c r="K40" s="182"/>
      <c r="L40" s="182"/>
    </row>
    <row r="41" spans="1:20">
      <c r="A41" s="3"/>
      <c r="B41" s="40"/>
      <c r="C41" s="40"/>
      <c r="D41" s="349"/>
      <c r="E41" s="349"/>
      <c r="F41" s="349"/>
      <c r="G41" s="349"/>
      <c r="H41" s="187"/>
      <c r="I41" s="187"/>
      <c r="J41" s="187"/>
      <c r="K41" s="187"/>
      <c r="L41" s="187"/>
    </row>
    <row r="42" spans="1:20">
      <c r="A42" s="389"/>
      <c r="B42" s="346"/>
      <c r="C42" s="346"/>
      <c r="D42" s="350"/>
      <c r="E42" s="350"/>
      <c r="F42" s="350"/>
      <c r="G42" s="350"/>
      <c r="H42" s="350"/>
      <c r="I42" s="350"/>
      <c r="J42" s="350"/>
      <c r="K42" s="350"/>
      <c r="L42" s="350"/>
      <c r="P42" s="23"/>
    </row>
    <row r="43" spans="1:20">
      <c r="A43" s="199"/>
      <c r="B43" s="346"/>
      <c r="C43" s="346"/>
      <c r="D43" s="350"/>
      <c r="E43" s="351"/>
      <c r="F43" s="351"/>
      <c r="G43" s="350"/>
      <c r="H43" s="350"/>
      <c r="I43" s="350"/>
      <c r="J43" s="350"/>
      <c r="K43" s="350"/>
      <c r="L43" s="350"/>
      <c r="N43" s="346"/>
      <c r="Q43" s="346"/>
    </row>
    <row r="44" spans="1:20">
      <c r="A44" s="199"/>
      <c r="B44" s="346"/>
      <c r="C44" s="346"/>
      <c r="D44" s="350"/>
      <c r="E44" s="350"/>
      <c r="F44" s="350"/>
      <c r="G44" s="350"/>
      <c r="H44" s="350"/>
      <c r="I44" s="350"/>
      <c r="J44" s="350"/>
      <c r="K44" s="350"/>
      <c r="L44" s="350"/>
      <c r="M44" s="346"/>
      <c r="N44" s="346"/>
      <c r="Q44" s="346"/>
    </row>
    <row r="45" spans="1:20">
      <c r="A45" s="199"/>
      <c r="B45" s="346"/>
      <c r="C45" s="346"/>
      <c r="D45" s="350"/>
      <c r="E45" s="350"/>
      <c r="F45" s="350"/>
      <c r="G45" s="350"/>
      <c r="H45" s="350"/>
      <c r="I45" s="350"/>
      <c r="J45" s="350"/>
      <c r="K45" s="350"/>
      <c r="L45" s="350"/>
      <c r="M45" s="346"/>
      <c r="N45" s="346"/>
    </row>
    <row r="46" spans="1:20">
      <c r="A46" s="199"/>
      <c r="B46" s="346"/>
      <c r="C46" s="346"/>
      <c r="D46" s="350"/>
      <c r="E46" s="350"/>
      <c r="F46" s="350"/>
      <c r="G46" s="350"/>
      <c r="H46" s="350"/>
      <c r="I46" s="350"/>
      <c r="J46" s="350"/>
      <c r="K46" s="350"/>
      <c r="L46" s="350"/>
      <c r="M46" s="346"/>
      <c r="N46" s="346"/>
      <c r="Q46" s="346"/>
    </row>
    <row r="47" spans="1:20">
      <c r="A47" s="199"/>
      <c r="B47" s="346"/>
      <c r="C47" s="346"/>
      <c r="D47" s="350"/>
      <c r="E47" s="350"/>
      <c r="F47" s="350"/>
      <c r="G47" s="350"/>
      <c r="H47" s="350"/>
      <c r="I47" s="350"/>
      <c r="J47" s="350"/>
      <c r="K47" s="350"/>
      <c r="L47" s="350"/>
      <c r="N47" s="346"/>
      <c r="Q47" s="346"/>
      <c r="R47" s="346"/>
    </row>
    <row r="48" spans="1:20">
      <c r="A48" s="199"/>
      <c r="B48" s="346"/>
      <c r="C48" s="346"/>
      <c r="D48" s="350"/>
      <c r="E48" s="350"/>
      <c r="F48" s="350"/>
      <c r="G48" s="350"/>
      <c r="H48" s="350"/>
      <c r="I48" s="350"/>
      <c r="J48" s="350"/>
      <c r="K48" s="350"/>
      <c r="L48" s="350"/>
      <c r="N48" s="346"/>
      <c r="Q48" s="346"/>
      <c r="R48" s="346"/>
    </row>
    <row r="49" spans="1:18">
      <c r="A49" s="199"/>
      <c r="B49" s="346"/>
      <c r="C49" s="346"/>
      <c r="D49" s="350"/>
      <c r="E49" s="350"/>
      <c r="F49" s="350"/>
      <c r="G49" s="350"/>
      <c r="H49" s="350"/>
      <c r="I49" s="350"/>
      <c r="J49" s="350"/>
      <c r="K49" s="350"/>
      <c r="L49" s="350"/>
      <c r="N49" s="346"/>
      <c r="Q49" s="346"/>
      <c r="R49" s="346"/>
    </row>
    <row r="50" spans="1:18">
      <c r="A50" s="199"/>
      <c r="B50" s="346"/>
      <c r="C50" s="346"/>
      <c r="D50" s="350"/>
      <c r="E50" s="350"/>
      <c r="F50" s="350"/>
      <c r="G50" s="350"/>
      <c r="H50" s="350"/>
      <c r="I50" s="350"/>
      <c r="J50" s="350"/>
      <c r="K50" s="350"/>
      <c r="L50" s="350"/>
      <c r="N50" s="346"/>
      <c r="O50" s="23"/>
      <c r="P50" s="23"/>
      <c r="Q50" s="351"/>
      <c r="R50" s="23"/>
    </row>
    <row r="51" spans="1:18">
      <c r="A51" s="199"/>
      <c r="B51" s="346"/>
      <c r="C51" s="346"/>
      <c r="D51" s="350"/>
      <c r="E51" s="350"/>
      <c r="F51" s="350"/>
      <c r="G51" s="350"/>
      <c r="H51" s="350"/>
      <c r="I51" s="350"/>
      <c r="J51" s="350"/>
      <c r="K51" s="350"/>
      <c r="L51" s="350"/>
      <c r="N51" s="346"/>
      <c r="O51" s="23"/>
      <c r="P51" s="23"/>
      <c r="Q51" s="351"/>
      <c r="R51" s="23"/>
    </row>
    <row r="52" spans="1:18">
      <c r="A52" s="199"/>
      <c r="B52" s="346"/>
      <c r="C52" s="346"/>
      <c r="D52" s="350"/>
      <c r="E52" s="350"/>
      <c r="F52" s="350"/>
      <c r="G52" s="350"/>
      <c r="H52" s="350"/>
      <c r="I52" s="350"/>
      <c r="J52" s="350"/>
      <c r="K52" s="350"/>
      <c r="L52" s="350"/>
      <c r="N52" s="351"/>
      <c r="Q52" s="346"/>
    </row>
    <row r="53" spans="1:18">
      <c r="A53" s="199"/>
      <c r="B53" s="346"/>
      <c r="C53" s="346"/>
      <c r="D53" s="350"/>
      <c r="E53" s="350"/>
      <c r="F53" s="350"/>
      <c r="G53" s="350"/>
      <c r="H53" s="350"/>
      <c r="I53" s="350"/>
      <c r="J53" s="350"/>
      <c r="K53" s="350"/>
      <c r="L53" s="350"/>
      <c r="M53" s="346"/>
      <c r="N53" s="346"/>
      <c r="Q53" s="346"/>
    </row>
    <row r="54" spans="1:18">
      <c r="A54" s="199"/>
      <c r="B54" s="346"/>
      <c r="C54" s="346"/>
      <c r="D54" s="350"/>
      <c r="E54" s="350"/>
      <c r="F54" s="350"/>
      <c r="G54" s="350"/>
      <c r="H54" s="350"/>
      <c r="I54" s="350"/>
      <c r="J54" s="350"/>
      <c r="K54" s="350"/>
      <c r="L54" s="350"/>
      <c r="M54" s="346"/>
      <c r="N54" s="346"/>
      <c r="Q54" s="346"/>
    </row>
    <row r="55" spans="1:18">
      <c r="A55" s="199"/>
      <c r="B55" s="346"/>
      <c r="C55" s="346"/>
      <c r="D55" s="350"/>
      <c r="E55" s="350"/>
      <c r="F55" s="350"/>
      <c r="G55" s="350"/>
      <c r="H55" s="350"/>
      <c r="I55" s="350"/>
      <c r="J55" s="350"/>
      <c r="K55" s="350"/>
      <c r="L55" s="350"/>
      <c r="M55" s="346"/>
      <c r="N55" s="346"/>
      <c r="Q55" s="346"/>
    </row>
    <row r="56" spans="1:18">
      <c r="A56" s="199"/>
      <c r="B56" s="346"/>
      <c r="C56" s="346"/>
      <c r="D56" s="350"/>
      <c r="E56" s="350"/>
      <c r="F56" s="350"/>
      <c r="G56" s="350"/>
      <c r="H56" s="350"/>
      <c r="I56" s="350"/>
      <c r="J56" s="350"/>
      <c r="K56" s="350"/>
      <c r="L56" s="350"/>
      <c r="M56" s="346"/>
      <c r="N56" s="346"/>
      <c r="Q56" s="346"/>
    </row>
    <row r="57" spans="1:18">
      <c r="A57" s="199"/>
      <c r="B57" s="346"/>
      <c r="C57" s="346"/>
      <c r="D57" s="350"/>
      <c r="E57" s="350"/>
      <c r="F57" s="350"/>
      <c r="G57" s="350"/>
      <c r="H57" s="350"/>
      <c r="I57" s="350"/>
      <c r="J57" s="350"/>
      <c r="K57" s="350"/>
      <c r="L57" s="350"/>
      <c r="M57" s="346"/>
      <c r="N57" s="346"/>
      <c r="Q57" s="346"/>
    </row>
    <row r="58" spans="1:18">
      <c r="A58" s="199"/>
      <c r="B58" s="346"/>
      <c r="C58" s="346"/>
      <c r="D58" s="350"/>
      <c r="E58" s="350"/>
      <c r="F58" s="350"/>
      <c r="G58" s="350"/>
      <c r="H58" s="350"/>
      <c r="I58" s="350"/>
      <c r="J58" s="350"/>
      <c r="K58" s="350"/>
      <c r="L58" s="350"/>
      <c r="M58" s="346"/>
      <c r="N58" s="346"/>
      <c r="Q58" s="346"/>
    </row>
    <row r="59" spans="1:18">
      <c r="A59" s="199"/>
      <c r="B59" s="346"/>
      <c r="C59" s="346"/>
      <c r="D59" s="350"/>
      <c r="E59" s="350"/>
      <c r="F59" s="350"/>
      <c r="G59" s="350"/>
      <c r="H59" s="350"/>
      <c r="I59" s="350"/>
      <c r="J59" s="350"/>
      <c r="K59" s="350"/>
      <c r="L59" s="350"/>
      <c r="M59" s="346"/>
      <c r="N59" s="346"/>
      <c r="Q59" s="346"/>
    </row>
    <row r="60" spans="1:18">
      <c r="A60" s="199"/>
      <c r="B60" s="346"/>
      <c r="C60" s="346"/>
      <c r="D60" s="350"/>
      <c r="E60" s="350"/>
      <c r="F60" s="350"/>
      <c r="G60" s="350"/>
      <c r="H60" s="350"/>
      <c r="I60" s="350"/>
      <c r="J60" s="350"/>
      <c r="K60" s="350"/>
      <c r="L60" s="350"/>
      <c r="M60" s="346"/>
      <c r="N60" s="346"/>
      <c r="Q60" s="346"/>
    </row>
    <row r="61" spans="1:18">
      <c r="A61" s="199"/>
      <c r="B61" s="346"/>
      <c r="C61" s="346"/>
      <c r="D61" s="350"/>
      <c r="E61" s="350"/>
      <c r="F61" s="350"/>
      <c r="G61" s="350"/>
      <c r="H61" s="350"/>
      <c r="I61" s="350"/>
      <c r="J61" s="350"/>
      <c r="K61" s="350"/>
      <c r="L61" s="350"/>
      <c r="M61" s="346"/>
      <c r="N61" s="346"/>
      <c r="Q61" s="346"/>
    </row>
    <row r="62" spans="1:18">
      <c r="A62" s="199"/>
      <c r="B62" s="346"/>
      <c r="C62" s="346"/>
      <c r="D62" s="350"/>
      <c r="E62" s="350"/>
      <c r="F62" s="350"/>
      <c r="G62" s="350"/>
      <c r="H62" s="350"/>
      <c r="I62" s="350"/>
      <c r="J62" s="350"/>
      <c r="K62" s="350"/>
      <c r="L62" s="350"/>
      <c r="M62" s="346"/>
      <c r="N62" s="346"/>
      <c r="Q62" s="346"/>
    </row>
    <row r="63" spans="1:18">
      <c r="A63" s="199"/>
      <c r="B63" s="346"/>
      <c r="C63" s="346"/>
      <c r="D63" s="350"/>
      <c r="E63" s="350"/>
      <c r="F63" s="350"/>
      <c r="G63" s="350"/>
      <c r="H63" s="350"/>
      <c r="I63" s="350"/>
      <c r="J63" s="350"/>
      <c r="K63" s="350"/>
      <c r="L63" s="350"/>
      <c r="M63" s="346"/>
      <c r="N63" s="346"/>
      <c r="Q63" s="346"/>
    </row>
    <row r="64" spans="1:18">
      <c r="A64" s="199"/>
      <c r="B64" s="346"/>
      <c r="C64" s="346"/>
      <c r="D64" s="350"/>
      <c r="E64" s="350"/>
      <c r="F64" s="350"/>
      <c r="G64" s="350"/>
      <c r="H64" s="350"/>
      <c r="I64" s="350"/>
      <c r="J64" s="350"/>
      <c r="K64" s="350"/>
      <c r="L64" s="350"/>
      <c r="M64" s="346"/>
      <c r="N64" s="346"/>
      <c r="Q64" s="346"/>
    </row>
    <row r="65" spans="1:18">
      <c r="A65" s="199"/>
      <c r="B65" s="346"/>
      <c r="C65" s="346"/>
      <c r="D65" s="350"/>
      <c r="E65" s="350"/>
      <c r="F65" s="350"/>
      <c r="G65" s="350"/>
      <c r="H65" s="350"/>
      <c r="I65" s="350"/>
      <c r="J65" s="350"/>
      <c r="K65" s="350"/>
      <c r="L65" s="350"/>
      <c r="M65" s="346"/>
      <c r="N65" s="346"/>
      <c r="Q65" s="346"/>
    </row>
    <row r="66" spans="1:18">
      <c r="A66" s="199"/>
      <c r="B66" s="346"/>
      <c r="C66" s="346"/>
      <c r="D66" s="350"/>
      <c r="E66" s="350"/>
      <c r="F66" s="350"/>
      <c r="G66" s="350"/>
      <c r="H66" s="350"/>
      <c r="I66" s="350"/>
      <c r="J66" s="350"/>
      <c r="K66" s="350"/>
      <c r="L66" s="350"/>
      <c r="M66" s="346"/>
      <c r="N66" s="346"/>
      <c r="Q66" s="346"/>
    </row>
    <row r="67" spans="1:18">
      <c r="A67" s="199"/>
      <c r="B67" s="346"/>
      <c r="C67" s="346"/>
      <c r="D67" s="350"/>
      <c r="E67" s="350"/>
      <c r="F67" s="350"/>
      <c r="G67" s="350"/>
      <c r="H67" s="350"/>
      <c r="I67" s="350"/>
      <c r="J67" s="350"/>
      <c r="K67" s="350"/>
      <c r="L67" s="350"/>
      <c r="M67" s="346"/>
      <c r="N67" s="346"/>
      <c r="Q67" s="346"/>
    </row>
    <row r="68" spans="1:18">
      <c r="A68" s="199"/>
      <c r="B68" s="346"/>
      <c r="C68" s="346"/>
      <c r="D68" s="350"/>
      <c r="E68" s="350"/>
      <c r="F68" s="350"/>
      <c r="G68" s="350"/>
      <c r="H68" s="350"/>
      <c r="I68" s="350"/>
      <c r="J68" s="350"/>
      <c r="K68" s="350"/>
      <c r="L68" s="350"/>
      <c r="M68" s="346"/>
      <c r="N68" s="346"/>
      <c r="Q68" s="346"/>
    </row>
    <row r="69" spans="1:18">
      <c r="A69" s="199"/>
      <c r="B69" s="346"/>
      <c r="C69" s="346"/>
      <c r="D69" s="350"/>
      <c r="E69" s="350"/>
      <c r="F69" s="350"/>
      <c r="G69" s="350"/>
      <c r="H69" s="350"/>
      <c r="I69" s="350"/>
      <c r="J69" s="350"/>
      <c r="K69" s="350"/>
      <c r="L69" s="350"/>
      <c r="M69" s="346"/>
      <c r="N69" s="346"/>
      <c r="Q69" s="346"/>
    </row>
    <row r="70" spans="1:18">
      <c r="A70" s="199"/>
      <c r="B70" s="346"/>
      <c r="C70" s="346"/>
      <c r="D70" s="350"/>
      <c r="E70" s="350"/>
      <c r="F70" s="350"/>
      <c r="G70" s="350"/>
      <c r="H70" s="350"/>
      <c r="I70" s="350"/>
      <c r="J70" s="350"/>
      <c r="K70" s="350"/>
      <c r="L70" s="350"/>
      <c r="M70" s="346"/>
      <c r="N70" s="346"/>
      <c r="Q70" s="346"/>
    </row>
    <row r="71" spans="1:18">
      <c r="A71" s="199"/>
      <c r="B71" s="346"/>
      <c r="C71" s="346"/>
      <c r="D71" s="350"/>
      <c r="E71" s="350"/>
      <c r="F71" s="350"/>
      <c r="G71" s="350"/>
      <c r="H71" s="350"/>
      <c r="I71" s="350"/>
      <c r="J71" s="350"/>
      <c r="K71" s="350"/>
      <c r="L71" s="350"/>
      <c r="M71" s="346"/>
      <c r="N71" s="346"/>
      <c r="Q71" s="346"/>
    </row>
    <row r="72" spans="1:18">
      <c r="A72" s="199"/>
      <c r="B72" s="346"/>
      <c r="C72" s="346"/>
      <c r="D72" s="350"/>
      <c r="E72" s="350"/>
      <c r="F72" s="350"/>
      <c r="G72" s="350"/>
      <c r="H72" s="350"/>
      <c r="I72" s="350"/>
      <c r="J72" s="350"/>
      <c r="K72" s="350"/>
      <c r="L72" s="350"/>
      <c r="M72" s="346"/>
      <c r="N72" s="346"/>
      <c r="Q72" s="346"/>
    </row>
    <row r="73" spans="1:18">
      <c r="A73" s="199"/>
      <c r="B73" s="346"/>
      <c r="C73" s="346"/>
      <c r="D73" s="350"/>
      <c r="E73" s="350"/>
      <c r="F73" s="350"/>
      <c r="G73" s="350"/>
      <c r="H73" s="350"/>
      <c r="I73" s="350"/>
      <c r="J73" s="350"/>
      <c r="K73" s="350"/>
      <c r="L73" s="350"/>
      <c r="M73" s="346"/>
      <c r="N73" s="346"/>
      <c r="Q73" s="346"/>
    </row>
    <row r="75" spans="1:18">
      <c r="A75" s="3"/>
      <c r="B75" s="346"/>
      <c r="C75" s="346"/>
      <c r="D75" s="350"/>
      <c r="E75" s="350"/>
      <c r="F75" s="350"/>
      <c r="G75" s="350"/>
      <c r="H75" s="350"/>
      <c r="I75" s="350"/>
      <c r="J75" s="350"/>
      <c r="K75" s="350"/>
      <c r="L75" s="350"/>
      <c r="M75" s="346"/>
      <c r="N75" s="346"/>
      <c r="Q75" s="346"/>
    </row>
    <row r="76" spans="1:18">
      <c r="A76" s="3"/>
      <c r="B76" s="346"/>
      <c r="C76" s="346"/>
      <c r="D76" s="350"/>
      <c r="E76" s="350"/>
      <c r="F76" s="350"/>
      <c r="G76" s="350"/>
      <c r="H76" s="350"/>
      <c r="I76" s="350"/>
      <c r="J76" s="350"/>
      <c r="K76" s="350"/>
      <c r="L76" s="350"/>
      <c r="M76" s="346"/>
      <c r="N76" s="346"/>
      <c r="Q76" s="346"/>
    </row>
    <row r="77" spans="1:18">
      <c r="A77" s="3"/>
      <c r="B77" s="346"/>
      <c r="C77" s="346"/>
      <c r="D77" s="350"/>
      <c r="E77" s="350"/>
      <c r="F77" s="350"/>
      <c r="G77" s="350"/>
      <c r="H77" s="350"/>
      <c r="I77" s="350"/>
      <c r="J77" s="350"/>
      <c r="K77" s="350"/>
      <c r="L77" s="350"/>
      <c r="M77" s="346"/>
      <c r="N77" s="346"/>
      <c r="O77" s="54"/>
      <c r="Q77" s="346"/>
      <c r="R77" s="54"/>
    </row>
    <row r="78" spans="1:18">
      <c r="A78" s="3"/>
      <c r="B78" s="346"/>
      <c r="C78" s="346"/>
      <c r="D78" s="350"/>
      <c r="E78" s="350"/>
      <c r="F78" s="350"/>
      <c r="G78" s="350"/>
      <c r="H78" s="350"/>
      <c r="I78" s="350"/>
      <c r="J78" s="350"/>
      <c r="K78" s="350"/>
      <c r="L78" s="350"/>
      <c r="M78" s="346"/>
      <c r="N78" s="346"/>
      <c r="Q78" s="346"/>
    </row>
    <row r="80" spans="1:18">
      <c r="A80" s="3"/>
      <c r="M80" s="346"/>
      <c r="N80" s="346"/>
    </row>
    <row r="81" spans="1:17">
      <c r="A81" s="3"/>
      <c r="M81" s="346"/>
      <c r="N81" s="346"/>
      <c r="P81" s="23"/>
    </row>
    <row r="82" spans="1:17">
      <c r="A82" s="3"/>
      <c r="M82" s="346"/>
      <c r="N82" s="374"/>
      <c r="Q82" s="346"/>
    </row>
    <row r="83" spans="1:17">
      <c r="A83" s="3"/>
      <c r="M83" s="346"/>
      <c r="N83" s="346"/>
    </row>
    <row r="84" spans="1:17">
      <c r="M84" s="346"/>
      <c r="N84" s="346"/>
    </row>
    <row r="85" spans="1:17">
      <c r="A85" s="3"/>
      <c r="B85" s="40"/>
      <c r="C85" s="40"/>
      <c r="D85" s="350"/>
      <c r="E85" s="350"/>
      <c r="F85" s="350"/>
      <c r="G85" s="350"/>
      <c r="L85" s="350"/>
      <c r="M85" s="346"/>
    </row>
    <row r="86" spans="1:17">
      <c r="A86" s="3"/>
      <c r="B86" s="40"/>
      <c r="C86" s="40"/>
      <c r="D86" s="350"/>
      <c r="E86" s="350"/>
      <c r="F86" s="350"/>
      <c r="G86" s="350"/>
      <c r="L86" s="350"/>
      <c r="M86" s="346"/>
    </row>
    <row r="87" spans="1:17">
      <c r="A87" s="3"/>
      <c r="B87" s="40"/>
      <c r="C87" s="40"/>
      <c r="D87" s="350"/>
      <c r="E87" s="350"/>
      <c r="F87" s="350"/>
      <c r="G87" s="350"/>
      <c r="L87" s="350"/>
      <c r="M87" s="346"/>
    </row>
    <row r="88" spans="1:17">
      <c r="E88" s="350"/>
      <c r="F88" s="350"/>
      <c r="G88" s="350"/>
      <c r="L88" s="350"/>
      <c r="M88" s="346"/>
    </row>
    <row r="89" spans="1:17">
      <c r="A89" s="3"/>
      <c r="B89" s="3"/>
      <c r="C89" s="3"/>
      <c r="E89" s="350"/>
      <c r="F89" s="350"/>
    </row>
    <row r="90" spans="1:17">
      <c r="A90" s="3"/>
      <c r="B90" s="3"/>
      <c r="C90" s="3"/>
      <c r="E90" s="350"/>
      <c r="G90" s="350"/>
      <c r="L90" s="350"/>
      <c r="M90" s="346"/>
    </row>
    <row r="91" spans="1:17">
      <c r="A91" s="3"/>
      <c r="B91" s="3"/>
      <c r="C91" s="3"/>
      <c r="E91" s="350"/>
      <c r="F91" s="350"/>
      <c r="G91" s="350"/>
      <c r="L91" s="350"/>
      <c r="M91" s="346"/>
    </row>
    <row r="92" spans="1:17">
      <c r="A92" s="3"/>
      <c r="B92" s="3"/>
      <c r="C92" s="3"/>
      <c r="F92" s="350"/>
      <c r="G92" s="350"/>
      <c r="L92" s="350"/>
      <c r="M92" s="346"/>
    </row>
    <row r="93" spans="1:17">
      <c r="A93" s="3"/>
      <c r="B93" s="3"/>
      <c r="C93" s="3"/>
      <c r="F93" s="350"/>
      <c r="L93" s="350"/>
      <c r="M93" s="346"/>
    </row>
    <row r="94" spans="1:17">
      <c r="A94" s="3"/>
      <c r="B94" s="3"/>
      <c r="C94" s="3"/>
    </row>
    <row r="95" spans="1:17">
      <c r="A95" s="3"/>
      <c r="B95" s="3"/>
      <c r="C95" s="3"/>
      <c r="L95" s="350"/>
    </row>
    <row r="96" spans="1:17">
      <c r="L96" s="350"/>
    </row>
    <row r="97" spans="12:12">
      <c r="L97" s="350"/>
    </row>
    <row r="98" spans="12:12">
      <c r="L98" s="350"/>
    </row>
    <row r="100" spans="12:12">
      <c r="L100" s="350"/>
    </row>
    <row r="101" spans="12:12">
      <c r="L101" s="350"/>
    </row>
    <row r="102" spans="12:12">
      <c r="L102" s="350"/>
    </row>
    <row r="103" spans="12:12">
      <c r="L103" s="350"/>
    </row>
    <row r="105" spans="12:12">
      <c r="L105" s="350"/>
    </row>
    <row r="106" spans="12:12">
      <c r="L106" s="350"/>
    </row>
    <row r="107" spans="12:12">
      <c r="L107" s="350"/>
    </row>
    <row r="108" spans="12:12">
      <c r="L108" s="350"/>
    </row>
  </sheetData>
  <mergeCells count="7">
    <mergeCell ref="A1:G1"/>
    <mergeCell ref="A3:G3"/>
    <mergeCell ref="B5:B9"/>
    <mergeCell ref="C5:C9"/>
    <mergeCell ref="D6:D9"/>
    <mergeCell ref="E6:E9"/>
    <mergeCell ref="F7:F9"/>
  </mergeCells>
  <phoneticPr fontId="0" type="noConversion"/>
  <printOptions horizontalCentered="1"/>
  <pageMargins left="0.34" right="0.31" top="0.3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zoomScaleNormal="100" workbookViewId="0">
      <selection activeCell="J10" sqref="J10"/>
    </sheetView>
  </sheetViews>
  <sheetFormatPr defaultRowHeight="12.75"/>
  <cols>
    <col min="1" max="1" width="21.85546875" customWidth="1"/>
    <col min="2" max="2" width="18" customWidth="1"/>
    <col min="3" max="3" width="8.42578125" customWidth="1"/>
    <col min="4" max="4" width="11.28515625" customWidth="1"/>
    <col min="5" max="5" width="8" customWidth="1"/>
    <col min="6" max="6" width="11.28515625" bestFit="1" customWidth="1"/>
    <col min="8" max="8" width="10.28515625" bestFit="1" customWidth="1"/>
    <col min="9" max="9" width="11.28515625" bestFit="1" customWidth="1"/>
  </cols>
  <sheetData>
    <row r="1" spans="1:11">
      <c r="A1" s="453" t="s">
        <v>247</v>
      </c>
      <c r="B1" s="462"/>
      <c r="C1" s="462"/>
      <c r="D1" s="462"/>
      <c r="E1" s="462"/>
      <c r="F1" s="462"/>
    </row>
    <row r="3" spans="1:11">
      <c r="A3" s="521" t="s">
        <v>231</v>
      </c>
      <c r="B3" s="521"/>
      <c r="C3" s="521"/>
      <c r="D3" s="521"/>
      <c r="E3" s="521"/>
      <c r="F3" s="521"/>
      <c r="G3" s="521"/>
      <c r="H3" s="521"/>
    </row>
    <row r="4" spans="1:11" ht="13.5" thickBot="1">
      <c r="A4" s="11"/>
      <c r="B4" s="11"/>
      <c r="C4" s="11"/>
      <c r="D4" s="11"/>
      <c r="E4" s="11"/>
      <c r="F4" s="11"/>
    </row>
    <row r="5" spans="1:11" ht="15" customHeight="1" thickTop="1">
      <c r="A5" s="3"/>
      <c r="B5" s="513"/>
      <c r="C5" s="513"/>
      <c r="D5" s="513"/>
      <c r="E5" s="431"/>
      <c r="G5" s="3"/>
      <c r="H5" s="3"/>
      <c r="I5" s="3"/>
      <c r="J5" s="3"/>
      <c r="K5" s="3"/>
    </row>
    <row r="6" spans="1:11">
      <c r="A6" s="3" t="s">
        <v>67</v>
      </c>
      <c r="B6" s="431" t="s">
        <v>31</v>
      </c>
      <c r="C6" s="431"/>
      <c r="D6" s="431"/>
      <c r="E6" s="431"/>
      <c r="F6" s="431" t="s">
        <v>37</v>
      </c>
      <c r="G6" s="3"/>
      <c r="H6" s="3"/>
      <c r="I6" s="3"/>
      <c r="J6" s="3"/>
      <c r="K6" s="3"/>
    </row>
    <row r="7" spans="1:11">
      <c r="A7" s="3" t="s">
        <v>30</v>
      </c>
      <c r="B7" s="431" t="s">
        <v>65</v>
      </c>
      <c r="C7" s="431"/>
      <c r="D7" s="431"/>
      <c r="E7" s="431"/>
      <c r="F7" s="431" t="s">
        <v>34</v>
      </c>
      <c r="G7" s="3"/>
      <c r="H7" s="3"/>
      <c r="I7" s="3"/>
      <c r="J7" s="3"/>
      <c r="K7" s="3"/>
    </row>
    <row r="8" spans="1:11" ht="13.5" thickBot="1">
      <c r="A8" s="7" t="s">
        <v>121</v>
      </c>
      <c r="B8" s="432" t="s">
        <v>44</v>
      </c>
      <c r="C8" s="432"/>
      <c r="D8" s="432"/>
      <c r="E8" s="432"/>
      <c r="F8" s="432" t="s">
        <v>44</v>
      </c>
    </row>
    <row r="9" spans="1:11">
      <c r="A9" s="3" t="s">
        <v>0</v>
      </c>
      <c r="B9" s="367">
        <f>SUM(B11:B38)</f>
        <v>2481754</v>
      </c>
      <c r="C9" s="168"/>
      <c r="D9" s="168"/>
      <c r="E9" s="168"/>
      <c r="F9" s="168">
        <f>SUM(F11:F38)</f>
        <v>0</v>
      </c>
      <c r="H9" s="375"/>
    </row>
    <row r="10" spans="1:11">
      <c r="A10" s="3"/>
      <c r="B10" s="194"/>
      <c r="C10" s="123"/>
      <c r="D10" s="123"/>
      <c r="E10" s="123"/>
      <c r="F10" s="123"/>
    </row>
    <row r="11" spans="1:11">
      <c r="A11" t="s">
        <v>1</v>
      </c>
      <c r="B11" s="123">
        <v>0</v>
      </c>
      <c r="C11" s="123"/>
      <c r="D11" s="123"/>
      <c r="E11" s="123"/>
      <c r="F11" s="123">
        <v>0</v>
      </c>
      <c r="H11" s="346"/>
      <c r="I11" s="346"/>
    </row>
    <row r="12" spans="1:11">
      <c r="A12" t="s">
        <v>2</v>
      </c>
      <c r="B12" s="123">
        <v>1676633</v>
      </c>
      <c r="C12" s="123"/>
      <c r="D12" s="123"/>
      <c r="E12" s="123"/>
      <c r="F12" s="123">
        <v>0</v>
      </c>
      <c r="H12" s="346"/>
      <c r="I12" s="346"/>
    </row>
    <row r="13" spans="1:11">
      <c r="A13" t="s">
        <v>3</v>
      </c>
      <c r="B13" s="123">
        <v>0</v>
      </c>
      <c r="C13" s="123"/>
      <c r="D13" s="123"/>
      <c r="E13" s="123"/>
      <c r="F13" s="123">
        <v>0</v>
      </c>
      <c r="H13" s="346"/>
      <c r="I13" s="346"/>
    </row>
    <row r="14" spans="1:11">
      <c r="A14" t="s">
        <v>4</v>
      </c>
      <c r="B14" s="123">
        <v>0</v>
      </c>
      <c r="C14" s="123"/>
      <c r="D14" s="123"/>
      <c r="E14" s="123"/>
      <c r="F14" s="123">
        <v>0</v>
      </c>
      <c r="H14" s="346"/>
      <c r="I14" s="346"/>
    </row>
    <row r="15" spans="1:11">
      <c r="A15" t="s">
        <v>5</v>
      </c>
      <c r="B15" s="123">
        <v>0</v>
      </c>
      <c r="C15" s="123"/>
      <c r="D15" s="123"/>
      <c r="E15" s="123"/>
      <c r="F15" s="123">
        <v>0</v>
      </c>
      <c r="H15" s="346"/>
      <c r="I15" s="346"/>
    </row>
    <row r="16" spans="1:11">
      <c r="B16" s="123"/>
      <c r="C16" s="123"/>
      <c r="D16" s="123"/>
      <c r="E16" s="123"/>
      <c r="F16" s="123"/>
      <c r="H16" s="346"/>
      <c r="I16" s="346"/>
    </row>
    <row r="17" spans="1:9">
      <c r="A17" t="s">
        <v>6</v>
      </c>
      <c r="B17" s="123">
        <v>0</v>
      </c>
      <c r="C17" s="123"/>
      <c r="D17" s="123"/>
      <c r="E17" s="123"/>
      <c r="F17" s="123">
        <v>0</v>
      </c>
      <c r="H17" s="346"/>
      <c r="I17" s="346"/>
    </row>
    <row r="18" spans="1:9">
      <c r="A18" t="s">
        <v>7</v>
      </c>
      <c r="B18" s="123">
        <v>0</v>
      </c>
      <c r="C18" s="123"/>
      <c r="D18" s="123"/>
      <c r="E18" s="123"/>
      <c r="F18" s="123">
        <v>0</v>
      </c>
      <c r="H18" s="346"/>
      <c r="I18" s="346"/>
    </row>
    <row r="19" spans="1:9">
      <c r="A19" t="s">
        <v>8</v>
      </c>
      <c r="B19" s="123">
        <v>0</v>
      </c>
      <c r="C19" s="123"/>
      <c r="D19" s="123"/>
      <c r="E19" s="123"/>
      <c r="F19" s="123">
        <v>0</v>
      </c>
      <c r="H19" s="346"/>
      <c r="I19" s="346"/>
    </row>
    <row r="20" spans="1:9">
      <c r="A20" t="s">
        <v>9</v>
      </c>
      <c r="B20" s="123">
        <v>0</v>
      </c>
      <c r="C20" s="123"/>
      <c r="D20" s="123"/>
      <c r="E20" s="123"/>
      <c r="F20" s="123">
        <v>0</v>
      </c>
      <c r="H20" s="346"/>
      <c r="I20" s="346"/>
    </row>
    <row r="21" spans="1:9">
      <c r="A21" t="s">
        <v>10</v>
      </c>
      <c r="B21" s="123">
        <v>0</v>
      </c>
      <c r="C21" s="123"/>
      <c r="D21" s="123"/>
      <c r="E21" s="123"/>
      <c r="F21" s="123">
        <v>0</v>
      </c>
      <c r="H21" s="346"/>
      <c r="I21" s="346"/>
    </row>
    <row r="22" spans="1:9">
      <c r="B22" s="123"/>
      <c r="C22" s="123"/>
      <c r="D22" s="123"/>
      <c r="E22" s="123"/>
      <c r="F22" s="123"/>
      <c r="H22" s="346"/>
      <c r="I22" s="346"/>
    </row>
    <row r="23" spans="1:9">
      <c r="A23" t="s">
        <v>11</v>
      </c>
      <c r="B23" s="123">
        <v>0</v>
      </c>
      <c r="C23" s="123"/>
      <c r="D23" s="123"/>
      <c r="E23" s="123"/>
      <c r="F23" s="123">
        <v>0</v>
      </c>
      <c r="H23" s="346"/>
      <c r="I23" s="346"/>
    </row>
    <row r="24" spans="1:9">
      <c r="A24" t="s">
        <v>12</v>
      </c>
      <c r="B24" s="123">
        <v>0</v>
      </c>
      <c r="C24" s="123"/>
      <c r="D24" s="123"/>
      <c r="E24" s="123"/>
      <c r="F24" s="123">
        <v>0</v>
      </c>
      <c r="H24" s="346"/>
      <c r="I24" s="346"/>
    </row>
    <row r="25" spans="1:9">
      <c r="A25" t="s">
        <v>13</v>
      </c>
      <c r="B25" s="123">
        <v>0</v>
      </c>
      <c r="C25" s="123"/>
      <c r="D25" s="123"/>
      <c r="E25" s="123"/>
      <c r="F25" s="123">
        <v>0</v>
      </c>
      <c r="H25" s="346"/>
      <c r="I25" s="346"/>
    </row>
    <row r="26" spans="1:9">
      <c r="A26" t="s">
        <v>14</v>
      </c>
      <c r="B26" s="123">
        <v>0</v>
      </c>
      <c r="C26" s="123"/>
      <c r="D26" s="123"/>
      <c r="E26" s="123"/>
      <c r="F26" s="123">
        <v>0</v>
      </c>
      <c r="H26" s="346"/>
      <c r="I26" s="346"/>
    </row>
    <row r="27" spans="1:9">
      <c r="A27" t="s">
        <v>15</v>
      </c>
      <c r="B27" s="123">
        <v>0</v>
      </c>
      <c r="C27" s="123"/>
      <c r="D27" s="123"/>
      <c r="E27" s="123"/>
      <c r="F27" s="123">
        <v>0</v>
      </c>
      <c r="H27" s="346"/>
      <c r="I27" s="346"/>
    </row>
    <row r="28" spans="1:9">
      <c r="B28" s="123"/>
      <c r="C28" s="123"/>
      <c r="D28" s="123"/>
      <c r="E28" s="123"/>
      <c r="F28" s="123"/>
      <c r="H28" s="346"/>
      <c r="I28" s="346"/>
    </row>
    <row r="29" spans="1:9">
      <c r="A29" t="s">
        <v>16</v>
      </c>
      <c r="B29" s="123">
        <v>805121</v>
      </c>
      <c r="C29" s="123"/>
      <c r="D29" s="123"/>
      <c r="E29" s="123"/>
      <c r="F29" s="123">
        <v>0</v>
      </c>
      <c r="H29" s="346"/>
      <c r="I29" s="346"/>
    </row>
    <row r="30" spans="1:9">
      <c r="A30" t="s">
        <v>17</v>
      </c>
      <c r="B30" s="123">
        <v>0</v>
      </c>
      <c r="C30" s="123"/>
      <c r="D30" s="123"/>
      <c r="E30" s="123"/>
      <c r="F30" s="123">
        <v>0</v>
      </c>
      <c r="H30" s="346"/>
      <c r="I30" s="346"/>
    </row>
    <row r="31" spans="1:9">
      <c r="A31" t="s">
        <v>18</v>
      </c>
      <c r="B31" s="123">
        <v>0</v>
      </c>
      <c r="C31" s="254"/>
      <c r="D31" s="123"/>
      <c r="E31" s="123"/>
      <c r="F31" s="123">
        <v>0</v>
      </c>
      <c r="H31" s="346"/>
      <c r="I31" s="346"/>
    </row>
    <row r="32" spans="1:9">
      <c r="A32" t="s">
        <v>19</v>
      </c>
      <c r="B32" s="123">
        <v>0</v>
      </c>
      <c r="C32" s="123"/>
      <c r="D32" s="123"/>
      <c r="E32" s="123"/>
      <c r="F32" s="123">
        <v>0</v>
      </c>
      <c r="H32" s="346"/>
      <c r="I32" s="346"/>
    </row>
    <row r="33" spans="1:9">
      <c r="A33" t="s">
        <v>20</v>
      </c>
      <c r="B33" s="123">
        <v>0</v>
      </c>
      <c r="C33" s="123"/>
      <c r="D33" s="123"/>
      <c r="E33" s="123"/>
      <c r="F33" s="123">
        <v>0</v>
      </c>
      <c r="H33" s="346"/>
      <c r="I33" s="346"/>
    </row>
    <row r="34" spans="1:9">
      <c r="B34" s="123"/>
      <c r="C34" s="123"/>
      <c r="D34" s="123"/>
      <c r="E34" s="123"/>
      <c r="F34" s="123"/>
    </row>
    <row r="35" spans="1:9">
      <c r="A35" t="s">
        <v>21</v>
      </c>
      <c r="B35" s="124">
        <v>0</v>
      </c>
      <c r="C35" s="124"/>
      <c r="D35" s="124"/>
      <c r="E35" s="123"/>
      <c r="F35" s="123">
        <v>0</v>
      </c>
      <c r="H35" s="346"/>
      <c r="I35" s="346"/>
    </row>
    <row r="36" spans="1:9">
      <c r="A36" t="s">
        <v>22</v>
      </c>
      <c r="B36" s="124">
        <v>0</v>
      </c>
      <c r="C36" s="124"/>
      <c r="D36" s="124"/>
      <c r="E36" s="123"/>
      <c r="F36" s="123">
        <v>0</v>
      </c>
      <c r="H36" s="346"/>
      <c r="I36" s="346"/>
    </row>
    <row r="37" spans="1:9">
      <c r="A37" t="s">
        <v>23</v>
      </c>
      <c r="B37" s="124">
        <v>0</v>
      </c>
      <c r="C37" s="124"/>
      <c r="D37" s="124"/>
      <c r="E37" s="123"/>
      <c r="F37" s="123">
        <v>0</v>
      </c>
      <c r="H37" s="346"/>
      <c r="I37" s="346"/>
    </row>
    <row r="38" spans="1:9">
      <c r="A38" s="12" t="s">
        <v>24</v>
      </c>
      <c r="B38" s="125">
        <v>0</v>
      </c>
      <c r="C38" s="125"/>
      <c r="D38" s="125"/>
      <c r="E38" s="125"/>
      <c r="F38" s="125">
        <v>0</v>
      </c>
      <c r="H38" s="346"/>
      <c r="I38" s="346"/>
    </row>
    <row r="39" spans="1:9">
      <c r="B39" s="5"/>
      <c r="C39" s="5"/>
    </row>
    <row r="40" spans="1:9">
      <c r="B40" s="5"/>
      <c r="C40" s="5"/>
    </row>
    <row r="41" spans="1:9">
      <c r="A41" s="389"/>
      <c r="B41" s="346"/>
      <c r="C41" s="5"/>
    </row>
    <row r="42" spans="1:9">
      <c r="A42" s="199"/>
      <c r="B42" s="346"/>
    </row>
    <row r="43" spans="1:9">
      <c r="A43" s="199"/>
      <c r="B43" s="346"/>
    </row>
    <row r="44" spans="1:9">
      <c r="A44" s="199"/>
      <c r="B44" s="346"/>
    </row>
    <row r="45" spans="1:9">
      <c r="A45" s="199"/>
      <c r="B45" s="346"/>
    </row>
    <row r="46" spans="1:9">
      <c r="A46" s="199"/>
      <c r="B46" s="346"/>
    </row>
    <row r="47" spans="1:9">
      <c r="A47" s="199"/>
      <c r="B47" s="346"/>
    </row>
    <row r="48" spans="1:9">
      <c r="A48" s="199"/>
      <c r="B48" s="346"/>
    </row>
    <row r="49" spans="1:2">
      <c r="A49" s="199"/>
      <c r="B49" s="346"/>
    </row>
    <row r="50" spans="1:2">
      <c r="A50" s="199"/>
      <c r="B50" s="346"/>
    </row>
    <row r="51" spans="1:2">
      <c r="A51" s="199"/>
      <c r="B51" s="346"/>
    </row>
    <row r="52" spans="1:2">
      <c r="A52" s="199"/>
      <c r="B52" s="346"/>
    </row>
    <row r="53" spans="1:2">
      <c r="A53" s="199"/>
      <c r="B53" s="346"/>
    </row>
    <row r="54" spans="1:2">
      <c r="A54" s="199"/>
      <c r="B54" s="346"/>
    </row>
    <row r="55" spans="1:2">
      <c r="A55" s="199"/>
      <c r="B55" s="346"/>
    </row>
    <row r="56" spans="1:2">
      <c r="A56" s="199"/>
      <c r="B56" s="346"/>
    </row>
    <row r="57" spans="1:2">
      <c r="A57" s="199"/>
      <c r="B57" s="346"/>
    </row>
    <row r="58" spans="1:2">
      <c r="A58" s="199"/>
      <c r="B58" s="346"/>
    </row>
    <row r="59" spans="1:2">
      <c r="A59" s="199"/>
      <c r="B59" s="346"/>
    </row>
    <row r="60" spans="1:2">
      <c r="A60" s="199"/>
      <c r="B60" s="346"/>
    </row>
    <row r="61" spans="1:2">
      <c r="A61" s="199"/>
      <c r="B61" s="346"/>
    </row>
    <row r="62" spans="1:2">
      <c r="A62" s="199"/>
      <c r="B62" s="346"/>
    </row>
    <row r="63" spans="1:2">
      <c r="A63" s="199"/>
      <c r="B63" s="346"/>
    </row>
    <row r="64" spans="1:2">
      <c r="A64" s="199"/>
      <c r="B64" s="346"/>
    </row>
    <row r="65" spans="1:2">
      <c r="A65" s="199"/>
      <c r="B65" s="346"/>
    </row>
    <row r="66" spans="1:2">
      <c r="A66" s="199"/>
      <c r="B66" s="346"/>
    </row>
    <row r="67" spans="1:2">
      <c r="A67" s="199"/>
      <c r="B67" s="346"/>
    </row>
    <row r="68" spans="1:2">
      <c r="A68" s="199"/>
      <c r="B68" s="346"/>
    </row>
    <row r="70" spans="1:2">
      <c r="B70" s="346"/>
    </row>
    <row r="71" spans="1:2">
      <c r="B71" s="346"/>
    </row>
    <row r="72" spans="1:2">
      <c r="B72" s="346"/>
    </row>
    <row r="73" spans="1:2">
      <c r="B73" s="346"/>
    </row>
  </sheetData>
  <mergeCells count="3">
    <mergeCell ref="A3:H3"/>
    <mergeCell ref="A1:F1"/>
    <mergeCell ref="B5:D5"/>
  </mergeCells>
  <printOptions horizontalCentered="1"/>
  <pageMargins left="0.34" right="0.31" top="0.3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zoomScaleNormal="100" workbookViewId="0">
      <selection activeCell="A41" sqref="A41"/>
    </sheetView>
  </sheetViews>
  <sheetFormatPr defaultColWidth="11.42578125" defaultRowHeight="12.75"/>
  <cols>
    <col min="1" max="1" width="14.28515625" style="24" customWidth="1"/>
    <col min="2" max="2" width="9.85546875" style="170" bestFit="1" customWidth="1"/>
    <col min="3" max="3" width="16.42578125" style="170" customWidth="1"/>
    <col min="4" max="4" width="11.140625" style="435" customWidth="1"/>
    <col min="5" max="5" width="14.42578125" style="170" customWidth="1"/>
    <col min="6" max="6" width="15.85546875" style="170" customWidth="1"/>
    <col min="7" max="7" width="14.5703125" style="170" customWidth="1"/>
    <col min="8" max="8" width="13.7109375" style="170" customWidth="1"/>
    <col min="9" max="9" width="14.7109375" style="170" customWidth="1"/>
    <col min="10" max="10" width="12.7109375" style="170" customWidth="1"/>
    <col min="11" max="11" width="15" style="170" customWidth="1"/>
    <col min="12" max="12" width="8.7109375" style="170" customWidth="1"/>
    <col min="13" max="13" width="11.42578125" style="24"/>
    <col min="14" max="14" width="12" style="24" bestFit="1" customWidth="1"/>
    <col min="15" max="16384" width="11.42578125" style="24"/>
  </cols>
  <sheetData>
    <row r="1" spans="1:14">
      <c r="A1" s="453" t="s">
        <v>83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1:14">
      <c r="A2" s="22"/>
      <c r="B2" s="214"/>
      <c r="C2" s="214"/>
      <c r="D2" s="434"/>
      <c r="E2" s="214"/>
      <c r="F2" s="214"/>
      <c r="G2" s="214"/>
      <c r="H2" s="214"/>
      <c r="I2" s="214"/>
      <c r="J2" s="221"/>
      <c r="K2" s="221"/>
      <c r="L2" s="214"/>
    </row>
    <row r="3" spans="1:14">
      <c r="A3" s="521" t="s">
        <v>234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</row>
    <row r="4" spans="1:14" ht="13.5" thickBot="1">
      <c r="A4" s="46"/>
      <c r="B4" s="215"/>
      <c r="C4" s="215"/>
      <c r="D4" s="436"/>
      <c r="E4" s="215"/>
      <c r="F4" s="215"/>
      <c r="G4" s="215"/>
      <c r="H4" s="215"/>
      <c r="I4" s="215"/>
      <c r="J4" s="215"/>
      <c r="K4" s="215"/>
      <c r="L4" s="215"/>
    </row>
    <row r="5" spans="1:14" ht="15" customHeight="1" thickTop="1">
      <c r="A5" s="545" t="s">
        <v>150</v>
      </c>
      <c r="B5" s="548" t="s">
        <v>241</v>
      </c>
      <c r="C5" s="548" t="s">
        <v>249</v>
      </c>
      <c r="D5" s="552" t="s">
        <v>152</v>
      </c>
      <c r="E5" s="548" t="s">
        <v>243</v>
      </c>
      <c r="F5" s="548" t="s">
        <v>244</v>
      </c>
      <c r="G5" s="546" t="s">
        <v>84</v>
      </c>
      <c r="H5" s="546"/>
      <c r="I5" s="546"/>
      <c r="J5" s="546"/>
      <c r="K5" s="546"/>
      <c r="L5" s="546"/>
    </row>
    <row r="6" spans="1:14" ht="12.75" customHeight="1">
      <c r="A6" s="497"/>
      <c r="B6" s="549"/>
      <c r="C6" s="491"/>
      <c r="D6" s="553"/>
      <c r="E6" s="549"/>
      <c r="F6" s="549"/>
      <c r="G6" s="547" t="s">
        <v>153</v>
      </c>
      <c r="H6" s="551" t="s">
        <v>187</v>
      </c>
      <c r="I6" s="547" t="s">
        <v>184</v>
      </c>
      <c r="J6" s="547" t="s">
        <v>170</v>
      </c>
      <c r="K6" s="547" t="s">
        <v>149</v>
      </c>
      <c r="L6" s="547" t="s">
        <v>151</v>
      </c>
    </row>
    <row r="7" spans="1:14">
      <c r="A7" s="497"/>
      <c r="B7" s="549"/>
      <c r="C7" s="491"/>
      <c r="D7" s="553"/>
      <c r="E7" s="549"/>
      <c r="F7" s="549"/>
      <c r="G7" s="491"/>
      <c r="H7" s="549"/>
      <c r="I7" s="482"/>
      <c r="J7" s="482"/>
      <c r="K7" s="491"/>
      <c r="L7" s="491"/>
    </row>
    <row r="8" spans="1:14">
      <c r="A8" s="497"/>
      <c r="B8" s="549"/>
      <c r="C8" s="491"/>
      <c r="D8" s="553"/>
      <c r="E8" s="549"/>
      <c r="F8" s="549"/>
      <c r="G8" s="491"/>
      <c r="H8" s="549"/>
      <c r="I8" s="482"/>
      <c r="J8" s="482"/>
      <c r="K8" s="491"/>
      <c r="L8" s="491"/>
    </row>
    <row r="9" spans="1:14" ht="13.5" thickBot="1">
      <c r="A9" s="498"/>
      <c r="B9" s="550"/>
      <c r="C9" s="483"/>
      <c r="D9" s="554"/>
      <c r="E9" s="550"/>
      <c r="F9" s="550"/>
      <c r="G9" s="483"/>
      <c r="H9" s="550"/>
      <c r="I9" s="483"/>
      <c r="J9" s="483"/>
      <c r="K9" s="483"/>
      <c r="L9" s="483"/>
    </row>
    <row r="10" spans="1:14">
      <c r="A10" s="32" t="s">
        <v>0</v>
      </c>
      <c r="B10" s="182">
        <f>SUM(B12:B39)</f>
        <v>893913</v>
      </c>
      <c r="C10" s="216">
        <f>SUM(C12:C39)</f>
        <v>443660576443</v>
      </c>
      <c r="D10" s="439">
        <f>+C10/B10</f>
        <v>496312.92580262286</v>
      </c>
      <c r="E10" s="216">
        <f>SUM(E12:E39)</f>
        <v>6081592626</v>
      </c>
      <c r="F10" s="216">
        <f>SUM(F12:F39)+1</f>
        <v>3040805227</v>
      </c>
      <c r="G10" s="216">
        <f>SUM(G12:G39)</f>
        <v>3040787402</v>
      </c>
      <c r="H10" s="216">
        <f>SUM(H12:H39)</f>
        <v>912238893.9000001</v>
      </c>
      <c r="I10" s="216">
        <f>SUM(I12:I39)</f>
        <v>3056189471.6999998</v>
      </c>
      <c r="J10" s="222">
        <f>SUM(J12:J39)</f>
        <v>141573510</v>
      </c>
      <c r="K10" s="216">
        <f>SUM(K12:K39)</f>
        <v>3197762981.6999998</v>
      </c>
      <c r="L10" s="440">
        <f>K10/B10</f>
        <v>3577.2642099398931</v>
      </c>
    </row>
    <row r="11" spans="1:14">
      <c r="A11" s="23"/>
      <c r="B11" s="217"/>
      <c r="C11" s="199"/>
      <c r="D11" s="434"/>
      <c r="E11" s="199"/>
      <c r="F11" s="218"/>
      <c r="G11" s="199"/>
      <c r="H11" s="199"/>
      <c r="I11" s="199"/>
      <c r="J11" s="223"/>
      <c r="K11" s="199"/>
      <c r="L11" s="223"/>
    </row>
    <row r="12" spans="1:14">
      <c r="A12" s="23" t="s">
        <v>1</v>
      </c>
      <c r="B12" s="415">
        <v>8629</v>
      </c>
      <c r="C12" s="416">
        <v>2512410789</v>
      </c>
      <c r="D12" s="437">
        <f t="shared" ref="D12:D39" si="0">+C12/B12</f>
        <v>291158.97427280102</v>
      </c>
      <c r="E12" s="417">
        <v>57694556</v>
      </c>
      <c r="F12" s="416">
        <v>17219812</v>
      </c>
      <c r="G12" s="166">
        <f>+E12-F12</f>
        <v>40474744</v>
      </c>
      <c r="H12" s="298">
        <f>E12*0.15</f>
        <v>8654183.4000000004</v>
      </c>
      <c r="I12" s="298">
        <f>IF(G12&gt;H12,G12,H12)</f>
        <v>40474744</v>
      </c>
      <c r="J12" s="417">
        <v>0</v>
      </c>
      <c r="K12" s="418">
        <f>I12+J12</f>
        <v>40474744</v>
      </c>
      <c r="L12" s="441">
        <f t="shared" ref="L12:L16" si="1">K12/B12</f>
        <v>4690.5486151350096</v>
      </c>
      <c r="N12" s="381"/>
    </row>
    <row r="13" spans="1:14">
      <c r="A13" s="23" t="s">
        <v>2</v>
      </c>
      <c r="B13" s="415">
        <v>82795</v>
      </c>
      <c r="C13" s="416">
        <v>51015963910</v>
      </c>
      <c r="D13" s="437">
        <f t="shared" si="0"/>
        <v>616172.03828733624</v>
      </c>
      <c r="E13" s="417">
        <v>567674516</v>
      </c>
      <c r="F13" s="416">
        <v>349658315</v>
      </c>
      <c r="G13" s="166">
        <f>+E13-F13</f>
        <v>218016201</v>
      </c>
      <c r="H13" s="298">
        <f>E13*0.15</f>
        <v>85151177.399999991</v>
      </c>
      <c r="I13" s="298">
        <f>IF(G13&gt;H13,G13,H13)</f>
        <v>218016201</v>
      </c>
      <c r="J13" s="417">
        <v>10218141</v>
      </c>
      <c r="K13" s="418">
        <f>I13+J13</f>
        <v>228234342</v>
      </c>
      <c r="L13" s="441">
        <f t="shared" si="1"/>
        <v>2756.6198683495381</v>
      </c>
      <c r="N13" s="381"/>
    </row>
    <row r="14" spans="1:14">
      <c r="A14" s="23" t="s">
        <v>3</v>
      </c>
      <c r="B14" s="415">
        <v>80591</v>
      </c>
      <c r="C14" s="416">
        <v>25587904312</v>
      </c>
      <c r="D14" s="437">
        <f t="shared" si="0"/>
        <v>317503.24865059374</v>
      </c>
      <c r="E14" s="417">
        <v>528836445</v>
      </c>
      <c r="F14" s="416">
        <v>175376937</v>
      </c>
      <c r="G14" s="166">
        <f>+E14-F14</f>
        <v>353459508</v>
      </c>
      <c r="H14" s="298">
        <f>E14*0.15</f>
        <v>79325466.75</v>
      </c>
      <c r="I14" s="298">
        <f>IF(G14&gt;H14,G14,H14)</f>
        <v>353459508</v>
      </c>
      <c r="J14" s="417">
        <v>22211131</v>
      </c>
      <c r="K14" s="418">
        <f>I14+J14</f>
        <v>375670639</v>
      </c>
      <c r="L14" s="441">
        <f t="shared" si="1"/>
        <v>4661.4465511037215</v>
      </c>
      <c r="N14" s="381"/>
    </row>
    <row r="15" spans="1:14">
      <c r="A15" s="23" t="s">
        <v>4</v>
      </c>
      <c r="B15" s="415">
        <v>113292</v>
      </c>
      <c r="C15" s="416">
        <v>53570831528</v>
      </c>
      <c r="D15" s="437">
        <f t="shared" si="0"/>
        <v>472856.261059916</v>
      </c>
      <c r="E15" s="417">
        <v>772504763</v>
      </c>
      <c r="F15" s="416">
        <v>367169122</v>
      </c>
      <c r="G15" s="166">
        <f>+E15-F15</f>
        <v>405335641</v>
      </c>
      <c r="H15" s="298">
        <f>E15*0.15</f>
        <v>115875714.45</v>
      </c>
      <c r="I15" s="298">
        <f>IF(G15&gt;H15,G15,H15)</f>
        <v>405335641</v>
      </c>
      <c r="J15" s="417">
        <v>6180038</v>
      </c>
      <c r="K15" s="418">
        <f>I15+J15</f>
        <v>411515679</v>
      </c>
      <c r="L15" s="441">
        <f t="shared" si="1"/>
        <v>3632.3454348056348</v>
      </c>
      <c r="N15" s="381"/>
    </row>
    <row r="16" spans="1:14">
      <c r="A16" s="23" t="s">
        <v>5</v>
      </c>
      <c r="B16" s="415">
        <v>15908</v>
      </c>
      <c r="C16" s="416">
        <v>7688465561</v>
      </c>
      <c r="D16" s="437">
        <f t="shared" si="0"/>
        <v>483308.11924817704</v>
      </c>
      <c r="E16" s="417">
        <v>109044743</v>
      </c>
      <c r="F16" s="416">
        <v>52695974</v>
      </c>
      <c r="G16" s="166">
        <f>+E16-F16</f>
        <v>56348769</v>
      </c>
      <c r="H16" s="298">
        <f>E16*0.15</f>
        <v>16356711.449999999</v>
      </c>
      <c r="I16" s="298">
        <f>IF(G16&gt;H16,G16,H16)</f>
        <v>56348769</v>
      </c>
      <c r="J16" s="417">
        <v>2289940</v>
      </c>
      <c r="K16" s="418">
        <f>I16+J16</f>
        <v>58638709</v>
      </c>
      <c r="L16" s="441">
        <f t="shared" si="1"/>
        <v>3686.1144707065628</v>
      </c>
      <c r="N16" s="381"/>
    </row>
    <row r="17" spans="1:14">
      <c r="A17" s="23"/>
      <c r="B17" s="415"/>
      <c r="C17" s="416"/>
      <c r="D17" s="437"/>
      <c r="E17" s="419"/>
      <c r="F17" s="416"/>
      <c r="G17" s="166"/>
      <c r="H17" s="298"/>
      <c r="J17" s="417"/>
      <c r="K17" s="418"/>
      <c r="L17" s="441"/>
      <c r="N17" s="381"/>
    </row>
    <row r="18" spans="1:14">
      <c r="A18" s="23" t="s">
        <v>6</v>
      </c>
      <c r="B18" s="415">
        <v>5787</v>
      </c>
      <c r="C18" s="416">
        <v>1533187180</v>
      </c>
      <c r="D18" s="437">
        <f t="shared" si="0"/>
        <v>264936.44029721792</v>
      </c>
      <c r="E18" s="417">
        <v>38638485</v>
      </c>
      <c r="F18" s="416">
        <v>10508312</v>
      </c>
      <c r="G18" s="166">
        <f>+E18-F18</f>
        <v>28130173</v>
      </c>
      <c r="H18" s="298">
        <f>E18*0.15</f>
        <v>5795772.75</v>
      </c>
      <c r="I18" s="298">
        <f>IF(G18&gt;H18,G18,H18)</f>
        <v>28130173</v>
      </c>
      <c r="J18" s="417">
        <v>0</v>
      </c>
      <c r="K18" s="418">
        <f>I18+J18</f>
        <v>28130173</v>
      </c>
      <c r="L18" s="441">
        <f t="shared" ref="L18:L22" si="2">K18/B18</f>
        <v>4860.9250043200273</v>
      </c>
      <c r="N18" s="381"/>
    </row>
    <row r="19" spans="1:14">
      <c r="A19" s="23" t="s">
        <v>7</v>
      </c>
      <c r="B19" s="415">
        <v>25290</v>
      </c>
      <c r="C19" s="416">
        <v>12488254284</v>
      </c>
      <c r="D19" s="437">
        <f t="shared" si="0"/>
        <v>493802.06737841043</v>
      </c>
      <c r="E19" s="417">
        <v>176164009</v>
      </c>
      <c r="F19" s="416">
        <v>85593246</v>
      </c>
      <c r="G19" s="166">
        <f>+E19-F19</f>
        <v>90570763</v>
      </c>
      <c r="H19" s="298">
        <f>E19*0.15</f>
        <v>26424601.349999998</v>
      </c>
      <c r="I19" s="298">
        <f>IF(G19&gt;H19,G19,H19)</f>
        <v>90570763</v>
      </c>
      <c r="J19" s="417">
        <v>2466296</v>
      </c>
      <c r="K19" s="418">
        <f>I19+J19</f>
        <v>93037059</v>
      </c>
      <c r="L19" s="441">
        <f t="shared" si="2"/>
        <v>3678.8081850533808</v>
      </c>
      <c r="N19" s="381"/>
    </row>
    <row r="20" spans="1:14">
      <c r="A20" s="23" t="s">
        <v>8</v>
      </c>
      <c r="B20" s="415">
        <v>15364</v>
      </c>
      <c r="C20" s="416">
        <v>5994845717</v>
      </c>
      <c r="D20" s="437">
        <f t="shared" si="0"/>
        <v>390187.82328820619</v>
      </c>
      <c r="E20" s="417">
        <v>104436596</v>
      </c>
      <c r="F20" s="416">
        <v>41088073</v>
      </c>
      <c r="G20" s="166">
        <f>+E20-F20</f>
        <v>63348523</v>
      </c>
      <c r="H20" s="298">
        <f>E20*0.15</f>
        <v>15665489.399999999</v>
      </c>
      <c r="I20" s="298">
        <f>IF(G20&gt;H20,G20,H20)</f>
        <v>63348523</v>
      </c>
      <c r="J20" s="417">
        <v>0</v>
      </c>
      <c r="K20" s="418">
        <f>I20+J20</f>
        <v>63348523</v>
      </c>
      <c r="L20" s="441">
        <f t="shared" si="2"/>
        <v>4123.179054933611</v>
      </c>
      <c r="N20" s="381"/>
    </row>
    <row r="21" spans="1:14">
      <c r="A21" s="23" t="s">
        <v>9</v>
      </c>
      <c r="B21" s="415">
        <v>26891</v>
      </c>
      <c r="C21" s="416">
        <v>10591086127</v>
      </c>
      <c r="D21" s="437">
        <f t="shared" si="0"/>
        <v>393852.44606002007</v>
      </c>
      <c r="E21" s="417">
        <v>184290525</v>
      </c>
      <c r="F21" s="416">
        <v>72590245</v>
      </c>
      <c r="G21" s="166">
        <f>+E21-F21</f>
        <v>111700280</v>
      </c>
      <c r="H21" s="298">
        <f>E21*0.15</f>
        <v>27643578.75</v>
      </c>
      <c r="I21" s="298">
        <f>IF(G21&gt;H21,G21,H21)</f>
        <v>111700280</v>
      </c>
      <c r="J21" s="417">
        <v>3685811</v>
      </c>
      <c r="K21" s="418">
        <f>I21+J21</f>
        <v>115386091</v>
      </c>
      <c r="L21" s="441">
        <f t="shared" si="2"/>
        <v>4290.881372950058</v>
      </c>
      <c r="N21" s="381"/>
    </row>
    <row r="22" spans="1:14">
      <c r="A22" s="23" t="s">
        <v>10</v>
      </c>
      <c r="B22" s="415">
        <v>4767</v>
      </c>
      <c r="C22" s="416">
        <v>1615892665</v>
      </c>
      <c r="D22" s="437">
        <f t="shared" si="0"/>
        <v>338974.75666037342</v>
      </c>
      <c r="E22" s="417">
        <v>31976190</v>
      </c>
      <c r="F22" s="416">
        <v>11075167</v>
      </c>
      <c r="G22" s="166">
        <f>+E22-F22</f>
        <v>20901023</v>
      </c>
      <c r="H22" s="298">
        <f>E22*0.15</f>
        <v>4796428.5</v>
      </c>
      <c r="I22" s="298">
        <f>IF(G22&gt;H22,G22,H22)</f>
        <v>20901023</v>
      </c>
      <c r="J22" s="417">
        <v>0</v>
      </c>
      <c r="K22" s="418">
        <f>I22+J22</f>
        <v>20901023</v>
      </c>
      <c r="L22" s="441">
        <f t="shared" si="2"/>
        <v>4384.5233899727291</v>
      </c>
      <c r="N22" s="381"/>
    </row>
    <row r="23" spans="1:14">
      <c r="A23" s="23"/>
      <c r="B23" s="415"/>
      <c r="C23" s="416"/>
      <c r="D23" s="437"/>
      <c r="E23" s="419"/>
      <c r="F23" s="416"/>
      <c r="G23" s="166"/>
      <c r="H23" s="298"/>
      <c r="I23" s="166"/>
      <c r="J23" s="417"/>
      <c r="K23" s="418"/>
      <c r="L23" s="441"/>
      <c r="N23" s="381"/>
    </row>
    <row r="24" spans="1:14">
      <c r="A24" s="23" t="s">
        <v>11</v>
      </c>
      <c r="B24" s="415">
        <v>42140</v>
      </c>
      <c r="C24" s="416">
        <v>18356813291</v>
      </c>
      <c r="D24" s="437">
        <f t="shared" si="0"/>
        <v>435614.93334124348</v>
      </c>
      <c r="E24" s="417">
        <v>287912880</v>
      </c>
      <c r="F24" s="416">
        <v>125815763</v>
      </c>
      <c r="G24" s="166">
        <f>+E24-F24+1</f>
        <v>162097118</v>
      </c>
      <c r="H24" s="298">
        <f>E24*0.15</f>
        <v>43186932</v>
      </c>
      <c r="I24" s="298">
        <f>IF(G24&gt;H24,G24,H24)</f>
        <v>162097118</v>
      </c>
      <c r="J24" s="417">
        <v>6909909</v>
      </c>
      <c r="K24" s="418">
        <f>I24+J24</f>
        <v>169007027</v>
      </c>
      <c r="L24" s="441">
        <f t="shared" ref="L24:L28" si="3">K24/B24</f>
        <v>4010.6081395348838</v>
      </c>
      <c r="N24" s="381"/>
    </row>
    <row r="25" spans="1:14">
      <c r="A25" s="23" t="s">
        <v>12</v>
      </c>
      <c r="B25" s="415">
        <v>3811</v>
      </c>
      <c r="C25" s="416">
        <v>2313101395</v>
      </c>
      <c r="D25" s="437">
        <f t="shared" si="0"/>
        <v>606953.92154290213</v>
      </c>
      <c r="E25" s="417">
        <v>25778419</v>
      </c>
      <c r="F25" s="416">
        <v>15853766</v>
      </c>
      <c r="G25" s="166">
        <f>+E25-F25+1</f>
        <v>9924654</v>
      </c>
      <c r="H25" s="298">
        <f>E25*0.15</f>
        <v>3866762.8499999996</v>
      </c>
      <c r="I25" s="298">
        <f>IF(G25&gt;H25,G25,H25)</f>
        <v>9924654</v>
      </c>
      <c r="J25" s="417">
        <v>0</v>
      </c>
      <c r="K25" s="418">
        <f>I25+J25</f>
        <v>9924654</v>
      </c>
      <c r="L25" s="441">
        <f t="shared" si="3"/>
        <v>2604.212542639727</v>
      </c>
      <c r="N25" s="381"/>
    </row>
    <row r="26" spans="1:14">
      <c r="A26" s="23" t="s">
        <v>13</v>
      </c>
      <c r="B26" s="415">
        <v>37780</v>
      </c>
      <c r="C26" s="416">
        <v>17873597014</v>
      </c>
      <c r="D26" s="437">
        <f t="shared" si="0"/>
        <v>473096.7976177872</v>
      </c>
      <c r="E26" s="417">
        <v>260532473</v>
      </c>
      <c r="F26" s="416">
        <v>122503847</v>
      </c>
      <c r="G26" s="166">
        <f>(+E26-F26)</f>
        <v>138028626</v>
      </c>
      <c r="H26" s="298">
        <f>E26*0.15</f>
        <v>39079870.949999996</v>
      </c>
      <c r="I26" s="298">
        <f>IF(G26&gt;H26,G26,H26)</f>
        <v>138028626</v>
      </c>
      <c r="J26" s="417">
        <v>0</v>
      </c>
      <c r="K26" s="418">
        <f>I26+J26</f>
        <v>138028626</v>
      </c>
      <c r="L26" s="441">
        <f t="shared" si="3"/>
        <v>3653.4840127051348</v>
      </c>
      <c r="N26" s="381"/>
    </row>
    <row r="27" spans="1:14">
      <c r="A27" s="23" t="s">
        <v>14</v>
      </c>
      <c r="B27" s="415">
        <v>56799</v>
      </c>
      <c r="C27" s="416">
        <v>31815054766</v>
      </c>
      <c r="D27" s="437">
        <f t="shared" si="0"/>
        <v>560134.06514199194</v>
      </c>
      <c r="E27" s="417">
        <v>391201414</v>
      </c>
      <c r="F27" s="416">
        <v>218057204</v>
      </c>
      <c r="G27" s="166">
        <f>+E27-F27</f>
        <v>173144210</v>
      </c>
      <c r="H27" s="298">
        <f>E27*0.15</f>
        <v>58680212.100000001</v>
      </c>
      <c r="I27" s="298">
        <f>IF(G27&gt;H27,G27,H27)</f>
        <v>173144210</v>
      </c>
      <c r="J27" s="417">
        <v>5868021</v>
      </c>
      <c r="K27" s="418">
        <f>I27+J27</f>
        <v>179012231</v>
      </c>
      <c r="L27" s="441">
        <f t="shared" si="3"/>
        <v>3151.6792725224036</v>
      </c>
      <c r="N27" s="381"/>
    </row>
    <row r="28" spans="1:14">
      <c r="A28" s="23" t="s">
        <v>15</v>
      </c>
      <c r="B28" s="415">
        <v>1993</v>
      </c>
      <c r="C28" s="416">
        <v>1557036268</v>
      </c>
      <c r="D28" s="437">
        <f t="shared" si="0"/>
        <v>781252.5178123432</v>
      </c>
      <c r="E28" s="417">
        <v>13183290</v>
      </c>
      <c r="F28" s="416">
        <v>10671771</v>
      </c>
      <c r="G28" s="166">
        <f>+E28-F28</f>
        <v>2511519</v>
      </c>
      <c r="H28" s="298">
        <f>E28*0.15</f>
        <v>1977493.5</v>
      </c>
      <c r="I28" s="298">
        <f>IF(G28&gt;H28,G28,H28)</f>
        <v>2511519</v>
      </c>
      <c r="J28" s="417">
        <v>131833</v>
      </c>
      <c r="K28" s="418">
        <f>I28+J28</f>
        <v>2643352</v>
      </c>
      <c r="L28" s="441">
        <f t="shared" si="3"/>
        <v>1326.3181133968892</v>
      </c>
      <c r="N28" s="381"/>
    </row>
    <row r="29" spans="1:14">
      <c r="A29" s="23"/>
      <c r="B29" s="415"/>
      <c r="C29" s="416"/>
      <c r="D29" s="437"/>
      <c r="E29" s="419"/>
      <c r="F29" s="416"/>
      <c r="G29" s="166"/>
      <c r="H29" s="298"/>
      <c r="J29" s="417"/>
      <c r="K29" s="418"/>
      <c r="L29" s="441"/>
      <c r="N29" s="381"/>
    </row>
    <row r="30" spans="1:14">
      <c r="A30" s="23" t="s">
        <v>16</v>
      </c>
      <c r="B30" s="415">
        <v>161546</v>
      </c>
      <c r="C30" s="416">
        <v>110510052629</v>
      </c>
      <c r="D30" s="437">
        <f t="shared" si="0"/>
        <v>684077.92597154994</v>
      </c>
      <c r="E30" s="417">
        <v>1109169675</v>
      </c>
      <c r="F30" s="416">
        <v>757424850</v>
      </c>
      <c r="G30" s="166">
        <f>+E30-F30</f>
        <v>351744825</v>
      </c>
      <c r="H30" s="298">
        <f>E30*0.15</f>
        <v>166375451.25</v>
      </c>
      <c r="I30" s="298">
        <f>IF(G30&gt;H30,G30,H30)</f>
        <v>351744825</v>
      </c>
      <c r="J30" s="417">
        <v>37711769</v>
      </c>
      <c r="K30" s="418">
        <f>I30+J30</f>
        <v>389456594</v>
      </c>
      <c r="L30" s="441">
        <f t="shared" ref="L30:L34" si="4">K30/B30</f>
        <v>2410.809267948448</v>
      </c>
      <c r="N30" s="381"/>
    </row>
    <row r="31" spans="1:14">
      <c r="A31" s="23" t="s">
        <v>17</v>
      </c>
      <c r="B31" s="415">
        <v>132322</v>
      </c>
      <c r="C31" s="416">
        <v>52193029722</v>
      </c>
      <c r="D31" s="437">
        <f t="shared" si="0"/>
        <v>394439.54687807016</v>
      </c>
      <c r="E31" s="417">
        <v>897345079</v>
      </c>
      <c r="F31" s="416">
        <v>357725806</v>
      </c>
      <c r="G31" s="166">
        <f>+E31-F31</f>
        <v>539619273</v>
      </c>
      <c r="H31" s="298">
        <f>E31*0.15</f>
        <v>134601761.84999999</v>
      </c>
      <c r="I31" s="298">
        <f>IF(G31&gt;H31,G31,H31)</f>
        <v>539619273</v>
      </c>
      <c r="J31" s="417">
        <v>43072564</v>
      </c>
      <c r="K31" s="418">
        <f>I31+J31</f>
        <v>582691837</v>
      </c>
      <c r="L31" s="441">
        <f t="shared" si="4"/>
        <v>4403.5900077084689</v>
      </c>
      <c r="N31" s="381"/>
    </row>
    <row r="32" spans="1:14">
      <c r="A32" s="23" t="s">
        <v>18</v>
      </c>
      <c r="B32" s="415">
        <v>7778</v>
      </c>
      <c r="C32" s="416">
        <v>4506675346</v>
      </c>
      <c r="D32" s="437">
        <f t="shared" si="0"/>
        <v>579413.13268192334</v>
      </c>
      <c r="E32" s="417">
        <v>53241840</v>
      </c>
      <c r="F32" s="416">
        <v>30888302</v>
      </c>
      <c r="G32" s="166">
        <f>+E32-F32</f>
        <v>22353538</v>
      </c>
      <c r="H32" s="298">
        <f>E32*0.15</f>
        <v>7986276</v>
      </c>
      <c r="I32" s="298">
        <f>IF(G32&gt;H32,G32,H32)</f>
        <v>22353538</v>
      </c>
      <c r="J32" s="417">
        <v>585660</v>
      </c>
      <c r="K32" s="418">
        <f>I32+J32</f>
        <v>22939198</v>
      </c>
      <c r="L32" s="441">
        <f t="shared" si="4"/>
        <v>2949.2411931087681</v>
      </c>
      <c r="N32" s="381"/>
    </row>
    <row r="33" spans="1:14">
      <c r="A33" s="23" t="s">
        <v>19</v>
      </c>
      <c r="B33" s="415">
        <v>18053</v>
      </c>
      <c r="C33" s="416">
        <v>7664231062</v>
      </c>
      <c r="D33" s="437">
        <f t="shared" si="0"/>
        <v>424540.57840802084</v>
      </c>
      <c r="E33" s="417">
        <v>121198309</v>
      </c>
      <c r="F33" s="416">
        <v>52529873</v>
      </c>
      <c r="G33" s="166">
        <f>+E33-F33</f>
        <v>68668436</v>
      </c>
      <c r="H33" s="298">
        <f>E33*0.15</f>
        <v>18179746.349999998</v>
      </c>
      <c r="I33" s="298">
        <f>IF(G33&gt;H33,G33,H33)</f>
        <v>68668436</v>
      </c>
      <c r="J33" s="417">
        <v>242397</v>
      </c>
      <c r="K33" s="418">
        <f>I33+J33</f>
        <v>68910833</v>
      </c>
      <c r="L33" s="441">
        <f t="shared" si="4"/>
        <v>3817.1402536974465</v>
      </c>
      <c r="N33" s="381"/>
    </row>
    <row r="34" spans="1:14">
      <c r="A34" s="23" t="s">
        <v>20</v>
      </c>
      <c r="B34" s="415">
        <v>2918</v>
      </c>
      <c r="C34" s="416">
        <v>795067311</v>
      </c>
      <c r="D34" s="437">
        <f t="shared" si="0"/>
        <v>272469.94893762853</v>
      </c>
      <c r="E34" s="417">
        <v>19054305</v>
      </c>
      <c r="F34" s="416">
        <v>5449312</v>
      </c>
      <c r="G34" s="298">
        <f>+E34-F34</f>
        <v>13604993</v>
      </c>
      <c r="H34" s="298">
        <f>E34*0.15</f>
        <v>2858145.75</v>
      </c>
      <c r="I34" s="298">
        <f>IF(G34&gt;H34,G34,H34)</f>
        <v>13604993</v>
      </c>
      <c r="J34" s="417">
        <v>0</v>
      </c>
      <c r="K34" s="417">
        <f>I34+J34</f>
        <v>13604993</v>
      </c>
      <c r="L34" s="441">
        <f t="shared" si="4"/>
        <v>4662.43762851268</v>
      </c>
      <c r="N34" s="381"/>
    </row>
    <row r="35" spans="1:14">
      <c r="A35" s="23"/>
      <c r="B35" s="415"/>
      <c r="C35" s="416"/>
      <c r="D35" s="437"/>
      <c r="E35" s="420"/>
      <c r="F35" s="416"/>
      <c r="G35" s="298"/>
      <c r="H35" s="298"/>
      <c r="I35" s="298"/>
      <c r="J35" s="417"/>
      <c r="K35" s="417"/>
      <c r="L35" s="441"/>
      <c r="N35" s="381"/>
    </row>
    <row r="36" spans="1:14">
      <c r="A36" s="23" t="s">
        <v>21</v>
      </c>
      <c r="B36" s="415">
        <v>4646</v>
      </c>
      <c r="C36" s="416">
        <v>4287844670</v>
      </c>
      <c r="D36" s="437">
        <f t="shared" si="0"/>
        <v>922911.03529918205</v>
      </c>
      <c r="E36" s="417">
        <v>31124858</v>
      </c>
      <c r="F36" s="416">
        <v>29388459</v>
      </c>
      <c r="G36" s="417">
        <f>+E36-F36</f>
        <v>1736399</v>
      </c>
      <c r="H36" s="298">
        <f>E36*0.15</f>
        <v>4668728.7</v>
      </c>
      <c r="I36" s="298">
        <f>IF(G36&gt;H36,G36,H36)</f>
        <v>4668728.7</v>
      </c>
      <c r="J36" s="417"/>
      <c r="K36" s="417">
        <f>I36+J36</f>
        <v>4668728.7</v>
      </c>
      <c r="L36" s="441">
        <f t="shared" ref="L36:L39" si="5">K36/B36</f>
        <v>1004.8921007318123</v>
      </c>
      <c r="N36" s="381"/>
    </row>
    <row r="37" spans="1:14">
      <c r="A37" s="23" t="s">
        <v>22</v>
      </c>
      <c r="B37" s="415">
        <v>22595</v>
      </c>
      <c r="C37" s="416">
        <v>7773603630</v>
      </c>
      <c r="D37" s="437">
        <f t="shared" si="0"/>
        <v>344040.87762779376</v>
      </c>
      <c r="E37" s="417">
        <v>154730565</v>
      </c>
      <c r="F37" s="416">
        <v>53279502</v>
      </c>
      <c r="G37" s="298">
        <f>+E37-F37</f>
        <v>101451063</v>
      </c>
      <c r="H37" s="298">
        <f>E37*0.15</f>
        <v>23209584.75</v>
      </c>
      <c r="I37" s="298">
        <f>IF(G37&gt;H37,G37,H37)</f>
        <v>101451063</v>
      </c>
      <c r="J37" s="417">
        <v>0</v>
      </c>
      <c r="K37" s="417">
        <f>I37+J37</f>
        <v>101451063</v>
      </c>
      <c r="L37" s="441">
        <f t="shared" si="5"/>
        <v>4489.9784465589728</v>
      </c>
      <c r="N37" s="381"/>
    </row>
    <row r="38" spans="1:14">
      <c r="A38" s="23" t="s">
        <v>23</v>
      </c>
      <c r="B38" s="415">
        <v>15534</v>
      </c>
      <c r="C38" s="416">
        <v>4072824511</v>
      </c>
      <c r="D38" s="437">
        <f t="shared" si="0"/>
        <v>262187.75016093731</v>
      </c>
      <c r="E38" s="417">
        <v>101320931</v>
      </c>
      <c r="F38" s="416">
        <v>27914732</v>
      </c>
      <c r="G38" s="298">
        <f>+E38-F38</f>
        <v>73406199</v>
      </c>
      <c r="H38" s="298">
        <f>E38*0.15</f>
        <v>15198139.649999999</v>
      </c>
      <c r="I38" s="298">
        <f>IF(G38&gt;H38,G38,H38)</f>
        <v>73406199</v>
      </c>
      <c r="J38" s="417">
        <v>0</v>
      </c>
      <c r="K38" s="417">
        <f>I38+J38</f>
        <v>73406199</v>
      </c>
      <c r="L38" s="441">
        <f t="shared" si="5"/>
        <v>4725.5181537273074</v>
      </c>
      <c r="N38" s="381"/>
    </row>
    <row r="39" spans="1:14">
      <c r="A39" s="23" t="s">
        <v>24</v>
      </c>
      <c r="B39" s="421">
        <v>6684</v>
      </c>
      <c r="C39" s="422">
        <v>7342802755</v>
      </c>
      <c r="D39" s="438">
        <f t="shared" si="0"/>
        <v>1098564.1464691802</v>
      </c>
      <c r="E39" s="423">
        <v>44537760</v>
      </c>
      <c r="F39" s="422">
        <v>50326836</v>
      </c>
      <c r="G39" s="423">
        <f>+E39-F39</f>
        <v>-5789076</v>
      </c>
      <c r="H39" s="167">
        <f>E39*0.15</f>
        <v>6680664</v>
      </c>
      <c r="I39" s="167">
        <f>IF(G39&gt;H39,G39,H39)</f>
        <v>6680664</v>
      </c>
      <c r="J39" s="423">
        <v>0</v>
      </c>
      <c r="K39" s="423">
        <f>I39+J39</f>
        <v>6680664</v>
      </c>
      <c r="L39" s="442">
        <f t="shared" si="5"/>
        <v>999.50089766606823</v>
      </c>
      <c r="N39" s="381"/>
    </row>
    <row r="40" spans="1:14">
      <c r="A40" s="26" t="s">
        <v>250</v>
      </c>
      <c r="B40" s="219"/>
      <c r="C40" s="219"/>
      <c r="D40" s="231"/>
      <c r="E40" s="219"/>
      <c r="F40" s="219"/>
      <c r="G40" s="219"/>
      <c r="H40" s="219"/>
      <c r="J40" s="219"/>
      <c r="K40" s="219"/>
      <c r="L40" s="219"/>
    </row>
    <row r="41" spans="1:14">
      <c r="A41" s="23"/>
      <c r="B41" s="199"/>
      <c r="C41" s="212"/>
      <c r="D41" s="434"/>
      <c r="E41" s="212"/>
      <c r="F41" s="212"/>
      <c r="G41" s="212"/>
      <c r="H41" s="212"/>
      <c r="J41" s="212"/>
      <c r="K41" s="212"/>
      <c r="L41" s="212"/>
    </row>
    <row r="42" spans="1:14">
      <c r="A42" s="23" t="s">
        <v>181</v>
      </c>
      <c r="B42" s="199"/>
      <c r="C42" s="199"/>
      <c r="D42" s="434"/>
      <c r="E42" s="199"/>
      <c r="F42" s="199"/>
      <c r="G42" s="199"/>
      <c r="H42" s="199"/>
      <c r="I42" s="219"/>
      <c r="J42" s="199"/>
      <c r="K42" s="199"/>
      <c r="L42" s="199"/>
    </row>
    <row r="43" spans="1:14">
      <c r="A43" s="23"/>
      <c r="B43" s="199"/>
      <c r="C43" s="199"/>
      <c r="D43" s="434"/>
      <c r="E43" s="199"/>
      <c r="F43" s="384"/>
      <c r="G43" s="383"/>
      <c r="H43" s="384"/>
      <c r="I43" s="219"/>
      <c r="J43" s="199"/>
      <c r="K43" s="199"/>
      <c r="L43" s="199"/>
    </row>
    <row r="44" spans="1:14">
      <c r="A44" s="23" t="s">
        <v>242</v>
      </c>
      <c r="B44" s="199"/>
      <c r="C44" s="199"/>
      <c r="D44" s="434"/>
      <c r="E44" s="199"/>
      <c r="F44" s="199"/>
      <c r="G44" s="199"/>
      <c r="H44" s="199"/>
      <c r="I44" s="220"/>
      <c r="J44" s="199"/>
      <c r="K44" s="199"/>
      <c r="L44" s="199"/>
    </row>
    <row r="45" spans="1:14">
      <c r="A45" s="23"/>
      <c r="B45" s="199"/>
      <c r="C45" s="199"/>
      <c r="D45" s="434"/>
      <c r="E45" s="355"/>
      <c r="F45" s="357"/>
      <c r="G45" s="199"/>
      <c r="H45" s="199"/>
      <c r="I45" s="199"/>
      <c r="J45" s="199"/>
      <c r="K45" s="199"/>
      <c r="L45" s="199"/>
    </row>
    <row r="46" spans="1:14">
      <c r="A46" s="23"/>
      <c r="B46" s="382"/>
      <c r="C46" s="199"/>
      <c r="D46" s="434"/>
      <c r="E46" s="199"/>
      <c r="F46" s="190"/>
      <c r="G46" s="199"/>
      <c r="H46" s="199"/>
      <c r="I46" s="199"/>
      <c r="J46" s="199"/>
      <c r="K46" s="199"/>
    </row>
    <row r="47" spans="1:14">
      <c r="A47" s="23"/>
      <c r="B47" s="382"/>
      <c r="C47" s="199"/>
      <c r="D47" s="434"/>
      <c r="E47" s="199"/>
      <c r="F47" s="190"/>
      <c r="G47" s="199"/>
      <c r="H47" s="199"/>
      <c r="I47" s="199"/>
      <c r="J47" s="199"/>
      <c r="K47" s="199"/>
    </row>
    <row r="48" spans="1:14">
      <c r="A48" s="23"/>
      <c r="B48" s="382"/>
      <c r="C48" s="199"/>
      <c r="D48" s="434"/>
      <c r="E48" s="199"/>
      <c r="F48" s="190"/>
      <c r="G48" s="199"/>
      <c r="H48" s="199"/>
      <c r="I48" s="199"/>
      <c r="J48" s="199"/>
      <c r="K48" s="199"/>
    </row>
    <row r="49" spans="1:12">
      <c r="A49" s="23"/>
      <c r="B49" s="382"/>
      <c r="K49" s="199"/>
      <c r="L49" s="24"/>
    </row>
    <row r="50" spans="1:12">
      <c r="A50" s="23"/>
      <c r="B50" s="382"/>
      <c r="K50" s="199"/>
      <c r="L50" s="24"/>
    </row>
    <row r="51" spans="1:12">
      <c r="A51" s="23"/>
      <c r="B51" s="382"/>
      <c r="K51" s="199"/>
      <c r="L51" s="24"/>
    </row>
    <row r="52" spans="1:12">
      <c r="A52" s="23"/>
      <c r="B52" s="382"/>
      <c r="C52" s="199"/>
      <c r="D52" s="434"/>
      <c r="E52" s="199"/>
      <c r="F52" s="190"/>
      <c r="G52" s="199"/>
      <c r="H52" s="199"/>
      <c r="I52" s="199"/>
      <c r="J52" s="199"/>
      <c r="K52" s="199"/>
      <c r="L52" s="24"/>
    </row>
    <row r="53" spans="1:12">
      <c r="A53" s="23"/>
      <c r="B53" s="382"/>
      <c r="C53" s="199"/>
      <c r="D53" s="434"/>
      <c r="E53" s="199"/>
      <c r="F53" s="190"/>
      <c r="G53" s="199"/>
      <c r="H53" s="199"/>
      <c r="I53" s="199"/>
      <c r="J53" s="199"/>
      <c r="K53" s="199"/>
      <c r="L53" s="24"/>
    </row>
    <row r="54" spans="1:12">
      <c r="A54" s="23"/>
      <c r="B54" s="382"/>
      <c r="C54" s="199"/>
      <c r="D54" s="434"/>
      <c r="E54" s="199"/>
      <c r="F54" s="190"/>
      <c r="G54" s="199"/>
      <c r="H54" s="199"/>
      <c r="I54" s="199"/>
      <c r="J54" s="199"/>
      <c r="K54" s="199"/>
      <c r="L54" s="24"/>
    </row>
    <row r="55" spans="1:12">
      <c r="A55" s="23"/>
      <c r="B55" s="382"/>
      <c r="C55" s="199"/>
      <c r="D55" s="434"/>
      <c r="E55" s="199"/>
      <c r="F55" s="190"/>
      <c r="G55" s="199"/>
      <c r="H55" s="199"/>
      <c r="I55" s="199"/>
      <c r="J55" s="199"/>
      <c r="K55" s="199"/>
      <c r="L55" s="24"/>
    </row>
    <row r="56" spans="1:12">
      <c r="A56" s="23"/>
      <c r="B56" s="382"/>
      <c r="C56" s="199"/>
      <c r="D56" s="434"/>
      <c r="E56" s="199"/>
      <c r="F56" s="190"/>
      <c r="G56" s="199"/>
      <c r="H56" s="199"/>
      <c r="I56" s="199"/>
      <c r="J56" s="199"/>
      <c r="K56" s="199"/>
      <c r="L56" s="24"/>
    </row>
    <row r="57" spans="1:12">
      <c r="A57" s="23"/>
      <c r="B57" s="382"/>
      <c r="C57" s="199"/>
      <c r="D57" s="434"/>
      <c r="E57" s="199"/>
      <c r="F57" s="190"/>
      <c r="G57" s="199"/>
      <c r="H57" s="199"/>
      <c r="I57" s="199"/>
      <c r="J57" s="199"/>
      <c r="K57" s="199"/>
      <c r="L57" s="24"/>
    </row>
    <row r="58" spans="1:12">
      <c r="A58" s="23"/>
      <c r="B58" s="382"/>
      <c r="C58" s="199"/>
      <c r="D58" s="434"/>
      <c r="E58" s="199"/>
      <c r="F58" s="190"/>
      <c r="G58" s="199"/>
      <c r="H58" s="199"/>
      <c r="I58" s="199"/>
      <c r="J58" s="199"/>
      <c r="K58" s="199"/>
      <c r="L58" s="24"/>
    </row>
    <row r="59" spans="1:12">
      <c r="A59" s="23"/>
      <c r="B59" s="382"/>
      <c r="C59" s="199"/>
      <c r="D59" s="434"/>
      <c r="E59" s="199"/>
      <c r="F59" s="190"/>
      <c r="G59" s="199"/>
      <c r="H59" s="199"/>
      <c r="I59" s="199"/>
      <c r="J59" s="199"/>
      <c r="K59" s="199"/>
      <c r="L59" s="24"/>
    </row>
    <row r="60" spans="1:12">
      <c r="A60" s="23"/>
      <c r="B60" s="382"/>
      <c r="C60" s="199"/>
      <c r="D60" s="434"/>
      <c r="E60" s="199"/>
      <c r="F60" s="190"/>
      <c r="G60" s="199"/>
      <c r="H60" s="199"/>
      <c r="I60" s="199"/>
      <c r="J60" s="199"/>
      <c r="K60" s="199"/>
      <c r="L60" s="24"/>
    </row>
    <row r="61" spans="1:12">
      <c r="A61" s="23"/>
      <c r="B61" s="382"/>
      <c r="C61" s="199"/>
      <c r="D61" s="434"/>
      <c r="E61" s="199"/>
      <c r="F61" s="190"/>
      <c r="G61" s="199"/>
      <c r="H61" s="199"/>
      <c r="I61" s="199"/>
      <c r="J61" s="199"/>
      <c r="K61" s="199"/>
      <c r="L61" s="24"/>
    </row>
    <row r="62" spans="1:12">
      <c r="A62" s="23"/>
      <c r="B62" s="382"/>
      <c r="C62" s="199"/>
      <c r="D62" s="434"/>
      <c r="E62" s="199"/>
      <c r="F62" s="190"/>
      <c r="G62" s="199"/>
      <c r="H62" s="199"/>
      <c r="I62" s="199"/>
      <c r="J62" s="199"/>
      <c r="K62" s="199"/>
      <c r="L62" s="24"/>
    </row>
    <row r="63" spans="1:12">
      <c r="A63" s="23"/>
      <c r="B63" s="382"/>
      <c r="C63" s="199"/>
      <c r="D63" s="434"/>
      <c r="E63" s="199"/>
      <c r="F63" s="190"/>
      <c r="G63" s="199"/>
      <c r="H63" s="199"/>
      <c r="I63" s="199"/>
      <c r="J63" s="199"/>
      <c r="K63" s="199"/>
      <c r="L63" s="24"/>
    </row>
    <row r="64" spans="1:12">
      <c r="A64" s="23"/>
      <c r="B64" s="382"/>
      <c r="C64" s="199"/>
      <c r="E64" s="199"/>
      <c r="F64" s="190"/>
      <c r="G64" s="199"/>
      <c r="H64" s="199"/>
      <c r="I64" s="199"/>
      <c r="J64" s="199"/>
      <c r="K64" s="199"/>
      <c r="L64" s="24"/>
    </row>
    <row r="65" spans="1:12">
      <c r="A65" s="23"/>
      <c r="B65" s="382"/>
      <c r="C65" s="199"/>
      <c r="E65" s="199"/>
      <c r="F65" s="190"/>
      <c r="G65" s="199"/>
      <c r="H65" s="199"/>
      <c r="I65" s="199"/>
      <c r="J65" s="199"/>
      <c r="K65" s="199"/>
      <c r="L65" s="24"/>
    </row>
    <row r="66" spans="1:12">
      <c r="B66" s="382"/>
      <c r="C66" s="171"/>
      <c r="E66" s="171"/>
      <c r="F66" s="356"/>
      <c r="G66" s="171"/>
      <c r="H66" s="171"/>
      <c r="I66" s="171"/>
      <c r="J66" s="171"/>
      <c r="K66" s="171"/>
      <c r="L66" s="24"/>
    </row>
    <row r="67" spans="1:12">
      <c r="B67" s="382"/>
      <c r="C67" s="171"/>
      <c r="E67" s="171"/>
      <c r="F67" s="356"/>
      <c r="G67" s="171"/>
      <c r="H67" s="171"/>
      <c r="I67" s="171"/>
      <c r="J67" s="171"/>
      <c r="K67" s="171"/>
      <c r="L67" s="24"/>
    </row>
    <row r="68" spans="1:12">
      <c r="B68" s="382"/>
      <c r="C68" s="171"/>
      <c r="E68" s="171"/>
      <c r="F68" s="171"/>
      <c r="G68" s="171"/>
      <c r="H68" s="171"/>
      <c r="I68" s="171"/>
      <c r="J68" s="171"/>
      <c r="K68" s="171"/>
      <c r="L68" s="24"/>
    </row>
    <row r="69" spans="1:12">
      <c r="B69" s="382"/>
      <c r="C69" s="171"/>
      <c r="E69" s="171"/>
      <c r="F69" s="171"/>
      <c r="G69" s="171"/>
      <c r="H69" s="171"/>
      <c r="I69" s="171"/>
      <c r="J69" s="171"/>
      <c r="K69" s="171"/>
      <c r="L69" s="24"/>
    </row>
    <row r="70" spans="1:12">
      <c r="B70" s="382"/>
      <c r="C70" s="171"/>
      <c r="E70" s="171"/>
      <c r="F70" s="171"/>
      <c r="G70" s="171"/>
      <c r="H70" s="171"/>
      <c r="I70" s="171"/>
      <c r="J70" s="171"/>
      <c r="K70" s="171"/>
      <c r="L70" s="24"/>
    </row>
    <row r="71" spans="1:12">
      <c r="B71" s="382"/>
      <c r="C71" s="171"/>
      <c r="E71" s="171"/>
      <c r="F71" s="171"/>
      <c r="G71" s="171"/>
      <c r="H71" s="171"/>
      <c r="I71" s="171"/>
      <c r="J71" s="171"/>
      <c r="K71" s="171"/>
      <c r="L71" s="24"/>
    </row>
    <row r="72" spans="1:12">
      <c r="B72" s="382"/>
      <c r="C72" s="171"/>
      <c r="E72" s="171"/>
      <c r="F72" s="171"/>
      <c r="G72" s="171"/>
      <c r="H72" s="171"/>
      <c r="I72" s="171"/>
      <c r="J72" s="171"/>
      <c r="K72" s="171"/>
      <c r="L72" s="24"/>
    </row>
    <row r="73" spans="1:12">
      <c r="B73" s="382"/>
      <c r="C73" s="171"/>
      <c r="E73" s="171"/>
      <c r="F73" s="171"/>
      <c r="G73" s="171"/>
      <c r="H73" s="171"/>
      <c r="I73" s="171"/>
      <c r="J73" s="171"/>
      <c r="K73" s="171"/>
      <c r="L73" s="24"/>
    </row>
    <row r="74" spans="1:12">
      <c r="B74" s="171"/>
      <c r="C74" s="171"/>
      <c r="E74" s="171"/>
      <c r="F74" s="171"/>
      <c r="G74" s="171"/>
      <c r="H74" s="171"/>
      <c r="I74" s="171"/>
      <c r="J74" s="171"/>
      <c r="K74" s="171"/>
      <c r="L74" s="171"/>
    </row>
    <row r="75" spans="1:12">
      <c r="B75" s="171"/>
      <c r="C75" s="171"/>
      <c r="E75" s="171"/>
      <c r="F75" s="171"/>
      <c r="G75" s="171"/>
      <c r="H75" s="171"/>
      <c r="I75" s="171"/>
      <c r="J75" s="171"/>
      <c r="K75" s="171"/>
      <c r="L75" s="171"/>
    </row>
    <row r="76" spans="1:12">
      <c r="B76" s="171"/>
      <c r="C76" s="171"/>
      <c r="E76" s="171"/>
      <c r="F76" s="171"/>
      <c r="G76" s="171"/>
      <c r="H76" s="171"/>
      <c r="I76" s="171"/>
      <c r="J76" s="171"/>
      <c r="K76" s="171"/>
      <c r="L76" s="171"/>
    </row>
    <row r="77" spans="1:12">
      <c r="B77" s="171"/>
      <c r="C77" s="171"/>
      <c r="E77" s="171"/>
      <c r="F77" s="171"/>
      <c r="G77" s="171"/>
      <c r="H77" s="171"/>
      <c r="I77" s="171"/>
      <c r="J77" s="171"/>
      <c r="K77" s="171"/>
      <c r="L77" s="171"/>
    </row>
    <row r="78" spans="1:12">
      <c r="B78" s="171"/>
      <c r="C78" s="171"/>
      <c r="E78" s="171"/>
      <c r="F78" s="171"/>
      <c r="G78" s="171"/>
      <c r="H78" s="171"/>
      <c r="I78" s="171"/>
      <c r="J78" s="171"/>
      <c r="K78" s="171"/>
      <c r="L78" s="171"/>
    </row>
    <row r="79" spans="1:12">
      <c r="B79" s="171"/>
      <c r="C79" s="171"/>
      <c r="E79" s="171"/>
      <c r="F79" s="171"/>
      <c r="G79" s="171"/>
      <c r="H79" s="171"/>
      <c r="I79" s="171"/>
      <c r="J79" s="171"/>
      <c r="K79" s="171"/>
      <c r="L79" s="171"/>
    </row>
    <row r="80" spans="1:12">
      <c r="B80" s="171"/>
      <c r="C80" s="171"/>
      <c r="E80" s="171"/>
      <c r="F80" s="171"/>
      <c r="G80" s="171"/>
      <c r="H80" s="171"/>
      <c r="I80" s="171"/>
      <c r="J80" s="171"/>
      <c r="K80" s="171"/>
      <c r="L80" s="171"/>
    </row>
    <row r="81" spans="2:12">
      <c r="B81" s="171"/>
      <c r="C81" s="171"/>
      <c r="E81" s="171"/>
      <c r="F81" s="171"/>
      <c r="G81" s="171"/>
      <c r="H81" s="171"/>
      <c r="I81" s="171"/>
      <c r="J81" s="171"/>
      <c r="K81" s="171"/>
      <c r="L81" s="171"/>
    </row>
    <row r="82" spans="2:12">
      <c r="B82" s="171"/>
      <c r="C82" s="171"/>
      <c r="E82" s="171"/>
      <c r="F82" s="171"/>
      <c r="G82" s="171"/>
      <c r="H82" s="171"/>
      <c r="I82" s="171"/>
      <c r="J82" s="171"/>
      <c r="K82" s="171"/>
      <c r="L82" s="171"/>
    </row>
    <row r="83" spans="2:12">
      <c r="B83" s="171"/>
      <c r="C83" s="171"/>
      <c r="E83" s="171"/>
      <c r="F83" s="171"/>
      <c r="G83" s="171"/>
      <c r="H83" s="171"/>
      <c r="I83" s="171"/>
      <c r="J83" s="171"/>
      <c r="K83" s="171"/>
      <c r="L83" s="171"/>
    </row>
    <row r="84" spans="2:12">
      <c r="B84" s="171"/>
      <c r="C84" s="171"/>
      <c r="E84" s="171"/>
      <c r="F84" s="171"/>
      <c r="G84" s="171"/>
      <c r="H84" s="171"/>
      <c r="I84" s="171"/>
      <c r="J84" s="171"/>
      <c r="K84" s="171"/>
      <c r="L84" s="171"/>
    </row>
    <row r="85" spans="2:12">
      <c r="B85" s="171"/>
      <c r="C85" s="171"/>
      <c r="E85" s="171"/>
      <c r="F85" s="171"/>
      <c r="G85" s="171"/>
      <c r="H85" s="171"/>
      <c r="I85" s="171"/>
      <c r="J85" s="171"/>
      <c r="K85" s="171"/>
      <c r="L85" s="171"/>
    </row>
    <row r="86" spans="2:12">
      <c r="B86" s="171"/>
      <c r="C86" s="171"/>
      <c r="E86" s="171"/>
      <c r="F86" s="171"/>
      <c r="G86" s="171"/>
      <c r="H86" s="171"/>
      <c r="I86" s="171"/>
      <c r="J86" s="171"/>
      <c r="K86" s="171"/>
      <c r="L86" s="171"/>
    </row>
    <row r="87" spans="2:12">
      <c r="B87" s="171"/>
      <c r="C87" s="171"/>
      <c r="E87" s="171"/>
      <c r="F87" s="171"/>
      <c r="G87" s="171"/>
      <c r="H87" s="171"/>
      <c r="I87" s="171"/>
      <c r="J87" s="171"/>
      <c r="K87" s="171"/>
      <c r="L87" s="171"/>
    </row>
    <row r="88" spans="2:12">
      <c r="B88" s="171"/>
      <c r="C88" s="171"/>
      <c r="E88" s="171"/>
      <c r="F88" s="171"/>
      <c r="G88" s="171"/>
      <c r="H88" s="171"/>
      <c r="I88" s="171"/>
      <c r="J88" s="171"/>
      <c r="K88" s="171"/>
      <c r="L88" s="171"/>
    </row>
    <row r="89" spans="2:12">
      <c r="B89" s="171"/>
      <c r="C89" s="171"/>
      <c r="E89" s="171"/>
      <c r="F89" s="171"/>
      <c r="G89" s="171"/>
      <c r="H89" s="171"/>
      <c r="I89" s="171"/>
      <c r="J89" s="171"/>
      <c r="K89" s="171"/>
      <c r="L89" s="171"/>
    </row>
    <row r="90" spans="2:12">
      <c r="B90" s="171"/>
      <c r="C90" s="171"/>
      <c r="E90" s="171"/>
      <c r="F90" s="171"/>
      <c r="G90" s="171"/>
      <c r="H90" s="171"/>
      <c r="I90" s="171"/>
      <c r="J90" s="171"/>
      <c r="K90" s="171"/>
      <c r="L90" s="171"/>
    </row>
    <row r="91" spans="2:12">
      <c r="B91" s="171"/>
      <c r="C91" s="171"/>
      <c r="E91" s="171"/>
      <c r="F91" s="171"/>
      <c r="G91" s="171"/>
      <c r="H91" s="171"/>
      <c r="I91" s="171"/>
      <c r="J91" s="171"/>
      <c r="K91" s="171"/>
      <c r="L91" s="171"/>
    </row>
    <row r="92" spans="2:12">
      <c r="B92" s="171"/>
      <c r="C92" s="171"/>
      <c r="E92" s="171"/>
      <c r="F92" s="171"/>
      <c r="G92" s="171"/>
      <c r="H92" s="171"/>
      <c r="I92" s="171"/>
      <c r="J92" s="171"/>
      <c r="K92" s="171"/>
      <c r="L92" s="171"/>
    </row>
    <row r="93" spans="2:12">
      <c r="B93" s="171"/>
      <c r="C93" s="171"/>
      <c r="E93" s="171"/>
      <c r="F93" s="171"/>
      <c r="G93" s="171"/>
      <c r="H93" s="171"/>
      <c r="I93" s="171"/>
      <c r="J93" s="171"/>
      <c r="K93" s="171"/>
      <c r="L93" s="171"/>
    </row>
    <row r="94" spans="2:12">
      <c r="B94" s="171"/>
      <c r="C94" s="171"/>
      <c r="E94" s="171"/>
      <c r="F94" s="171"/>
      <c r="G94" s="171"/>
      <c r="H94" s="171"/>
      <c r="I94" s="171"/>
      <c r="J94" s="171"/>
      <c r="K94" s="171"/>
      <c r="L94" s="171"/>
    </row>
    <row r="95" spans="2:12">
      <c r="B95" s="171"/>
      <c r="C95" s="171"/>
      <c r="E95" s="171"/>
      <c r="F95" s="171"/>
      <c r="G95" s="171"/>
      <c r="H95" s="171"/>
      <c r="I95" s="171"/>
      <c r="J95" s="171"/>
      <c r="K95" s="171"/>
      <c r="L95" s="171"/>
    </row>
    <row r="96" spans="2:12">
      <c r="B96" s="171"/>
      <c r="C96" s="171"/>
      <c r="E96" s="171"/>
      <c r="F96" s="171"/>
      <c r="G96" s="171"/>
      <c r="H96" s="171"/>
      <c r="I96" s="171"/>
      <c r="J96" s="171"/>
      <c r="K96" s="171"/>
      <c r="L96" s="171"/>
    </row>
    <row r="97" spans="2:12">
      <c r="B97" s="171"/>
      <c r="C97" s="171"/>
      <c r="E97" s="171"/>
      <c r="F97" s="171"/>
      <c r="G97" s="171"/>
      <c r="H97" s="171"/>
      <c r="I97" s="171"/>
      <c r="J97" s="171"/>
      <c r="K97" s="171"/>
      <c r="L97" s="171"/>
    </row>
    <row r="98" spans="2:12">
      <c r="B98" s="171"/>
      <c r="C98" s="171"/>
      <c r="E98" s="171"/>
      <c r="F98" s="171"/>
      <c r="G98" s="171"/>
      <c r="H98" s="171"/>
      <c r="I98" s="171"/>
      <c r="J98" s="171"/>
      <c r="K98" s="171"/>
      <c r="L98" s="171"/>
    </row>
    <row r="99" spans="2:12">
      <c r="B99" s="171"/>
      <c r="C99" s="171"/>
      <c r="E99" s="171"/>
      <c r="F99" s="171"/>
      <c r="G99" s="171"/>
      <c r="H99" s="171"/>
      <c r="I99" s="171"/>
      <c r="J99" s="171"/>
      <c r="K99" s="171"/>
      <c r="L99" s="171"/>
    </row>
  </sheetData>
  <mergeCells count="15">
    <mergeCell ref="A1:L1"/>
    <mergeCell ref="A3:L3"/>
    <mergeCell ref="A5:A9"/>
    <mergeCell ref="G5:L5"/>
    <mergeCell ref="J6:J9"/>
    <mergeCell ref="E5:E9"/>
    <mergeCell ref="F5:F9"/>
    <mergeCell ref="G6:G9"/>
    <mergeCell ref="H6:H9"/>
    <mergeCell ref="I6:I9"/>
    <mergeCell ref="K6:K9"/>
    <mergeCell ref="L6:L9"/>
    <mergeCell ref="D5:D9"/>
    <mergeCell ref="C5:C9"/>
    <mergeCell ref="B5:B9"/>
  </mergeCells>
  <phoneticPr fontId="0" type="noConversion"/>
  <printOptions horizontalCentered="1"/>
  <pageMargins left="0.09" right="0.06" top="0.57999999999999996" bottom="0.5" header="0.67" footer="0.5"/>
  <pageSetup scale="80"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zoomScaleNormal="100" workbookViewId="0">
      <selection activeCell="B6" sqref="B6:B9"/>
    </sheetView>
  </sheetViews>
  <sheetFormatPr defaultColWidth="11.42578125" defaultRowHeight="12.75"/>
  <cols>
    <col min="1" max="1" width="21.5703125" style="24" customWidth="1"/>
    <col min="2" max="2" width="14.42578125" style="24" customWidth="1"/>
    <col min="3" max="3" width="14.7109375" style="24" customWidth="1"/>
    <col min="4" max="4" width="11.28515625" style="170" customWidth="1"/>
    <col min="5" max="5" width="14.140625" style="24" customWidth="1"/>
    <col min="6" max="6" width="14.42578125" style="24" customWidth="1"/>
    <col min="7" max="7" width="14.5703125" style="24" customWidth="1"/>
    <col min="8" max="8" width="14.42578125" style="24" customWidth="1"/>
    <col min="9" max="9" width="15" style="24" customWidth="1"/>
    <col min="10" max="11" width="11.42578125" style="24" customWidth="1"/>
    <col min="12" max="12" width="14.5703125" style="24" customWidth="1"/>
    <col min="13" max="16384" width="11.42578125" style="24"/>
  </cols>
  <sheetData>
    <row r="1" spans="1:13">
      <c r="A1" s="453" t="s">
        <v>86</v>
      </c>
      <c r="B1" s="453"/>
      <c r="C1" s="453"/>
      <c r="D1" s="453"/>
      <c r="E1" s="453"/>
      <c r="F1" s="453"/>
      <c r="G1" s="453"/>
      <c r="H1" s="453"/>
      <c r="I1" s="453"/>
      <c r="J1" s="23"/>
      <c r="K1" s="23"/>
      <c r="L1" s="23"/>
      <c r="M1" s="23"/>
    </row>
    <row r="2" spans="1:13">
      <c r="A2" s="22"/>
      <c r="B2" s="22"/>
      <c r="C2" s="22"/>
      <c r="D2" s="169"/>
      <c r="E2" s="22"/>
      <c r="F2" s="22"/>
      <c r="G2" s="22"/>
      <c r="H2" s="22"/>
      <c r="I2" s="22"/>
      <c r="J2" s="23"/>
      <c r="K2" s="23"/>
      <c r="L2" s="23"/>
      <c r="M2" s="23"/>
    </row>
    <row r="3" spans="1:13">
      <c r="A3" s="453" t="s">
        <v>233</v>
      </c>
      <c r="B3" s="453"/>
      <c r="C3" s="453"/>
      <c r="D3" s="453"/>
      <c r="E3" s="453"/>
      <c r="F3" s="453"/>
      <c r="G3" s="453"/>
      <c r="H3" s="453"/>
      <c r="I3" s="453"/>
      <c r="J3" s="23"/>
      <c r="K3" s="23"/>
      <c r="L3" s="23"/>
      <c r="M3" s="23"/>
    </row>
    <row r="4" spans="1:13">
      <c r="A4" s="22"/>
      <c r="B4" s="22"/>
      <c r="C4" s="22"/>
      <c r="D4" s="169"/>
      <c r="E4" s="22"/>
      <c r="F4" s="22"/>
      <c r="G4" s="22"/>
      <c r="H4" s="22"/>
      <c r="I4" s="22"/>
      <c r="J4" s="23"/>
      <c r="K4" s="23"/>
      <c r="L4" s="23"/>
      <c r="M4" s="23"/>
    </row>
    <row r="5" spans="1:13" ht="13.5" thickBot="1">
      <c r="A5" s="46"/>
      <c r="B5" s="46"/>
      <c r="C5" s="46"/>
      <c r="D5" s="141"/>
      <c r="E5" s="46"/>
      <c r="F5" s="46"/>
      <c r="G5" s="46"/>
      <c r="H5" s="46"/>
      <c r="I5" s="46"/>
      <c r="J5" s="23"/>
      <c r="K5" s="23"/>
      <c r="L5" s="23"/>
      <c r="M5" s="23"/>
    </row>
    <row r="6" spans="1:13" ht="13.5" customHeight="1" thickTop="1">
      <c r="A6" s="23"/>
      <c r="B6" s="555" t="s">
        <v>245</v>
      </c>
      <c r="C6" s="555" t="s">
        <v>246</v>
      </c>
      <c r="D6" s="560" t="s">
        <v>155</v>
      </c>
      <c r="E6" s="558" t="s">
        <v>154</v>
      </c>
      <c r="F6" s="555" t="s">
        <v>222</v>
      </c>
      <c r="G6" s="555" t="s">
        <v>156</v>
      </c>
      <c r="H6" s="558" t="s">
        <v>172</v>
      </c>
      <c r="I6" s="558" t="s">
        <v>157</v>
      </c>
      <c r="J6" s="23"/>
      <c r="K6" s="23"/>
      <c r="L6" s="23"/>
      <c r="M6" s="23"/>
    </row>
    <row r="7" spans="1:13">
      <c r="A7" s="34" t="s">
        <v>67</v>
      </c>
      <c r="B7" s="556"/>
      <c r="C7" s="556"/>
      <c r="D7" s="465"/>
      <c r="E7" s="559"/>
      <c r="F7" s="556"/>
      <c r="G7" s="556"/>
      <c r="H7" s="508"/>
      <c r="I7" s="559"/>
      <c r="J7" s="23"/>
      <c r="K7" s="23"/>
      <c r="L7" s="23"/>
      <c r="M7" s="23"/>
    </row>
    <row r="8" spans="1:13">
      <c r="A8" s="32" t="s">
        <v>30</v>
      </c>
      <c r="B8" s="556"/>
      <c r="C8" s="556"/>
      <c r="D8" s="561"/>
      <c r="E8" s="508"/>
      <c r="F8" s="556"/>
      <c r="G8" s="562"/>
      <c r="H8" s="508"/>
      <c r="I8" s="559"/>
      <c r="J8" s="23"/>
      <c r="K8" s="23"/>
      <c r="L8" s="23"/>
      <c r="M8" s="23"/>
    </row>
    <row r="9" spans="1:13" ht="13.5" thickBot="1">
      <c r="A9" s="51" t="s">
        <v>121</v>
      </c>
      <c r="B9" s="557"/>
      <c r="C9" s="48" t="s">
        <v>87</v>
      </c>
      <c r="D9" s="145" t="s">
        <v>88</v>
      </c>
      <c r="E9" s="61" t="s">
        <v>171</v>
      </c>
      <c r="F9" s="557"/>
      <c r="G9" s="48" t="s">
        <v>188</v>
      </c>
      <c r="H9" s="486"/>
      <c r="I9" s="486"/>
      <c r="J9" s="23"/>
      <c r="K9" s="23"/>
      <c r="L9" s="23"/>
      <c r="M9" s="23"/>
    </row>
    <row r="10" spans="1:13">
      <c r="A10" s="32" t="s">
        <v>0</v>
      </c>
      <c r="B10" s="49">
        <f>SUM(B12:B39)</f>
        <v>367916</v>
      </c>
      <c r="C10" s="50">
        <f>SUM(C12:C39)</f>
        <v>1260848132</v>
      </c>
      <c r="D10" s="50">
        <f>table9!D10</f>
        <v>496312.92580262286</v>
      </c>
      <c r="E10" s="50">
        <f>SUM(E12:E39)</f>
        <v>1463582168</v>
      </c>
      <c r="F10" s="50">
        <f>SUM(F12:F39)+1</f>
        <v>1260848202</v>
      </c>
      <c r="G10" s="50">
        <f>SUM(G12:G39)-1</f>
        <v>1004546568</v>
      </c>
      <c r="H10" s="50">
        <v>0</v>
      </c>
      <c r="I10" s="50">
        <f>SUM(I12:I39)</f>
        <v>1305545022</v>
      </c>
      <c r="J10" s="23"/>
      <c r="K10" s="23"/>
      <c r="L10" s="23"/>
      <c r="M10" s="23"/>
    </row>
    <row r="11" spans="1:13">
      <c r="A11" s="23"/>
      <c r="B11" s="25"/>
      <c r="C11" s="25"/>
      <c r="D11" s="166"/>
      <c r="E11" s="25"/>
      <c r="F11" s="25"/>
      <c r="G11" s="25"/>
      <c r="H11" s="25"/>
      <c r="I11" s="25"/>
      <c r="J11" s="23"/>
      <c r="K11" s="23"/>
      <c r="L11" s="23"/>
      <c r="M11" s="23"/>
    </row>
    <row r="12" spans="1:13">
      <c r="A12" s="23" t="s">
        <v>1</v>
      </c>
      <c r="B12" s="424">
        <v>4473</v>
      </c>
      <c r="C12" s="40">
        <v>15328971</v>
      </c>
      <c r="D12" s="425">
        <v>291158.97427280102</v>
      </c>
      <c r="E12" s="424">
        <v>25679757</v>
      </c>
      <c r="F12" s="424">
        <v>22653911</v>
      </c>
      <c r="G12" s="424">
        <v>12268087</v>
      </c>
      <c r="H12" s="426">
        <v>0</v>
      </c>
      <c r="I12" s="424">
        <v>21569072</v>
      </c>
      <c r="J12" s="29"/>
      <c r="K12" s="23"/>
      <c r="L12" s="25"/>
      <c r="M12" s="23"/>
    </row>
    <row r="13" spans="1:13">
      <c r="A13" s="180" t="s">
        <v>2</v>
      </c>
      <c r="B13" s="424">
        <v>24705</v>
      </c>
      <c r="C13" s="424">
        <v>84664035</v>
      </c>
      <c r="D13" s="425">
        <v>616172.03828733624</v>
      </c>
      <c r="E13" s="424">
        <v>68726788</v>
      </c>
      <c r="F13" s="424">
        <v>58722738</v>
      </c>
      <c r="G13" s="424">
        <v>67086766</v>
      </c>
      <c r="H13" s="426">
        <v>8364028</v>
      </c>
      <c r="I13" s="424">
        <v>67086766</v>
      </c>
      <c r="J13" s="23"/>
      <c r="K13" s="23"/>
      <c r="L13" s="25"/>
      <c r="M13" s="23"/>
    </row>
    <row r="14" spans="1:13">
      <c r="A14" s="23" t="s">
        <v>3</v>
      </c>
      <c r="B14" s="424">
        <v>64831</v>
      </c>
      <c r="C14" s="424">
        <v>222175837</v>
      </c>
      <c r="D14" s="425">
        <v>317503.24865059374</v>
      </c>
      <c r="E14" s="424">
        <v>334978965</v>
      </c>
      <c r="F14" s="424">
        <v>286701973</v>
      </c>
      <c r="G14" s="424">
        <v>180334624</v>
      </c>
      <c r="H14" s="426">
        <v>0</v>
      </c>
      <c r="I14" s="424">
        <v>297988989</v>
      </c>
      <c r="J14" s="23"/>
      <c r="K14" s="23"/>
      <c r="L14" s="25"/>
      <c r="M14" s="23"/>
    </row>
    <row r="15" spans="1:13">
      <c r="A15" s="23" t="s">
        <v>4</v>
      </c>
      <c r="B15" s="424">
        <v>47897</v>
      </c>
      <c r="C15" s="424">
        <v>164143019</v>
      </c>
      <c r="D15" s="425">
        <v>472856.261059916</v>
      </c>
      <c r="E15" s="424">
        <v>172674885</v>
      </c>
      <c r="F15" s="424">
        <v>145551789</v>
      </c>
      <c r="G15" s="424">
        <v>132051307</v>
      </c>
      <c r="H15" s="426">
        <v>0</v>
      </c>
      <c r="I15" s="424">
        <v>146942836</v>
      </c>
      <c r="J15" s="23"/>
      <c r="K15" s="23"/>
      <c r="L15" s="25"/>
      <c r="M15" s="23"/>
    </row>
    <row r="16" spans="1:13">
      <c r="A16" s="23" t="s">
        <v>5</v>
      </c>
      <c r="B16" s="424">
        <v>2943</v>
      </c>
      <c r="C16" s="424">
        <v>10085661</v>
      </c>
      <c r="D16" s="425">
        <v>483308.11924817704</v>
      </c>
      <c r="E16" s="424">
        <v>10435263</v>
      </c>
      <c r="F16" s="424">
        <v>9122548</v>
      </c>
      <c r="G16" s="424">
        <v>8894295</v>
      </c>
      <c r="H16" s="426">
        <v>0</v>
      </c>
      <c r="I16" s="424">
        <v>9899366</v>
      </c>
      <c r="J16" s="23"/>
      <c r="K16" s="23"/>
      <c r="L16" s="25"/>
      <c r="M16" s="23"/>
    </row>
    <row r="17" spans="1:13">
      <c r="A17" s="23"/>
      <c r="B17" s="427"/>
      <c r="C17" s="424"/>
      <c r="D17" s="425"/>
      <c r="E17" s="424"/>
      <c r="F17" s="424"/>
      <c r="G17" s="424"/>
      <c r="H17" s="426"/>
      <c r="I17" s="424"/>
      <c r="J17" s="23"/>
      <c r="K17" s="23"/>
      <c r="L17" s="25"/>
      <c r="M17" s="23"/>
    </row>
    <row r="18" spans="1:13">
      <c r="A18" s="23" t="s">
        <v>6</v>
      </c>
      <c r="B18" s="424">
        <v>2823</v>
      </c>
      <c r="C18" s="424">
        <v>9674421</v>
      </c>
      <c r="D18" s="425">
        <v>264936.44029721792</v>
      </c>
      <c r="E18" s="424">
        <v>17786252</v>
      </c>
      <c r="F18" s="424">
        <v>15578503</v>
      </c>
      <c r="G18" s="424">
        <v>7854950</v>
      </c>
      <c r="H18" s="426">
        <v>0</v>
      </c>
      <c r="I18" s="424">
        <v>15177104</v>
      </c>
      <c r="J18" s="23"/>
      <c r="K18" s="23"/>
      <c r="L18" s="25"/>
      <c r="M18" s="23"/>
    </row>
    <row r="19" spans="1:13">
      <c r="A19" s="23" t="s">
        <v>7</v>
      </c>
      <c r="B19" s="424">
        <v>4698</v>
      </c>
      <c r="C19" s="424">
        <v>16100046</v>
      </c>
      <c r="D19" s="425">
        <v>493802.06737841043</v>
      </c>
      <c r="E19" s="424">
        <v>16568257</v>
      </c>
      <c r="F19" s="424">
        <v>14479063</v>
      </c>
      <c r="G19" s="424">
        <v>13029911</v>
      </c>
      <c r="H19" s="426">
        <v>0</v>
      </c>
      <c r="I19" s="424">
        <v>14379337</v>
      </c>
      <c r="J19" s="23"/>
      <c r="K19" s="23"/>
      <c r="L19" s="25"/>
      <c r="M19" s="23"/>
    </row>
    <row r="20" spans="1:13">
      <c r="A20" s="23" t="s">
        <v>8</v>
      </c>
      <c r="B20" s="424">
        <v>6191</v>
      </c>
      <c r="C20" s="424">
        <v>21216557</v>
      </c>
      <c r="D20" s="425">
        <v>390187.82328820619</v>
      </c>
      <c r="E20" s="424">
        <v>26963919</v>
      </c>
      <c r="F20" s="424">
        <v>23662443</v>
      </c>
      <c r="G20" s="424">
        <v>17565485</v>
      </c>
      <c r="H20" s="426">
        <v>0</v>
      </c>
      <c r="I20" s="424">
        <v>24229383</v>
      </c>
      <c r="J20" s="23"/>
      <c r="K20" s="23"/>
      <c r="L20" s="25"/>
      <c r="M20" s="23"/>
    </row>
    <row r="21" spans="1:13">
      <c r="A21" s="23" t="s">
        <v>9</v>
      </c>
      <c r="B21" s="424">
        <v>9133</v>
      </c>
      <c r="C21" s="424">
        <v>31298791</v>
      </c>
      <c r="D21" s="425">
        <v>393852.44606002007</v>
      </c>
      <c r="E21" s="424">
        <v>39730506</v>
      </c>
      <c r="F21" s="424">
        <v>34810216</v>
      </c>
      <c r="G21" s="424">
        <v>24084522</v>
      </c>
      <c r="H21" s="426">
        <v>0</v>
      </c>
      <c r="I21" s="424">
        <v>32049886</v>
      </c>
      <c r="J21" s="23"/>
      <c r="K21" s="23"/>
      <c r="L21" s="25"/>
      <c r="M21" s="23"/>
    </row>
    <row r="22" spans="1:13">
      <c r="A22" s="23" t="s">
        <v>10</v>
      </c>
      <c r="B22" s="424">
        <v>3002</v>
      </c>
      <c r="C22" s="424">
        <v>10287854</v>
      </c>
      <c r="D22" s="425">
        <v>338974.75666037342</v>
      </c>
      <c r="E22" s="424">
        <v>14851607</v>
      </c>
      <c r="F22" s="424">
        <v>13017242</v>
      </c>
      <c r="G22" s="424">
        <v>8162400</v>
      </c>
      <c r="H22" s="426">
        <v>0</v>
      </c>
      <c r="I22" s="424">
        <v>12525861</v>
      </c>
      <c r="J22" s="23"/>
      <c r="K22" s="23"/>
      <c r="L22" s="25"/>
      <c r="M22" s="23"/>
    </row>
    <row r="23" spans="1:13">
      <c r="A23" s="23"/>
      <c r="B23" s="427"/>
      <c r="C23" s="424"/>
      <c r="D23" s="425"/>
      <c r="E23" s="424"/>
      <c r="F23" s="424"/>
      <c r="G23" s="424"/>
      <c r="H23" s="426"/>
      <c r="I23" s="424"/>
      <c r="J23" s="23"/>
      <c r="K23" s="23"/>
      <c r="L23" s="25"/>
      <c r="M23" s="23"/>
    </row>
    <row r="24" spans="1:13">
      <c r="A24" s="23" t="s">
        <v>11</v>
      </c>
      <c r="B24" s="424">
        <v>10394</v>
      </c>
      <c r="C24" s="424">
        <v>35620238</v>
      </c>
      <c r="D24" s="425">
        <v>435614.93334124348</v>
      </c>
      <c r="E24" s="424">
        <v>40756265</v>
      </c>
      <c r="F24" s="424">
        <v>35437400</v>
      </c>
      <c r="G24" s="424">
        <v>28255508</v>
      </c>
      <c r="H24" s="426">
        <v>0</v>
      </c>
      <c r="I24" s="424">
        <v>34685633</v>
      </c>
      <c r="J24" s="23"/>
      <c r="K24" s="23"/>
      <c r="L24" s="25"/>
      <c r="M24" s="23"/>
    </row>
    <row r="25" spans="1:13">
      <c r="A25" s="23" t="s">
        <v>12</v>
      </c>
      <c r="B25" s="424">
        <v>1626</v>
      </c>
      <c r="C25" s="424">
        <v>5572302</v>
      </c>
      <c r="D25" s="425">
        <v>606953.92154290213</v>
      </c>
      <c r="E25" s="424">
        <v>4530330</v>
      </c>
      <c r="F25" s="424">
        <v>4005586</v>
      </c>
      <c r="G25" s="424">
        <v>4603594</v>
      </c>
      <c r="H25" s="426">
        <v>598008</v>
      </c>
      <c r="I25" s="424">
        <v>4603594</v>
      </c>
      <c r="J25" s="23"/>
      <c r="K25" s="23"/>
      <c r="L25" s="25"/>
      <c r="M25" s="23"/>
    </row>
    <row r="26" spans="1:13">
      <c r="A26" s="23" t="s">
        <v>13</v>
      </c>
      <c r="B26" s="424">
        <v>10959</v>
      </c>
      <c r="C26" s="424">
        <v>37556493</v>
      </c>
      <c r="D26" s="425">
        <v>473096.7976177872</v>
      </c>
      <c r="E26" s="424">
        <v>39936395</v>
      </c>
      <c r="F26" s="424">
        <v>34894203</v>
      </c>
      <c r="G26" s="424">
        <v>30173672</v>
      </c>
      <c r="H26" s="426">
        <v>0</v>
      </c>
      <c r="I26" s="424">
        <v>34334568</v>
      </c>
      <c r="J26" s="23"/>
      <c r="K26" s="23"/>
      <c r="L26" s="25"/>
      <c r="M26" s="23"/>
    </row>
    <row r="27" spans="1:13">
      <c r="A27" s="23" t="s">
        <v>14</v>
      </c>
      <c r="B27" s="424">
        <v>11645</v>
      </c>
      <c r="C27" s="424">
        <v>39907415</v>
      </c>
      <c r="D27" s="425">
        <v>560134.06514199194</v>
      </c>
      <c r="E27" s="424">
        <v>35797709</v>
      </c>
      <c r="F27" s="424">
        <v>30620682</v>
      </c>
      <c r="G27" s="424">
        <v>30380453</v>
      </c>
      <c r="H27" s="426">
        <v>0</v>
      </c>
      <c r="I27" s="424">
        <v>30380453</v>
      </c>
      <c r="J27" s="23"/>
      <c r="K27" s="23"/>
      <c r="L27" s="25"/>
      <c r="M27" s="23"/>
    </row>
    <row r="28" spans="1:13">
      <c r="A28" s="23" t="s">
        <v>15</v>
      </c>
      <c r="B28" s="424">
        <v>986</v>
      </c>
      <c r="C28" s="424">
        <v>3379022</v>
      </c>
      <c r="D28" s="425">
        <v>781252.5178123432</v>
      </c>
      <c r="E28" s="424">
        <v>2087131</v>
      </c>
      <c r="F28" s="424">
        <v>1797146</v>
      </c>
      <c r="G28" s="424">
        <v>2592922</v>
      </c>
      <c r="H28" s="426">
        <v>795776</v>
      </c>
      <c r="I28" s="424">
        <v>2592922</v>
      </c>
      <c r="J28" s="23"/>
      <c r="K28" s="23"/>
      <c r="L28" s="25"/>
      <c r="M28" s="23"/>
    </row>
    <row r="29" spans="1:13">
      <c r="A29" s="23"/>
      <c r="B29" s="427"/>
      <c r="C29" s="424"/>
      <c r="D29" s="425"/>
      <c r="E29" s="424"/>
      <c r="F29" s="424"/>
      <c r="G29" s="424"/>
      <c r="H29" s="426"/>
      <c r="I29" s="424"/>
      <c r="J29" s="23"/>
      <c r="K29" s="23"/>
      <c r="L29" s="25"/>
      <c r="M29" s="23"/>
    </row>
    <row r="30" spans="1:13">
      <c r="A30" s="23" t="s">
        <v>16</v>
      </c>
      <c r="B30" s="424">
        <v>51646</v>
      </c>
      <c r="C30" s="424">
        <v>176990842</v>
      </c>
      <c r="D30" s="425">
        <v>684077.92597154994</v>
      </c>
      <c r="E30" s="424">
        <v>129592833</v>
      </c>
      <c r="F30" s="424">
        <v>107092324</v>
      </c>
      <c r="G30" s="424">
        <v>140036855</v>
      </c>
      <c r="H30" s="426">
        <v>32944531</v>
      </c>
      <c r="I30" s="424">
        <v>140036855</v>
      </c>
      <c r="J30" s="23"/>
      <c r="K30" s="23"/>
      <c r="L30" s="25"/>
      <c r="M30" s="23"/>
    </row>
    <row r="31" spans="1:13">
      <c r="A31" s="23" t="s">
        <v>17</v>
      </c>
      <c r="B31" s="424">
        <v>77325</v>
      </c>
      <c r="C31" s="424">
        <v>264992775</v>
      </c>
      <c r="D31" s="425">
        <v>394439.54687807016</v>
      </c>
      <c r="E31" s="424">
        <v>332365111</v>
      </c>
      <c r="F31" s="424">
        <v>291524661</v>
      </c>
      <c r="G31" s="424">
        <v>207801100</v>
      </c>
      <c r="H31" s="426">
        <v>0</v>
      </c>
      <c r="I31" s="424">
        <v>282089241</v>
      </c>
      <c r="J31" s="23"/>
      <c r="K31" s="23"/>
      <c r="L31" s="25"/>
      <c r="M31" s="23"/>
    </row>
    <row r="32" spans="1:13">
      <c r="A32" s="23" t="s">
        <v>18</v>
      </c>
      <c r="B32" s="424">
        <v>1848</v>
      </c>
      <c r="C32" s="424">
        <v>6333096</v>
      </c>
      <c r="D32" s="425">
        <v>579413.13268192334</v>
      </c>
      <c r="E32" s="424">
        <v>5458162</v>
      </c>
      <c r="F32" s="424">
        <v>4683791</v>
      </c>
      <c r="G32" s="424">
        <v>5139591</v>
      </c>
      <c r="H32" s="426">
        <v>455800</v>
      </c>
      <c r="I32" s="424">
        <v>5139591</v>
      </c>
      <c r="J32" s="23"/>
      <c r="K32" s="23"/>
      <c r="L32" s="25"/>
      <c r="M32" s="23"/>
    </row>
    <row r="33" spans="1:13">
      <c r="A33" s="23" t="s">
        <v>19</v>
      </c>
      <c r="B33" s="424">
        <v>5361</v>
      </c>
      <c r="C33" s="424">
        <v>18372147</v>
      </c>
      <c r="D33" s="425">
        <v>424540.57840802084</v>
      </c>
      <c r="E33" s="424">
        <v>21194444</v>
      </c>
      <c r="F33" s="424">
        <v>18530304</v>
      </c>
      <c r="G33" s="424">
        <v>14681437</v>
      </c>
      <c r="H33" s="426">
        <v>0</v>
      </c>
      <c r="I33" s="424">
        <v>18044466</v>
      </c>
      <c r="J33" s="23"/>
      <c r="K33" s="23"/>
      <c r="L33" s="25"/>
      <c r="M33" s="23"/>
    </row>
    <row r="34" spans="1:13">
      <c r="A34" s="23" t="s">
        <v>20</v>
      </c>
      <c r="B34" s="424">
        <v>1960</v>
      </c>
      <c r="C34" s="424">
        <v>6716920</v>
      </c>
      <c r="D34" s="425">
        <v>272469.94893762853</v>
      </c>
      <c r="E34" s="424">
        <v>11743382</v>
      </c>
      <c r="F34" s="424">
        <v>10295409</v>
      </c>
      <c r="G34" s="424">
        <v>5463366</v>
      </c>
      <c r="H34" s="426">
        <v>0</v>
      </c>
      <c r="I34" s="424">
        <v>10275957</v>
      </c>
      <c r="J34" s="23"/>
      <c r="K34" s="23"/>
      <c r="L34" s="25"/>
      <c r="M34" s="23"/>
    </row>
    <row r="35" spans="1:13">
      <c r="A35" s="23"/>
      <c r="B35" s="424"/>
      <c r="C35" s="424"/>
      <c r="D35" s="425"/>
      <c r="E35" s="424"/>
      <c r="F35" s="424"/>
      <c r="G35" s="424"/>
      <c r="H35" s="426"/>
      <c r="I35" s="424"/>
      <c r="J35" s="23"/>
      <c r="K35" s="23"/>
      <c r="L35" s="25"/>
      <c r="M35" s="23"/>
    </row>
    <row r="36" spans="1:13">
      <c r="A36" s="23" t="s">
        <v>21</v>
      </c>
      <c r="B36" s="424">
        <v>1954</v>
      </c>
      <c r="C36" s="424">
        <v>6696358</v>
      </c>
      <c r="D36" s="425">
        <v>922911.03529918205</v>
      </c>
      <c r="E36" s="424">
        <v>3546016</v>
      </c>
      <c r="F36" s="424">
        <v>3009189</v>
      </c>
      <c r="G36" s="424">
        <v>5063409</v>
      </c>
      <c r="H36" s="426">
        <v>2054220</v>
      </c>
      <c r="I36" s="424">
        <v>5063409</v>
      </c>
      <c r="J36" s="23"/>
      <c r="K36" s="23"/>
      <c r="L36" s="25"/>
      <c r="M36" s="23"/>
    </row>
    <row r="37" spans="1:13">
      <c r="A37" s="23" t="s">
        <v>22</v>
      </c>
      <c r="B37" s="424">
        <v>10610</v>
      </c>
      <c r="C37" s="424">
        <v>36360470</v>
      </c>
      <c r="D37" s="425">
        <v>344040.87762779376</v>
      </c>
      <c r="E37" s="424">
        <v>52797943</v>
      </c>
      <c r="F37" s="424">
        <v>46275140</v>
      </c>
      <c r="G37" s="424">
        <v>28962916</v>
      </c>
      <c r="H37" s="426">
        <v>0</v>
      </c>
      <c r="I37" s="424">
        <v>44798736</v>
      </c>
      <c r="J37" s="23"/>
      <c r="K37" s="23"/>
      <c r="L37" s="25"/>
      <c r="M37" s="23"/>
    </row>
    <row r="38" spans="1:13">
      <c r="A38" s="23" t="s">
        <v>23</v>
      </c>
      <c r="B38" s="424">
        <v>8259</v>
      </c>
      <c r="C38" s="424">
        <v>28303593</v>
      </c>
      <c r="D38" s="425">
        <v>262187.75016093731</v>
      </c>
      <c r="E38" s="424">
        <v>51366331</v>
      </c>
      <c r="F38" s="424">
        <v>44862894</v>
      </c>
      <c r="G38" s="424">
        <v>22778538</v>
      </c>
      <c r="H38" s="426">
        <v>0</v>
      </c>
      <c r="I38" s="424">
        <v>44370136</v>
      </c>
      <c r="J38" s="23"/>
      <c r="K38" s="23"/>
      <c r="L38" s="25"/>
      <c r="M38" s="23"/>
    </row>
    <row r="39" spans="1:13">
      <c r="A39" s="31" t="s">
        <v>24</v>
      </c>
      <c r="B39" s="428">
        <v>2647</v>
      </c>
      <c r="C39" s="428">
        <v>9071269</v>
      </c>
      <c r="D39" s="429">
        <v>1098564.1464691802</v>
      </c>
      <c r="E39" s="428">
        <v>4013917</v>
      </c>
      <c r="F39" s="428">
        <v>3519046</v>
      </c>
      <c r="G39" s="428">
        <v>7280861</v>
      </c>
      <c r="H39" s="430">
        <v>3761815</v>
      </c>
      <c r="I39" s="428">
        <v>7280861</v>
      </c>
      <c r="J39" s="23"/>
      <c r="K39" s="23"/>
      <c r="L39" s="25"/>
      <c r="M39" s="23"/>
    </row>
    <row r="40" spans="1:13">
      <c r="A40" s="33"/>
      <c r="B40" s="33"/>
      <c r="C40" s="33"/>
      <c r="D40" s="172"/>
      <c r="E40" s="33"/>
      <c r="F40" s="33"/>
      <c r="G40" s="33"/>
      <c r="H40" s="33"/>
      <c r="I40" s="33"/>
      <c r="J40" s="23"/>
      <c r="K40" s="23"/>
      <c r="L40" s="25"/>
      <c r="M40" s="23"/>
    </row>
    <row r="41" spans="1:13">
      <c r="A41" s="23" t="s">
        <v>85</v>
      </c>
      <c r="B41" s="25"/>
      <c r="C41" s="358"/>
      <c r="D41" s="166"/>
      <c r="F41" s="359"/>
      <c r="G41" s="25"/>
      <c r="H41" s="25"/>
      <c r="I41" s="25"/>
      <c r="J41" s="23"/>
      <c r="K41" s="23"/>
      <c r="L41" s="25"/>
      <c r="M41" s="23"/>
    </row>
    <row r="42" spans="1:13">
      <c r="A42" s="23"/>
      <c r="B42" s="25"/>
      <c r="C42" s="25"/>
      <c r="D42" s="166"/>
      <c r="E42" s="25"/>
      <c r="F42" s="25"/>
      <c r="G42" s="25"/>
      <c r="H42" s="25"/>
      <c r="I42" s="25"/>
      <c r="J42" s="23"/>
      <c r="K42" s="23"/>
      <c r="L42" s="25"/>
      <c r="M42" s="23"/>
    </row>
    <row r="43" spans="1:13">
      <c r="A43" s="23" t="s">
        <v>235</v>
      </c>
      <c r="B43" s="25"/>
      <c r="C43" s="25"/>
      <c r="D43" s="166"/>
      <c r="E43" s="25"/>
      <c r="F43" s="25"/>
      <c r="G43" s="25"/>
      <c r="H43" s="25"/>
      <c r="I43" s="25"/>
      <c r="J43" s="23"/>
      <c r="K43" s="23"/>
      <c r="L43" s="25"/>
      <c r="M43" s="23"/>
    </row>
    <row r="44" spans="1:13">
      <c r="A44" s="23"/>
      <c r="B44" s="25"/>
      <c r="C44" s="25"/>
      <c r="D44" s="166"/>
      <c r="E44" s="25"/>
      <c r="F44" s="25"/>
      <c r="G44" s="25"/>
      <c r="H44" s="25"/>
      <c r="I44" s="25"/>
      <c r="J44" s="23"/>
      <c r="K44" s="23"/>
      <c r="L44" s="25"/>
      <c r="M44" s="23"/>
    </row>
    <row r="45" spans="1:13">
      <c r="A45" s="23"/>
      <c r="B45" s="351"/>
      <c r="C45" s="304"/>
      <c r="D45" s="351"/>
      <c r="E45" s="351"/>
      <c r="F45" s="351"/>
      <c r="G45" s="351"/>
      <c r="H45" s="351"/>
      <c r="I45" s="25"/>
      <c r="J45" s="23"/>
      <c r="K45" s="23"/>
      <c r="L45" s="23"/>
      <c r="M45" s="23"/>
    </row>
    <row r="46" spans="1:13">
      <c r="A46" s="23"/>
      <c r="B46" s="351"/>
      <c r="C46" s="304"/>
      <c r="D46" s="351"/>
      <c r="E46" s="351"/>
      <c r="F46" s="351"/>
      <c r="G46" s="351"/>
      <c r="H46" s="351"/>
      <c r="I46" s="25"/>
      <c r="J46" s="23"/>
      <c r="K46" s="23"/>
      <c r="L46" s="23"/>
      <c r="M46" s="23"/>
    </row>
    <row r="47" spans="1:13">
      <c r="A47" s="23"/>
      <c r="B47" s="351"/>
      <c r="C47" s="304"/>
      <c r="D47" s="351"/>
      <c r="E47" s="351"/>
      <c r="F47" s="351"/>
      <c r="G47" s="351"/>
      <c r="H47" s="351"/>
      <c r="I47" s="25"/>
      <c r="J47" s="23"/>
      <c r="K47" s="23"/>
      <c r="L47" s="23"/>
      <c r="M47" s="23"/>
    </row>
    <row r="48" spans="1:13">
      <c r="A48" s="23"/>
      <c r="B48" s="351"/>
      <c r="C48" s="304"/>
      <c r="D48" s="351"/>
      <c r="E48" s="351"/>
      <c r="F48" s="351"/>
      <c r="G48" s="351"/>
      <c r="H48" s="351"/>
      <c r="J48" s="23"/>
      <c r="K48" s="23"/>
      <c r="L48" s="23"/>
      <c r="M48" s="23"/>
    </row>
    <row r="49" spans="1:13">
      <c r="A49" s="23"/>
      <c r="B49" s="351"/>
      <c r="C49" s="304"/>
      <c r="D49" s="351"/>
      <c r="E49" s="351"/>
      <c r="F49" s="351"/>
      <c r="G49" s="351"/>
      <c r="H49" s="351"/>
      <c r="J49" s="23"/>
      <c r="K49" s="23"/>
      <c r="L49" s="23"/>
      <c r="M49" s="23"/>
    </row>
    <row r="50" spans="1:13">
      <c r="A50" s="23"/>
      <c r="B50" s="351"/>
      <c r="C50" s="304"/>
      <c r="D50" s="351"/>
      <c r="E50" s="351"/>
      <c r="F50" s="351"/>
      <c r="G50" s="351"/>
      <c r="H50" s="351"/>
      <c r="J50" s="23"/>
      <c r="K50" s="23"/>
      <c r="L50" s="23"/>
      <c r="M50" s="23"/>
    </row>
    <row r="51" spans="1:13">
      <c r="A51" s="23"/>
      <c r="B51" s="351"/>
      <c r="C51" s="304"/>
      <c r="D51" s="351"/>
      <c r="E51" s="351"/>
      <c r="F51" s="351"/>
      <c r="G51" s="351"/>
      <c r="H51" s="351"/>
      <c r="I51" s="25"/>
      <c r="J51" s="23"/>
      <c r="K51" s="23"/>
      <c r="L51" s="23"/>
      <c r="M51" s="23"/>
    </row>
    <row r="52" spans="1:13">
      <c r="A52" s="23"/>
      <c r="B52" s="351"/>
      <c r="C52" s="304"/>
      <c r="D52" s="351"/>
      <c r="E52" s="351"/>
      <c r="F52" s="351"/>
      <c r="G52" s="351"/>
      <c r="H52" s="351"/>
      <c r="I52" s="25"/>
      <c r="J52" s="23"/>
      <c r="K52" s="23"/>
      <c r="L52" s="23"/>
      <c r="M52" s="23"/>
    </row>
    <row r="53" spans="1:13">
      <c r="A53" s="23"/>
      <c r="B53" s="351"/>
      <c r="C53" s="304"/>
      <c r="D53" s="351"/>
      <c r="E53" s="351"/>
      <c r="F53" s="351"/>
      <c r="G53" s="351"/>
      <c r="H53" s="351"/>
      <c r="I53" s="25"/>
      <c r="J53" s="23"/>
      <c r="K53" s="23"/>
      <c r="L53" s="23"/>
      <c r="M53" s="23"/>
    </row>
    <row r="54" spans="1:13">
      <c r="A54" s="23"/>
      <c r="B54" s="351"/>
      <c r="C54" s="304"/>
      <c r="D54" s="351"/>
      <c r="E54" s="351"/>
      <c r="F54" s="351"/>
      <c r="G54" s="351"/>
      <c r="H54" s="351"/>
      <c r="I54" s="25"/>
      <c r="J54" s="23"/>
      <c r="K54" s="23"/>
      <c r="L54" s="23"/>
      <c r="M54" s="23"/>
    </row>
    <row r="55" spans="1:13">
      <c r="A55" s="23"/>
      <c r="B55" s="351"/>
      <c r="C55" s="304"/>
      <c r="D55" s="351"/>
      <c r="E55" s="351"/>
      <c r="F55" s="351"/>
      <c r="G55" s="351"/>
      <c r="H55" s="351"/>
      <c r="I55" s="25"/>
      <c r="J55" s="23"/>
      <c r="K55" s="23"/>
      <c r="L55" s="23"/>
      <c r="M55" s="23"/>
    </row>
    <row r="56" spans="1:13">
      <c r="A56" s="23"/>
      <c r="B56" s="351"/>
      <c r="C56" s="304"/>
      <c r="D56" s="351"/>
      <c r="E56" s="351"/>
      <c r="F56" s="351"/>
      <c r="G56" s="351"/>
      <c r="H56" s="351"/>
      <c r="I56" s="25"/>
      <c r="J56" s="23"/>
      <c r="K56" s="23"/>
      <c r="L56" s="23"/>
      <c r="M56" s="23"/>
    </row>
    <row r="57" spans="1:13">
      <c r="A57" s="23"/>
      <c r="B57" s="351"/>
      <c r="C57" s="304"/>
      <c r="D57" s="351"/>
      <c r="E57" s="351"/>
      <c r="F57" s="351"/>
      <c r="G57" s="351"/>
      <c r="H57" s="351"/>
      <c r="I57" s="25"/>
      <c r="J57" s="23"/>
      <c r="K57" s="23"/>
      <c r="L57" s="23"/>
      <c r="M57" s="23"/>
    </row>
    <row r="58" spans="1:13">
      <c r="A58" s="23"/>
      <c r="B58" s="351"/>
      <c r="C58" s="304"/>
      <c r="D58" s="351"/>
      <c r="E58" s="351"/>
      <c r="F58" s="351"/>
      <c r="G58" s="351"/>
      <c r="H58" s="351"/>
      <c r="I58" s="25"/>
      <c r="J58" s="23"/>
      <c r="K58" s="23"/>
      <c r="L58" s="23"/>
      <c r="M58" s="23"/>
    </row>
    <row r="59" spans="1:13">
      <c r="A59" s="23"/>
      <c r="B59" s="351"/>
      <c r="C59" s="304"/>
      <c r="D59" s="351"/>
      <c r="E59" s="351"/>
      <c r="F59" s="351"/>
      <c r="G59" s="351"/>
      <c r="H59" s="351"/>
      <c r="I59" s="25"/>
      <c r="J59" s="23"/>
      <c r="K59" s="23"/>
      <c r="L59" s="23"/>
      <c r="M59" s="23"/>
    </row>
    <row r="60" spans="1:13">
      <c r="A60" s="23"/>
      <c r="B60" s="351"/>
      <c r="C60" s="304"/>
      <c r="D60" s="351"/>
      <c r="E60" s="351"/>
      <c r="F60" s="351"/>
      <c r="G60" s="351"/>
      <c r="H60" s="351"/>
      <c r="I60" s="25"/>
      <c r="J60" s="23"/>
      <c r="K60" s="23"/>
      <c r="L60" s="23"/>
      <c r="M60" s="23"/>
    </row>
    <row r="61" spans="1:13">
      <c r="A61" s="23"/>
      <c r="B61" s="351"/>
      <c r="C61" s="304"/>
      <c r="D61" s="351"/>
      <c r="E61" s="351"/>
      <c r="F61" s="351"/>
      <c r="G61" s="351"/>
      <c r="H61" s="351"/>
      <c r="I61" s="25"/>
      <c r="J61" s="23"/>
      <c r="K61" s="23"/>
      <c r="L61" s="23"/>
      <c r="M61" s="23"/>
    </row>
    <row r="62" spans="1:13">
      <c r="A62" s="23"/>
      <c r="B62" s="351"/>
      <c r="C62" s="304"/>
      <c r="D62" s="351"/>
      <c r="E62" s="351"/>
      <c r="F62" s="351"/>
      <c r="G62" s="351"/>
      <c r="H62" s="351"/>
      <c r="I62" s="25"/>
      <c r="J62" s="23"/>
      <c r="K62" s="23"/>
      <c r="L62" s="23"/>
      <c r="M62" s="23"/>
    </row>
    <row r="63" spans="1:13">
      <c r="A63" s="23"/>
      <c r="B63" s="351"/>
      <c r="C63" s="304"/>
      <c r="D63" s="351"/>
      <c r="E63" s="351"/>
      <c r="F63" s="351"/>
      <c r="G63" s="351"/>
      <c r="H63" s="351"/>
      <c r="I63" s="25"/>
      <c r="J63" s="23"/>
      <c r="K63" s="23"/>
      <c r="L63" s="23"/>
      <c r="M63" s="23"/>
    </row>
    <row r="64" spans="1:13">
      <c r="A64" s="23"/>
      <c r="B64" s="351"/>
      <c r="C64" s="304"/>
      <c r="D64" s="351"/>
      <c r="E64" s="351"/>
      <c r="F64" s="351"/>
      <c r="G64" s="351"/>
      <c r="H64" s="351"/>
      <c r="I64" s="25"/>
      <c r="J64" s="23"/>
      <c r="K64" s="23"/>
      <c r="L64" s="23"/>
      <c r="M64" s="23"/>
    </row>
    <row r="65" spans="2:9">
      <c r="B65" s="351"/>
      <c r="C65" s="304"/>
      <c r="D65" s="351"/>
      <c r="E65" s="351"/>
      <c r="F65" s="351"/>
      <c r="G65" s="351"/>
      <c r="H65" s="351"/>
      <c r="I65" s="27"/>
    </row>
    <row r="66" spans="2:9">
      <c r="B66" s="351"/>
      <c r="C66" s="304"/>
      <c r="D66" s="351"/>
      <c r="E66" s="351"/>
      <c r="F66" s="351"/>
      <c r="G66" s="351"/>
      <c r="H66" s="351"/>
      <c r="I66" s="27"/>
    </row>
    <row r="67" spans="2:9">
      <c r="B67" s="351"/>
      <c r="C67" s="304"/>
      <c r="D67" s="351"/>
      <c r="E67" s="351"/>
      <c r="F67" s="351"/>
      <c r="G67" s="351"/>
      <c r="H67" s="351"/>
      <c r="I67" s="27"/>
    </row>
    <row r="68" spans="2:9">
      <c r="B68" s="351"/>
      <c r="C68" s="304"/>
      <c r="D68" s="351"/>
      <c r="E68" s="351"/>
      <c r="F68" s="351"/>
      <c r="G68" s="351"/>
      <c r="H68" s="351"/>
      <c r="I68" s="27"/>
    </row>
    <row r="69" spans="2:9">
      <c r="B69" s="351"/>
      <c r="C69" s="304"/>
      <c r="D69" s="351"/>
      <c r="E69" s="351"/>
      <c r="F69" s="351"/>
      <c r="G69" s="351"/>
      <c r="H69" s="351"/>
      <c r="I69" s="27"/>
    </row>
    <row r="70" spans="2:9">
      <c r="B70" s="351"/>
      <c r="C70" s="351"/>
      <c r="D70" s="304"/>
      <c r="E70" s="351"/>
      <c r="F70" s="351"/>
      <c r="G70" s="351"/>
      <c r="H70" s="351"/>
      <c r="I70" s="27"/>
    </row>
    <row r="71" spans="2:9">
      <c r="B71" s="351"/>
      <c r="C71" s="351"/>
      <c r="D71" s="304"/>
      <c r="E71" s="351"/>
      <c r="F71" s="351"/>
      <c r="G71" s="351"/>
      <c r="H71" s="351"/>
      <c r="I71" s="27"/>
    </row>
    <row r="72" spans="2:9">
      <c r="B72" s="351"/>
      <c r="C72" s="351"/>
      <c r="D72" s="304"/>
      <c r="E72" s="351"/>
      <c r="F72" s="351"/>
      <c r="G72" s="351"/>
      <c r="H72" s="351"/>
      <c r="I72" s="27"/>
    </row>
    <row r="73" spans="2:9">
      <c r="B73" s="27"/>
      <c r="C73" s="27"/>
      <c r="D73" s="171"/>
      <c r="E73" s="27"/>
      <c r="F73" s="27"/>
      <c r="G73" s="27"/>
      <c r="H73" s="27"/>
      <c r="I73" s="27"/>
    </row>
    <row r="74" spans="2:9">
      <c r="B74" s="27"/>
      <c r="C74" s="27"/>
      <c r="D74" s="171"/>
      <c r="E74" s="27"/>
      <c r="F74" s="27"/>
      <c r="G74" s="27"/>
      <c r="H74" s="27"/>
      <c r="I74" s="27"/>
    </row>
    <row r="75" spans="2:9">
      <c r="B75" s="27"/>
      <c r="C75" s="27"/>
      <c r="D75" s="171"/>
      <c r="E75" s="27"/>
      <c r="F75" s="27"/>
      <c r="G75" s="27"/>
      <c r="H75" s="27"/>
      <c r="I75" s="27"/>
    </row>
    <row r="76" spans="2:9">
      <c r="B76" s="27"/>
      <c r="C76" s="27"/>
      <c r="D76" s="171"/>
      <c r="E76" s="27"/>
      <c r="F76" s="27"/>
      <c r="G76" s="27"/>
      <c r="H76" s="27"/>
      <c r="I76" s="27"/>
    </row>
    <row r="77" spans="2:9">
      <c r="B77" s="27"/>
      <c r="C77" s="27"/>
      <c r="D77" s="171"/>
      <c r="E77" s="27"/>
      <c r="F77" s="27"/>
      <c r="G77" s="27"/>
      <c r="H77" s="27"/>
      <c r="I77" s="27"/>
    </row>
    <row r="78" spans="2:9">
      <c r="B78" s="27"/>
      <c r="C78" s="27"/>
      <c r="D78" s="171"/>
      <c r="E78" s="27"/>
      <c r="F78" s="27"/>
      <c r="G78" s="27"/>
      <c r="H78" s="27"/>
      <c r="I78" s="27"/>
    </row>
    <row r="79" spans="2:9">
      <c r="B79" s="27"/>
      <c r="C79" s="27"/>
      <c r="D79" s="171"/>
      <c r="E79" s="27"/>
      <c r="F79" s="27"/>
      <c r="G79" s="27"/>
      <c r="H79" s="27"/>
      <c r="I79" s="27"/>
    </row>
    <row r="80" spans="2:9">
      <c r="B80" s="27"/>
      <c r="C80" s="27"/>
      <c r="D80" s="171"/>
      <c r="E80" s="27"/>
      <c r="F80" s="27"/>
      <c r="G80" s="27"/>
      <c r="H80" s="27"/>
      <c r="I80" s="27"/>
    </row>
    <row r="81" spans="2:9">
      <c r="B81" s="27"/>
      <c r="C81" s="27"/>
      <c r="D81" s="171"/>
      <c r="E81" s="27"/>
      <c r="F81" s="27"/>
      <c r="G81" s="27"/>
      <c r="H81" s="27"/>
      <c r="I81" s="27"/>
    </row>
    <row r="82" spans="2:9">
      <c r="B82" s="27"/>
      <c r="C82" s="27"/>
      <c r="D82" s="171"/>
      <c r="E82" s="27"/>
      <c r="F82" s="27"/>
      <c r="G82" s="27"/>
      <c r="H82" s="27"/>
      <c r="I82" s="27"/>
    </row>
    <row r="83" spans="2:9">
      <c r="B83" s="27"/>
      <c r="C83" s="27"/>
      <c r="D83" s="171"/>
      <c r="E83" s="27"/>
      <c r="F83" s="27"/>
      <c r="G83" s="27"/>
      <c r="H83" s="27"/>
      <c r="I83" s="27"/>
    </row>
    <row r="84" spans="2:9">
      <c r="B84" s="27"/>
      <c r="C84" s="27"/>
      <c r="D84" s="171"/>
      <c r="E84" s="27"/>
      <c r="F84" s="27"/>
      <c r="G84" s="27"/>
      <c r="H84" s="27"/>
      <c r="I84" s="27"/>
    </row>
    <row r="85" spans="2:9">
      <c r="B85" s="27"/>
      <c r="C85" s="27"/>
      <c r="D85" s="171"/>
      <c r="E85" s="27"/>
      <c r="F85" s="27"/>
      <c r="G85" s="27"/>
      <c r="H85" s="27"/>
      <c r="I85" s="27"/>
    </row>
    <row r="86" spans="2:9">
      <c r="B86" s="27"/>
      <c r="C86" s="27"/>
      <c r="D86" s="171"/>
      <c r="E86" s="27"/>
      <c r="F86" s="27"/>
      <c r="G86" s="27"/>
      <c r="H86" s="27"/>
      <c r="I86" s="27"/>
    </row>
    <row r="87" spans="2:9">
      <c r="B87" s="27"/>
      <c r="C87" s="27"/>
      <c r="D87" s="171"/>
      <c r="E87" s="27"/>
      <c r="F87" s="27"/>
      <c r="G87" s="27"/>
      <c r="H87" s="27"/>
      <c r="I87" s="27"/>
    </row>
    <row r="88" spans="2:9">
      <c r="B88" s="27"/>
      <c r="C88" s="27"/>
      <c r="D88" s="171"/>
      <c r="E88" s="27"/>
      <c r="F88" s="27"/>
      <c r="G88" s="27"/>
      <c r="H88" s="27"/>
      <c r="I88" s="27"/>
    </row>
    <row r="89" spans="2:9">
      <c r="B89" s="27"/>
      <c r="C89" s="27"/>
      <c r="D89" s="171"/>
      <c r="E89" s="27"/>
      <c r="F89" s="27"/>
      <c r="G89" s="27"/>
      <c r="H89" s="27"/>
      <c r="I89" s="27"/>
    </row>
    <row r="90" spans="2:9">
      <c r="B90" s="27"/>
      <c r="C90" s="27"/>
      <c r="D90" s="171"/>
      <c r="E90" s="27"/>
      <c r="F90" s="27"/>
      <c r="G90" s="27"/>
      <c r="H90" s="27"/>
      <c r="I90" s="27"/>
    </row>
    <row r="91" spans="2:9">
      <c r="B91" s="27"/>
      <c r="C91" s="27"/>
      <c r="D91" s="171"/>
      <c r="E91" s="27"/>
      <c r="F91" s="27"/>
      <c r="G91" s="27"/>
      <c r="H91" s="27"/>
      <c r="I91" s="27"/>
    </row>
    <row r="92" spans="2:9">
      <c r="B92" s="27"/>
      <c r="C92" s="27"/>
      <c r="D92" s="171"/>
      <c r="E92" s="27"/>
      <c r="F92" s="27"/>
      <c r="G92" s="27"/>
      <c r="H92" s="27"/>
      <c r="I92" s="27"/>
    </row>
    <row r="93" spans="2:9">
      <c r="B93" s="27"/>
      <c r="C93" s="27"/>
      <c r="D93" s="171"/>
      <c r="E93" s="27"/>
      <c r="F93" s="27"/>
      <c r="G93" s="27"/>
      <c r="H93" s="27"/>
      <c r="I93" s="27"/>
    </row>
    <row r="94" spans="2:9">
      <c r="B94" s="27"/>
      <c r="C94" s="27"/>
      <c r="D94" s="171"/>
      <c r="E94" s="27"/>
      <c r="F94" s="27"/>
      <c r="G94" s="27"/>
      <c r="H94" s="27"/>
      <c r="I94" s="27"/>
    </row>
    <row r="95" spans="2:9">
      <c r="B95" s="27"/>
      <c r="C95" s="27"/>
      <c r="D95" s="171"/>
      <c r="E95" s="27"/>
      <c r="F95" s="27"/>
      <c r="G95" s="27"/>
      <c r="H95" s="27"/>
      <c r="I95" s="27"/>
    </row>
    <row r="96" spans="2:9">
      <c r="B96" s="27"/>
      <c r="C96" s="27"/>
      <c r="D96" s="171"/>
      <c r="E96" s="27"/>
      <c r="F96" s="27"/>
      <c r="G96" s="27"/>
      <c r="H96" s="27"/>
      <c r="I96" s="27"/>
    </row>
    <row r="97" spans="2:9">
      <c r="B97" s="27"/>
      <c r="C97" s="27"/>
      <c r="D97" s="171"/>
      <c r="E97" s="27"/>
      <c r="F97" s="27"/>
      <c r="G97" s="27"/>
      <c r="H97" s="27"/>
      <c r="I97" s="27"/>
    </row>
  </sheetData>
  <mergeCells count="10">
    <mergeCell ref="A1:I1"/>
    <mergeCell ref="A3:I3"/>
    <mergeCell ref="B6:B9"/>
    <mergeCell ref="F6:F9"/>
    <mergeCell ref="H6:H9"/>
    <mergeCell ref="I6:I9"/>
    <mergeCell ref="C6:C8"/>
    <mergeCell ref="D6:D8"/>
    <mergeCell ref="E6:E8"/>
    <mergeCell ref="G6:G8"/>
  </mergeCells>
  <phoneticPr fontId="0" type="noConversion"/>
  <printOptions horizontalCentered="1"/>
  <pageMargins left="0.09" right="0.06" top="0.3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9"/>
  <sheetViews>
    <sheetView zoomScaleNormal="100" workbookViewId="0">
      <selection activeCell="D2" sqref="D1:D1048576"/>
    </sheetView>
  </sheetViews>
  <sheetFormatPr defaultColWidth="9.140625" defaultRowHeight="12.75"/>
  <cols>
    <col min="1" max="1" width="14.140625" style="81" customWidth="1"/>
    <col min="2" max="2" width="16" style="81" bestFit="1" customWidth="1"/>
    <col min="3" max="3" width="15" style="81" bestFit="1" customWidth="1"/>
    <col min="4" max="4" width="13.42578125" style="81" bestFit="1" customWidth="1"/>
    <col min="5" max="5" width="15" style="81" bestFit="1" customWidth="1"/>
    <col min="6" max="6" width="13.42578125" style="81" bestFit="1" customWidth="1"/>
    <col min="7" max="7" width="12.28515625" style="81" bestFit="1" customWidth="1"/>
    <col min="8" max="8" width="2.7109375" style="81" customWidth="1"/>
    <col min="9" max="10" width="7.28515625" style="81" bestFit="1" customWidth="1"/>
    <col min="11" max="11" width="7.140625" style="81" bestFit="1" customWidth="1"/>
    <col min="12" max="12" width="7.28515625" style="81" bestFit="1" customWidth="1"/>
    <col min="13" max="13" width="9.140625" style="54"/>
    <col min="14" max="14" width="16.28515625" style="53" bestFit="1" customWidth="1"/>
    <col min="15" max="15" width="22.140625" style="54" bestFit="1" customWidth="1"/>
    <col min="16" max="16" width="14.28515625" style="54" bestFit="1" customWidth="1"/>
    <col min="17" max="17" width="16.28515625" style="54" bestFit="1" customWidth="1"/>
    <col min="18" max="18" width="11.85546875" style="54" bestFit="1" customWidth="1"/>
    <col min="19" max="19" width="9.140625" style="54"/>
    <col min="20" max="20" width="12.28515625" style="54" bestFit="1" customWidth="1"/>
    <col min="21" max="21" width="9.140625" style="54"/>
    <col min="22" max="22" width="14" style="54" bestFit="1" customWidth="1"/>
    <col min="23" max="16384" width="9.140625" style="54"/>
  </cols>
  <sheetData>
    <row r="1" spans="1:59">
      <c r="A1" s="458" t="s">
        <v>76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</row>
    <row r="2" spans="1:59">
      <c r="A2" s="73"/>
      <c r="B2" s="73"/>
      <c r="C2" s="168"/>
      <c r="D2" s="77"/>
      <c r="E2" s="73"/>
      <c r="F2" s="73"/>
      <c r="G2" s="73"/>
      <c r="H2" s="73"/>
      <c r="I2" s="73"/>
      <c r="J2" s="73"/>
      <c r="K2" s="73"/>
      <c r="L2" s="73"/>
      <c r="O2" s="344"/>
    </row>
    <row r="3" spans="1:59" s="76" customFormat="1">
      <c r="A3" s="458" t="s">
        <v>225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N3" s="62"/>
    </row>
    <row r="4" spans="1:59">
      <c r="A4" s="460" t="s">
        <v>128</v>
      </c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</row>
    <row r="5" spans="1:59" ht="13.5" thickBot="1">
      <c r="I5" s="313"/>
      <c r="O5" s="372"/>
    </row>
    <row r="6" spans="1:59" ht="15" customHeight="1" thickTop="1">
      <c r="A6" s="314" t="s">
        <v>67</v>
      </c>
      <c r="B6" s="315" t="s">
        <v>39</v>
      </c>
      <c r="C6" s="456" t="s">
        <v>70</v>
      </c>
      <c r="D6" s="456"/>
      <c r="E6" s="457"/>
      <c r="F6" s="457"/>
      <c r="G6" s="314"/>
      <c r="H6" s="314"/>
      <c r="I6" s="456" t="s">
        <v>72</v>
      </c>
      <c r="J6" s="456"/>
      <c r="K6" s="456"/>
      <c r="L6" s="456"/>
      <c r="M6" s="316"/>
      <c r="N6" s="317"/>
      <c r="O6" s="316"/>
      <c r="P6" s="316"/>
      <c r="Q6" s="316"/>
      <c r="R6" s="316"/>
      <c r="S6" s="316"/>
      <c r="T6" s="316"/>
      <c r="U6" s="316"/>
      <c r="V6" s="316"/>
      <c r="W6" s="316"/>
      <c r="X6" s="316"/>
      <c r="Y6" s="316"/>
      <c r="Z6" s="316"/>
      <c r="AA6" s="316"/>
      <c r="AB6" s="316"/>
      <c r="AC6" s="316"/>
      <c r="AD6" s="316"/>
      <c r="AE6" s="316"/>
      <c r="AF6" s="316"/>
      <c r="AG6" s="316"/>
      <c r="AH6" s="316"/>
      <c r="AI6" s="316"/>
      <c r="AJ6" s="316"/>
      <c r="AK6" s="316"/>
      <c r="AL6" s="316"/>
      <c r="AM6" s="316"/>
      <c r="AN6" s="316"/>
      <c r="AO6" s="316"/>
      <c r="AP6" s="316"/>
      <c r="AQ6" s="316"/>
      <c r="AR6" s="316"/>
      <c r="AS6" s="316"/>
      <c r="AT6" s="316"/>
      <c r="AU6" s="316"/>
      <c r="AV6" s="316"/>
      <c r="AW6" s="316"/>
      <c r="AX6" s="316"/>
      <c r="AY6" s="316"/>
      <c r="AZ6" s="316"/>
      <c r="BA6" s="316"/>
      <c r="BB6" s="316"/>
      <c r="BC6" s="316"/>
      <c r="BD6" s="316"/>
      <c r="BE6" s="316"/>
      <c r="BF6" s="316"/>
      <c r="BG6" s="316"/>
    </row>
    <row r="7" spans="1:59">
      <c r="A7" s="318" t="s">
        <v>30</v>
      </c>
      <c r="B7" s="319" t="s">
        <v>73</v>
      </c>
      <c r="C7" s="455" t="s">
        <v>67</v>
      </c>
      <c r="D7" s="455"/>
      <c r="E7" s="320"/>
      <c r="F7" s="320"/>
      <c r="G7" s="319" t="s">
        <v>69</v>
      </c>
      <c r="H7" s="319"/>
      <c r="I7" s="321"/>
      <c r="J7" s="321"/>
      <c r="K7" s="321"/>
      <c r="L7" s="321" t="s">
        <v>69</v>
      </c>
    </row>
    <row r="8" spans="1:59" ht="13.5" thickBot="1">
      <c r="A8" s="322" t="s">
        <v>121</v>
      </c>
      <c r="B8" s="323" t="s">
        <v>74</v>
      </c>
      <c r="C8" s="145" t="s">
        <v>68</v>
      </c>
      <c r="D8" s="145" t="s">
        <v>213</v>
      </c>
      <c r="E8" s="324" t="s">
        <v>40</v>
      </c>
      <c r="F8" s="324" t="s">
        <v>47</v>
      </c>
      <c r="G8" s="324" t="s">
        <v>71</v>
      </c>
      <c r="H8" s="324"/>
      <c r="I8" s="323" t="s">
        <v>67</v>
      </c>
      <c r="J8" s="323" t="s">
        <v>40</v>
      </c>
      <c r="K8" s="324" t="s">
        <v>47</v>
      </c>
      <c r="L8" s="324" t="s">
        <v>71</v>
      </c>
    </row>
    <row r="9" spans="1:59">
      <c r="A9" s="318" t="s">
        <v>0</v>
      </c>
      <c r="B9" s="325">
        <f>SUM(B11:B38)</f>
        <v>13765709903.449999</v>
      </c>
      <c r="C9" s="326">
        <f>SUM(C11:C38)</f>
        <v>6522279273.9799995</v>
      </c>
      <c r="D9" s="325">
        <f t="shared" ref="D9:G9" si="0">SUM(D11:D38)</f>
        <v>119488273.74999997</v>
      </c>
      <c r="E9" s="337">
        <f t="shared" si="0"/>
        <v>6465523888.8799992</v>
      </c>
      <c r="F9" s="326">
        <f>SUM(F11:F38)</f>
        <v>615189457.52999985</v>
      </c>
      <c r="G9" s="325">
        <f t="shared" si="0"/>
        <v>43229009.310000002</v>
      </c>
      <c r="H9" s="325"/>
      <c r="I9" s="327">
        <f>IF(B9&lt;&gt;0,((+C9+D9)/B9),(IF(C9&lt;&gt;0,1,0)))</f>
        <v>0.48248638060180404</v>
      </c>
      <c r="J9" s="327">
        <f>IF($B9&lt;&gt;0,(E9/$B9),(IF(E9&lt;&gt;0,1,0)))</f>
        <v>0.46968328798354181</v>
      </c>
      <c r="K9" s="327">
        <f>IF($B9&lt;&gt;0,(F9/$B9),(IF(F9&lt;&gt;0,1,0)))</f>
        <v>4.4689991423967131E-2</v>
      </c>
      <c r="L9" s="327">
        <f>IF($B9&lt;&gt;0,(G9/$B9),(IF(G9&lt;&gt;0,1,0)))</f>
        <v>3.1403399906869919E-3</v>
      </c>
      <c r="N9" s="368"/>
      <c r="P9" s="328"/>
      <c r="Q9" s="328"/>
    </row>
    <row r="10" spans="1:59">
      <c r="A10" s="318"/>
      <c r="B10" s="329"/>
      <c r="C10" s="336"/>
      <c r="D10" s="330"/>
      <c r="E10" s="118"/>
      <c r="F10" s="321"/>
      <c r="G10" s="321"/>
      <c r="H10" s="321"/>
      <c r="I10" s="80"/>
      <c r="J10" s="80"/>
      <c r="K10" s="80"/>
      <c r="L10" s="80"/>
      <c r="N10" s="54"/>
      <c r="Q10" s="73"/>
    </row>
    <row r="11" spans="1:59">
      <c r="A11" s="81" t="s">
        <v>1</v>
      </c>
      <c r="B11" s="283">
        <f>SUM(C11:G11)</f>
        <v>130177745.06</v>
      </c>
      <c r="C11" s="278">
        <v>30424308</v>
      </c>
      <c r="D11" s="278">
        <v>1419071.2799999998</v>
      </c>
      <c r="E11" s="278">
        <v>89515952.209999993</v>
      </c>
      <c r="F11" s="278">
        <v>8785981.7800000012</v>
      </c>
      <c r="G11" s="278">
        <v>32431.79</v>
      </c>
      <c r="H11" s="230"/>
      <c r="I11" s="331">
        <f>IF(B11&lt;&gt;0,((+C11+D11)/B11*100),(IF(C11&lt;&gt;0,1,0)))</f>
        <v>24.461461723217841</v>
      </c>
      <c r="J11" s="331">
        <f>IF($B11&lt;&gt;0,(E11/$B11*100),(IF(E11&lt;&gt;0,1,0)))</f>
        <v>68.764405289660957</v>
      </c>
      <c r="K11" s="84">
        <f t="shared" ref="K11:L11" si="1">IF($B11&lt;&gt;0,(F11/$B11*100),(IF(F11&lt;&gt;0,1,0)))</f>
        <v>6.7492195197807954</v>
      </c>
      <c r="L11" s="84">
        <f t="shared" si="1"/>
        <v>2.4913467340405934E-2</v>
      </c>
      <c r="M11" s="65"/>
      <c r="N11" s="54"/>
      <c r="Q11" s="344"/>
    </row>
    <row r="12" spans="1:59">
      <c r="A12" s="81" t="s">
        <v>2</v>
      </c>
      <c r="B12" s="68">
        <f t="shared" ref="B12:B15" si="2">SUM(C12:G12)</f>
        <v>1175029532.4899998</v>
      </c>
      <c r="C12" s="278">
        <v>687809300</v>
      </c>
      <c r="D12" s="278">
        <v>10531754.529999999</v>
      </c>
      <c r="E12" s="278">
        <v>428790089.44999987</v>
      </c>
      <c r="F12" s="278">
        <v>46366570.510000005</v>
      </c>
      <c r="G12" s="278">
        <v>1531818</v>
      </c>
      <c r="H12" s="217"/>
      <c r="I12" s="331">
        <f t="shared" ref="I12:I15" si="3">IF(B12&lt;&gt;0,((+C12+D12)/B12*100),(IF(C12&lt;&gt;0,1,0)))</f>
        <v>59.431787476026123</v>
      </c>
      <c r="J12" s="331">
        <f t="shared" ref="J12:J15" si="4">IF($B12&lt;&gt;0,(E12/$B12*100),(IF(E12&lt;&gt;0,1,0)))</f>
        <v>36.491856382652166</v>
      </c>
      <c r="K12" s="84">
        <f t="shared" ref="K12:K15" si="5">IF($B12&lt;&gt;0,(F12/$B12*100),(IF(F12&lt;&gt;0,1,0)))</f>
        <v>3.9459919285385801</v>
      </c>
      <c r="L12" s="84">
        <f t="shared" ref="L12:L15" si="6">IF($B12&lt;&gt;0,(G12/$B12*100),(IF(G12&lt;&gt;0,1,0)))</f>
        <v>0.13036421278314014</v>
      </c>
      <c r="N12" s="54"/>
      <c r="Q12" s="344"/>
    </row>
    <row r="13" spans="1:59">
      <c r="A13" s="81" t="s">
        <v>3</v>
      </c>
      <c r="B13" s="68">
        <f t="shared" si="2"/>
        <v>1313485531.1099999</v>
      </c>
      <c r="C13" s="278">
        <v>278412181.07999998</v>
      </c>
      <c r="D13" s="278">
        <v>27328731.760000002</v>
      </c>
      <c r="E13" s="278">
        <v>917467597.97000003</v>
      </c>
      <c r="F13" s="278">
        <v>114594461.17999996</v>
      </c>
      <c r="G13" s="278">
        <v>-24317440.879999999</v>
      </c>
      <c r="H13" s="217"/>
      <c r="I13" s="331">
        <f t="shared" si="3"/>
        <v>23.277067436108304</v>
      </c>
      <c r="J13" s="331">
        <f t="shared" si="4"/>
        <v>69.84984426852931</v>
      </c>
      <c r="K13" s="84">
        <f t="shared" si="5"/>
        <v>8.7244555395413084</v>
      </c>
      <c r="L13" s="84">
        <f t="shared" si="6"/>
        <v>-1.8513672441789155</v>
      </c>
      <c r="N13" s="54"/>
      <c r="Q13" s="344"/>
    </row>
    <row r="14" spans="1:59">
      <c r="A14" s="81" t="s">
        <v>4</v>
      </c>
      <c r="B14" s="68">
        <f t="shared" si="2"/>
        <v>1706306761.4099998</v>
      </c>
      <c r="C14" s="278">
        <v>816975614</v>
      </c>
      <c r="D14" s="278">
        <v>5969940.2999999989</v>
      </c>
      <c r="E14" s="278">
        <v>770472727.58999991</v>
      </c>
      <c r="F14" s="278">
        <v>77709592.519999966</v>
      </c>
      <c r="G14" s="278">
        <v>35178887</v>
      </c>
      <c r="H14" s="217"/>
      <c r="I14" s="331">
        <f t="shared" si="3"/>
        <v>48.229636833881038</v>
      </c>
      <c r="J14" s="331">
        <f t="shared" si="4"/>
        <v>45.154408633610686</v>
      </c>
      <c r="K14" s="84">
        <f t="shared" si="5"/>
        <v>4.5542568474489871</v>
      </c>
      <c r="L14" s="84">
        <f t="shared" si="6"/>
        <v>2.0616976850592836</v>
      </c>
      <c r="N14" s="54"/>
      <c r="Q14" s="344"/>
    </row>
    <row r="15" spans="1:59">
      <c r="A15" s="81" t="s">
        <v>5</v>
      </c>
      <c r="B15" s="68">
        <f t="shared" si="2"/>
        <v>233283526.63</v>
      </c>
      <c r="C15" s="278">
        <v>126367666</v>
      </c>
      <c r="D15" s="278">
        <v>1841072.29</v>
      </c>
      <c r="E15" s="278">
        <v>95200729.849999979</v>
      </c>
      <c r="F15" s="278">
        <v>9243158.8400000054</v>
      </c>
      <c r="G15" s="278">
        <v>630899.65</v>
      </c>
      <c r="H15" s="217"/>
      <c r="I15" s="331">
        <f t="shared" si="3"/>
        <v>54.958333381741888</v>
      </c>
      <c r="J15" s="331">
        <f t="shared" si="4"/>
        <v>40.809023776888189</v>
      </c>
      <c r="K15" s="84">
        <f t="shared" si="5"/>
        <v>3.9621995489892194</v>
      </c>
      <c r="L15" s="84">
        <f t="shared" si="6"/>
        <v>0.27044329238070902</v>
      </c>
      <c r="N15" s="54"/>
      <c r="Q15" s="344"/>
    </row>
    <row r="16" spans="1:59">
      <c r="B16" s="68"/>
      <c r="C16" s="278"/>
      <c r="D16" s="278"/>
      <c r="E16" s="278"/>
      <c r="F16" s="278"/>
      <c r="G16" s="278"/>
      <c r="H16" s="217"/>
      <c r="I16" s="331"/>
      <c r="J16" s="331"/>
      <c r="K16" s="84"/>
      <c r="L16" s="84"/>
      <c r="N16" s="54"/>
    </row>
    <row r="17" spans="1:17">
      <c r="A17" s="81" t="s">
        <v>6</v>
      </c>
      <c r="B17" s="68">
        <f t="shared" ref="B17:B38" si="7">SUM(C17:G17)</f>
        <v>82766025.319999993</v>
      </c>
      <c r="C17" s="278">
        <v>14436087</v>
      </c>
      <c r="D17" s="278">
        <v>1171073.17</v>
      </c>
      <c r="E17" s="278">
        <v>60576010.379999995</v>
      </c>
      <c r="F17" s="278">
        <v>6582854.7699999977</v>
      </c>
      <c r="G17" s="278">
        <v>0</v>
      </c>
      <c r="H17" s="217"/>
      <c r="I17" s="331">
        <f t="shared" ref="I17:I21" si="8">IF(B17&lt;&gt;0,((+C17+D17)/B17*100),(IF(C17&lt;&gt;0,1,0)))</f>
        <v>18.856964690110122</v>
      </c>
      <c r="J17" s="331">
        <f t="shared" ref="J17:J21" si="9">IF($B17&lt;&gt;0,(E17/$B17*100),(IF(E17&lt;&gt;0,1,0)))</f>
        <v>73.189464089635464</v>
      </c>
      <c r="K17" s="84">
        <f t="shared" ref="K17:K21" si="10">IF($B17&lt;&gt;0,(F17/$B17*100),(IF(F17&lt;&gt;0,1,0)))</f>
        <v>7.9535712202544104</v>
      </c>
      <c r="L17" s="84">
        <f t="shared" ref="L17:L21" si="11">IF($B17&lt;&gt;0,(G17/$B17*100),(IF(G17&lt;&gt;0,1,0)))</f>
        <v>0</v>
      </c>
      <c r="N17" s="54"/>
      <c r="Q17" s="344"/>
    </row>
    <row r="18" spans="1:17">
      <c r="A18" s="81" t="s">
        <v>7</v>
      </c>
      <c r="B18" s="68">
        <f t="shared" si="7"/>
        <v>365388828.20000005</v>
      </c>
      <c r="C18" s="278">
        <v>193440537</v>
      </c>
      <c r="D18" s="278">
        <v>2669978.7999999998</v>
      </c>
      <c r="E18" s="278">
        <v>152944159.24000001</v>
      </c>
      <c r="F18" s="278">
        <v>12217146.490000002</v>
      </c>
      <c r="G18" s="278">
        <v>4117006.6699999995</v>
      </c>
      <c r="H18" s="217"/>
      <c r="I18" s="331">
        <f t="shared" si="8"/>
        <v>53.671732867720991</v>
      </c>
      <c r="J18" s="331">
        <f t="shared" si="9"/>
        <v>41.857918862337016</v>
      </c>
      <c r="K18" s="84">
        <f t="shared" si="10"/>
        <v>3.3436015409077577</v>
      </c>
      <c r="L18" s="84">
        <f t="shared" si="11"/>
        <v>1.1267467290342292</v>
      </c>
      <c r="N18" s="54"/>
      <c r="Q18" s="344"/>
    </row>
    <row r="19" spans="1:17">
      <c r="A19" s="81" t="s">
        <v>8</v>
      </c>
      <c r="B19" s="68">
        <f t="shared" si="7"/>
        <v>216165353.05999997</v>
      </c>
      <c r="C19" s="278">
        <v>82463528</v>
      </c>
      <c r="D19" s="278">
        <v>1311086.3599999999</v>
      </c>
      <c r="E19" s="278">
        <v>120399007.66999999</v>
      </c>
      <c r="F19" s="278">
        <v>11991731.030000003</v>
      </c>
      <c r="G19" s="278">
        <v>0</v>
      </c>
      <c r="H19" s="217"/>
      <c r="I19" s="331">
        <f t="shared" si="8"/>
        <v>38.75487591979973</v>
      </c>
      <c r="J19" s="331">
        <f t="shared" si="9"/>
        <v>55.697643477852544</v>
      </c>
      <c r="K19" s="84">
        <f t="shared" si="10"/>
        <v>5.547480602347739</v>
      </c>
      <c r="L19" s="84">
        <f t="shared" si="11"/>
        <v>0</v>
      </c>
      <c r="N19" s="54"/>
      <c r="Q19" s="344"/>
    </row>
    <row r="20" spans="1:17">
      <c r="A20" s="81" t="s">
        <v>9</v>
      </c>
      <c r="B20" s="68">
        <f t="shared" si="7"/>
        <v>406764216.40000004</v>
      </c>
      <c r="C20" s="278">
        <v>184143213.93000001</v>
      </c>
      <c r="D20" s="278">
        <v>3430802.83</v>
      </c>
      <c r="E20" s="278">
        <v>205226575.52000001</v>
      </c>
      <c r="F20" s="278">
        <v>13963624.119999997</v>
      </c>
      <c r="G20" s="278">
        <v>0</v>
      </c>
      <c r="H20" s="217"/>
      <c r="I20" s="331">
        <f t="shared" si="8"/>
        <v>46.113696632435634</v>
      </c>
      <c r="J20" s="331">
        <f t="shared" si="9"/>
        <v>50.4534487660503</v>
      </c>
      <c r="K20" s="84">
        <f t="shared" si="10"/>
        <v>3.4328546015140571</v>
      </c>
      <c r="L20" s="84">
        <f t="shared" si="11"/>
        <v>0</v>
      </c>
      <c r="N20" s="54"/>
      <c r="Q20" s="344"/>
    </row>
    <row r="21" spans="1:17">
      <c r="A21" s="81" t="s">
        <v>10</v>
      </c>
      <c r="B21" s="68">
        <f t="shared" si="7"/>
        <v>73269948.439999998</v>
      </c>
      <c r="C21" s="278">
        <v>19252162</v>
      </c>
      <c r="D21" s="278">
        <v>814751.61</v>
      </c>
      <c r="E21" s="278">
        <v>46219953.390000001</v>
      </c>
      <c r="F21" s="278">
        <v>6983081.4399999976</v>
      </c>
      <c r="G21" s="278">
        <v>0</v>
      </c>
      <c r="H21" s="217"/>
      <c r="I21" s="331">
        <f t="shared" si="8"/>
        <v>27.387645326968652</v>
      </c>
      <c r="J21" s="331">
        <f t="shared" si="9"/>
        <v>63.081733199046866</v>
      </c>
      <c r="K21" s="84">
        <f t="shared" si="10"/>
        <v>9.5306214739844819</v>
      </c>
      <c r="L21" s="84">
        <f t="shared" si="11"/>
        <v>0</v>
      </c>
      <c r="N21" s="54"/>
      <c r="Q21" s="344"/>
    </row>
    <row r="22" spans="1:17">
      <c r="B22" s="68"/>
      <c r="C22" s="278"/>
      <c r="D22" s="278"/>
      <c r="E22" s="278"/>
      <c r="F22" s="278"/>
      <c r="G22" s="278"/>
      <c r="H22" s="217"/>
      <c r="I22" s="331"/>
      <c r="J22" s="331"/>
      <c r="K22" s="84"/>
      <c r="L22" s="84"/>
      <c r="N22" s="54"/>
    </row>
    <row r="23" spans="1:17">
      <c r="A23" s="81" t="s">
        <v>11</v>
      </c>
      <c r="B23" s="68">
        <f t="shared" ref="B23" si="12">SUM(C23:G23)</f>
        <v>576548469.30000007</v>
      </c>
      <c r="C23" s="278">
        <v>272586441.93000001</v>
      </c>
      <c r="D23" s="278">
        <v>5643021.0700000003</v>
      </c>
      <c r="E23" s="278">
        <v>279526383.59000003</v>
      </c>
      <c r="F23" s="278">
        <v>18792622.710000001</v>
      </c>
      <c r="G23" s="278">
        <v>0</v>
      </c>
      <c r="H23" s="217"/>
      <c r="I23" s="331">
        <f t="shared" ref="I23:I27" si="13">IF(B23&lt;&gt;0,((+C23+D23)/B23*100),(IF(C23&lt;&gt;0,1,0)))</f>
        <v>48.257774985996299</v>
      </c>
      <c r="J23" s="331">
        <f t="shared" ref="J23:J27" si="14">IF($B23&lt;&gt;0,(E23/$B23*100),(IF(E23&lt;&gt;0,1,0)))</f>
        <v>48.482720616599515</v>
      </c>
      <c r="K23" s="84">
        <f t="shared" ref="K23:K27" si="15">IF($B23&lt;&gt;0,(F23/$B23*100),(IF(F23&lt;&gt;0,1,0)))</f>
        <v>3.2595043974041817</v>
      </c>
      <c r="L23" s="84">
        <f t="shared" ref="L23:L27" si="16">IF($B23&lt;&gt;0,(G23/$B23*100),(IF(G23&lt;&gt;0,1,0)))</f>
        <v>0</v>
      </c>
      <c r="N23" s="54"/>
      <c r="Q23" s="344"/>
    </row>
    <row r="24" spans="1:17">
      <c r="A24" s="81" t="s">
        <v>12</v>
      </c>
      <c r="B24" s="68">
        <f t="shared" si="7"/>
        <v>55828705.479999997</v>
      </c>
      <c r="C24" s="278">
        <v>27598775</v>
      </c>
      <c r="D24" s="278">
        <v>348818.94999999995</v>
      </c>
      <c r="E24" s="278">
        <v>24200403.09</v>
      </c>
      <c r="F24" s="278">
        <v>3680708.4399999995</v>
      </c>
      <c r="G24" s="278">
        <v>0</v>
      </c>
      <c r="H24" s="217"/>
      <c r="I24" s="331">
        <f t="shared" si="13"/>
        <v>50.059541430728515</v>
      </c>
      <c r="J24" s="331">
        <f t="shared" si="14"/>
        <v>43.347598483488966</v>
      </c>
      <c r="K24" s="84">
        <f t="shared" si="15"/>
        <v>6.5928600857825215</v>
      </c>
      <c r="L24" s="84">
        <f t="shared" si="16"/>
        <v>0</v>
      </c>
      <c r="N24" s="54"/>
      <c r="Q24" s="344"/>
    </row>
    <row r="25" spans="1:17">
      <c r="A25" s="81" t="s">
        <v>13</v>
      </c>
      <c r="B25" s="68">
        <f t="shared" si="7"/>
        <v>525753991.77000004</v>
      </c>
      <c r="C25" s="278">
        <v>245815645</v>
      </c>
      <c r="D25" s="278">
        <v>4731571.2</v>
      </c>
      <c r="E25" s="278">
        <v>237769884.17000002</v>
      </c>
      <c r="F25" s="278">
        <v>22456801.670000002</v>
      </c>
      <c r="G25" s="278">
        <v>14980089.73</v>
      </c>
      <c r="H25" s="217"/>
      <c r="I25" s="331">
        <f t="shared" si="13"/>
        <v>47.654838597898106</v>
      </c>
      <c r="J25" s="331">
        <f t="shared" si="14"/>
        <v>45.224551385625325</v>
      </c>
      <c r="K25" s="84">
        <f t="shared" si="15"/>
        <v>4.2713516248154528</v>
      </c>
      <c r="L25" s="84">
        <f t="shared" si="16"/>
        <v>2.8492583916611127</v>
      </c>
      <c r="N25" s="54"/>
      <c r="Q25" s="344"/>
    </row>
    <row r="26" spans="1:17">
      <c r="A26" s="81" t="s">
        <v>14</v>
      </c>
      <c r="B26" s="68">
        <f t="shared" si="7"/>
        <v>948180255.40999997</v>
      </c>
      <c r="C26" s="278">
        <v>600053881</v>
      </c>
      <c r="D26" s="278">
        <v>9816675</v>
      </c>
      <c r="E26" s="278">
        <v>313905955</v>
      </c>
      <c r="F26" s="278">
        <v>21375435.41</v>
      </c>
      <c r="G26" s="278">
        <v>3028309</v>
      </c>
      <c r="H26" s="217"/>
      <c r="I26" s="331">
        <f t="shared" si="13"/>
        <v>64.320107123121602</v>
      </c>
      <c r="J26" s="331">
        <f t="shared" si="14"/>
        <v>33.106147613700813</v>
      </c>
      <c r="K26" s="84">
        <f t="shared" si="15"/>
        <v>2.2543641135784998</v>
      </c>
      <c r="L26" s="84">
        <f t="shared" si="16"/>
        <v>0.31938114959908515</v>
      </c>
      <c r="N26" s="54"/>
      <c r="Q26" s="344"/>
    </row>
    <row r="27" spans="1:17">
      <c r="A27" s="81" t="s">
        <v>15</v>
      </c>
      <c r="B27" s="68">
        <f t="shared" si="7"/>
        <v>31260717.889999997</v>
      </c>
      <c r="C27" s="278">
        <v>17247213</v>
      </c>
      <c r="D27" s="278">
        <v>421750.83</v>
      </c>
      <c r="E27" s="278">
        <v>11317949.4</v>
      </c>
      <c r="F27" s="278">
        <v>2273804.6600000006</v>
      </c>
      <c r="G27" s="278">
        <v>0</v>
      </c>
      <c r="H27" s="217"/>
      <c r="I27" s="331">
        <f t="shared" si="13"/>
        <v>56.521299005907125</v>
      </c>
      <c r="J27" s="331">
        <f t="shared" si="14"/>
        <v>36.205020754243471</v>
      </c>
      <c r="K27" s="84">
        <f t="shared" si="15"/>
        <v>7.2736802398494147</v>
      </c>
      <c r="L27" s="84">
        <f t="shared" si="16"/>
        <v>0</v>
      </c>
      <c r="N27" s="54"/>
      <c r="Q27" s="344"/>
    </row>
    <row r="28" spans="1:17">
      <c r="B28" s="68"/>
      <c r="C28" s="278"/>
      <c r="D28" s="278"/>
      <c r="E28" s="278"/>
      <c r="F28" s="278"/>
      <c r="G28" s="278"/>
      <c r="H28" s="217"/>
      <c r="I28" s="331"/>
      <c r="J28" s="331"/>
      <c r="K28" s="84"/>
      <c r="L28" s="84"/>
      <c r="N28" s="54"/>
    </row>
    <row r="29" spans="1:17">
      <c r="A29" s="81" t="s">
        <v>16</v>
      </c>
      <c r="B29" s="68">
        <f t="shared" ref="B29" si="17">SUM(C29:G29)</f>
        <v>2681525252.9700003</v>
      </c>
      <c r="C29" s="278">
        <v>1719976472</v>
      </c>
      <c r="D29" s="278">
        <v>12965191.76</v>
      </c>
      <c r="E29" s="278">
        <v>868138065.71000004</v>
      </c>
      <c r="F29" s="278">
        <v>80249738.499999955</v>
      </c>
      <c r="G29" s="278">
        <v>195785</v>
      </c>
      <c r="H29" s="217"/>
      <c r="I29" s="331">
        <f t="shared" ref="I29:I33" si="18">IF(B29&lt;&gt;0,((+C29+D29)/B29*100),(IF(C29&lt;&gt;0,1,0)))</f>
        <v>64.625222598244434</v>
      </c>
      <c r="J29" s="331">
        <f t="shared" ref="J29:J33" si="19">IF($B29&lt;&gt;0,(E29/$B29*100),(IF(E29&lt;&gt;0,1,0)))</f>
        <v>32.374786131455181</v>
      </c>
      <c r="K29" s="84">
        <f t="shared" ref="K29:K33" si="20">IF($B29&lt;&gt;0,(F29/$B29*100),(IF(F29&lt;&gt;0,1,0)))</f>
        <v>2.9926900151739035</v>
      </c>
      <c r="L29" s="84">
        <f t="shared" ref="L29:L33" si="21">IF($B29&lt;&gt;0,(G29/$B29*100),(IF(G29&lt;&gt;0,1,0)))</f>
        <v>7.3012551264677707E-3</v>
      </c>
      <c r="N29" s="54"/>
      <c r="Q29" s="344"/>
    </row>
    <row r="30" spans="1:17">
      <c r="A30" s="81" t="s">
        <v>17</v>
      </c>
      <c r="B30" s="68">
        <f t="shared" si="7"/>
        <v>2120900041.55</v>
      </c>
      <c r="C30" s="278">
        <v>764182532.75</v>
      </c>
      <c r="D30" s="278">
        <v>19485932.93</v>
      </c>
      <c r="E30" s="278">
        <v>1248394733.8</v>
      </c>
      <c r="F30" s="278">
        <v>88836842.070000023</v>
      </c>
      <c r="G30" s="278">
        <v>0</v>
      </c>
      <c r="H30" s="217"/>
      <c r="I30" s="331">
        <f t="shared" si="18"/>
        <v>36.949806701275648</v>
      </c>
      <c r="J30" s="331">
        <f t="shared" si="19"/>
        <v>58.861554497761524</v>
      </c>
      <c r="K30" s="84">
        <f t="shared" si="20"/>
        <v>4.1886388009628277</v>
      </c>
      <c r="L30" s="84">
        <f t="shared" si="21"/>
        <v>0</v>
      </c>
      <c r="N30" s="54"/>
      <c r="Q30" s="344"/>
    </row>
    <row r="31" spans="1:17">
      <c r="A31" s="81" t="s">
        <v>18</v>
      </c>
      <c r="B31" s="68">
        <f t="shared" si="7"/>
        <v>104736807.08000001</v>
      </c>
      <c r="C31" s="278">
        <v>56884381</v>
      </c>
      <c r="D31" s="278">
        <v>1003939.0199999999</v>
      </c>
      <c r="E31" s="278">
        <v>41600456.319999993</v>
      </c>
      <c r="F31" s="278">
        <v>5248030.7400000039</v>
      </c>
      <c r="G31" s="278">
        <v>0</v>
      </c>
      <c r="H31" s="217"/>
      <c r="I31" s="331">
        <f t="shared" si="18"/>
        <v>55.270273778523517</v>
      </c>
      <c r="J31" s="331">
        <f t="shared" si="19"/>
        <v>39.719041929762817</v>
      </c>
      <c r="K31" s="84">
        <f t="shared" si="20"/>
        <v>5.0106842917136625</v>
      </c>
      <c r="L31" s="84">
        <f t="shared" si="21"/>
        <v>0</v>
      </c>
      <c r="N31" s="54"/>
      <c r="Q31" s="344"/>
    </row>
    <row r="32" spans="1:17">
      <c r="A32" s="81" t="s">
        <v>19</v>
      </c>
      <c r="B32" s="68">
        <f t="shared" si="7"/>
        <v>247804009.39999998</v>
      </c>
      <c r="C32" s="278">
        <v>104017525</v>
      </c>
      <c r="D32" s="278">
        <v>1973845.46</v>
      </c>
      <c r="E32" s="278">
        <v>119901380.36000001</v>
      </c>
      <c r="F32" s="278">
        <v>14786702.189999998</v>
      </c>
      <c r="G32" s="278">
        <v>7124556.3899999997</v>
      </c>
      <c r="H32" s="217"/>
      <c r="I32" s="331">
        <f t="shared" si="18"/>
        <v>42.772258090832977</v>
      </c>
      <c r="J32" s="331">
        <f t="shared" si="19"/>
        <v>48.385569164241303</v>
      </c>
      <c r="K32" s="84">
        <f t="shared" si="20"/>
        <v>5.967095619559414</v>
      </c>
      <c r="L32" s="84">
        <f t="shared" si="21"/>
        <v>2.8750771253663179</v>
      </c>
      <c r="N32" s="54"/>
      <c r="Q32" s="344"/>
    </row>
    <row r="33" spans="1:256">
      <c r="A33" s="81" t="s">
        <v>20</v>
      </c>
      <c r="B33" s="68">
        <f t="shared" si="7"/>
        <v>51000021.460000008</v>
      </c>
      <c r="C33" s="278">
        <v>9881620</v>
      </c>
      <c r="D33" s="278">
        <v>300043.23</v>
      </c>
      <c r="E33" s="278">
        <v>34950385.060000002</v>
      </c>
      <c r="F33" s="278">
        <v>5867973.1700000009</v>
      </c>
      <c r="G33" s="278">
        <v>0</v>
      </c>
      <c r="H33" s="217"/>
      <c r="I33" s="331">
        <f t="shared" si="18"/>
        <v>19.964037148465934</v>
      </c>
      <c r="J33" s="331">
        <f t="shared" si="19"/>
        <v>68.530137947906653</v>
      </c>
      <c r="K33" s="84">
        <f t="shared" si="20"/>
        <v>11.505824903627403</v>
      </c>
      <c r="L33" s="84">
        <f t="shared" si="21"/>
        <v>0</v>
      </c>
      <c r="N33" s="54"/>
      <c r="Q33" s="344"/>
    </row>
    <row r="34" spans="1:256">
      <c r="B34" s="68"/>
      <c r="C34" s="278"/>
      <c r="D34" s="278"/>
      <c r="E34" s="278"/>
      <c r="F34" s="278"/>
      <c r="G34" s="278"/>
      <c r="H34" s="217"/>
      <c r="I34" s="331"/>
      <c r="J34" s="331"/>
      <c r="K34" s="84"/>
      <c r="L34" s="84"/>
      <c r="N34" s="54"/>
    </row>
    <row r="35" spans="1:256">
      <c r="A35" s="81" t="s">
        <v>21</v>
      </c>
      <c r="B35" s="68">
        <f t="shared" ref="B35" si="22">SUM(C35:G35)</f>
        <v>63944176.189999998</v>
      </c>
      <c r="C35" s="278">
        <v>40668750</v>
      </c>
      <c r="D35" s="278">
        <v>773866.10000000021</v>
      </c>
      <c r="E35" s="278">
        <v>18182568.299999997</v>
      </c>
      <c r="F35" s="278">
        <v>4318650.209999999</v>
      </c>
      <c r="G35" s="278">
        <v>341.58</v>
      </c>
      <c r="H35" s="217"/>
      <c r="I35" s="331">
        <f t="shared" ref="I35:I38" si="23">IF(B35&lt;&gt;0,((+C35+D35)/B35*100),(IF(C35&lt;&gt;0,1,0)))</f>
        <v>64.810618525852661</v>
      </c>
      <c r="J35" s="331">
        <f t="shared" ref="J35:J38" si="24">IF($B35&lt;&gt;0,(E35/$B35*100),(IF(E35&lt;&gt;0,1,0)))</f>
        <v>28.435065370102468</v>
      </c>
      <c r="K35" s="84">
        <f t="shared" ref="K35:K38" si="25">IF($B35&lt;&gt;0,(F35/$B35*100),(IF(F35&lt;&gt;0,1,0)))</f>
        <v>6.753781919353866</v>
      </c>
      <c r="L35" s="84">
        <f t="shared" ref="L35:L38" si="26">IF($B35&lt;&gt;0,(G35/$B35*100),(IF(G35&lt;&gt;0,1,0)))</f>
        <v>5.3418469101087335E-4</v>
      </c>
      <c r="N35" s="54"/>
      <c r="Q35" s="344"/>
    </row>
    <row r="36" spans="1:256">
      <c r="A36" s="81" t="s">
        <v>22</v>
      </c>
      <c r="B36" s="68">
        <f t="shared" si="7"/>
        <v>313492106.69999999</v>
      </c>
      <c r="C36" s="278">
        <v>98530760</v>
      </c>
      <c r="D36" s="278">
        <v>2699129.8200000003</v>
      </c>
      <c r="E36" s="278">
        <v>194678962.07000002</v>
      </c>
      <c r="F36" s="278">
        <v>17061199.93</v>
      </c>
      <c r="G36" s="278">
        <v>522054.88</v>
      </c>
      <c r="H36" s="217"/>
      <c r="I36" s="331">
        <f t="shared" si="23"/>
        <v>32.291049010963825</v>
      </c>
      <c r="J36" s="331">
        <f t="shared" si="24"/>
        <v>62.10011605054553</v>
      </c>
      <c r="K36" s="84">
        <f t="shared" si="25"/>
        <v>5.4423060630125901</v>
      </c>
      <c r="L36" s="84">
        <f t="shared" si="26"/>
        <v>0.16652887547806322</v>
      </c>
      <c r="N36" s="54"/>
      <c r="Q36" s="344"/>
    </row>
    <row r="37" spans="1:256">
      <c r="A37" s="81" t="s">
        <v>23</v>
      </c>
      <c r="B37" s="68">
        <f t="shared" si="7"/>
        <v>221276239.11000001</v>
      </c>
      <c r="C37" s="278">
        <v>44164012</v>
      </c>
      <c r="D37" s="278">
        <v>1983375.0699999998</v>
      </c>
      <c r="E37" s="278">
        <v>159628318.30000001</v>
      </c>
      <c r="F37" s="278">
        <v>15296263.239999998</v>
      </c>
      <c r="G37" s="278">
        <v>204270.5</v>
      </c>
      <c r="H37" s="217"/>
      <c r="I37" s="331">
        <f t="shared" si="23"/>
        <v>20.855102769104541</v>
      </c>
      <c r="J37" s="331">
        <f t="shared" si="24"/>
        <v>72.139837039008142</v>
      </c>
      <c r="K37" s="84">
        <f t="shared" si="25"/>
        <v>6.9127454902177625</v>
      </c>
      <c r="L37" s="84">
        <f t="shared" si="26"/>
        <v>9.2314701669551524E-2</v>
      </c>
      <c r="N37" s="54"/>
      <c r="Q37" s="344"/>
    </row>
    <row r="38" spans="1:256">
      <c r="A38" s="87" t="s">
        <v>24</v>
      </c>
      <c r="B38" s="107">
        <f t="shared" si="7"/>
        <v>120821641.02</v>
      </c>
      <c r="C38" s="280">
        <v>86946668.290000007</v>
      </c>
      <c r="D38" s="280">
        <v>852850.37999999989</v>
      </c>
      <c r="E38" s="280">
        <v>26515640.440000001</v>
      </c>
      <c r="F38" s="280">
        <v>6506481.9099999992</v>
      </c>
      <c r="G38" s="280">
        <v>0</v>
      </c>
      <c r="H38" s="270"/>
      <c r="I38" s="332">
        <f t="shared" si="23"/>
        <v>72.668702335756436</v>
      </c>
      <c r="J38" s="332">
        <f t="shared" si="24"/>
        <v>21.946101887170016</v>
      </c>
      <c r="K38" s="90">
        <f t="shared" si="25"/>
        <v>5.3851957770735464</v>
      </c>
      <c r="L38" s="90">
        <f t="shared" si="26"/>
        <v>0</v>
      </c>
      <c r="N38" s="54"/>
      <c r="Q38" s="344"/>
    </row>
    <row r="39" spans="1:256">
      <c r="A39" s="318"/>
      <c r="B39" s="82"/>
      <c r="C39" s="132"/>
      <c r="D39" s="132"/>
      <c r="E39" s="83"/>
      <c r="F39" s="83"/>
      <c r="G39" s="132"/>
      <c r="H39" s="82"/>
      <c r="I39" s="84"/>
      <c r="J39" s="84"/>
      <c r="K39" s="84"/>
      <c r="L39" s="84"/>
      <c r="N39" s="54"/>
    </row>
    <row r="40" spans="1:256">
      <c r="A40" s="333" t="s">
        <v>191</v>
      </c>
      <c r="D40" s="85"/>
      <c r="I40" s="134"/>
      <c r="J40" s="134"/>
      <c r="K40" s="134"/>
      <c r="N40" s="364"/>
      <c r="O40" s="365"/>
      <c r="P40" s="365"/>
      <c r="Q40" s="365"/>
      <c r="R40" s="365"/>
    </row>
    <row r="41" spans="1:256">
      <c r="A41" s="334" t="s">
        <v>185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366"/>
      <c r="O41" s="344"/>
      <c r="P41" s="344"/>
      <c r="Q41" s="344"/>
      <c r="R41" s="344"/>
      <c r="S41" s="131"/>
      <c r="T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  <c r="CW41" s="131"/>
      <c r="CX41" s="131"/>
      <c r="CY41" s="131"/>
      <c r="CZ41" s="131"/>
      <c r="DA41" s="131"/>
      <c r="DB41" s="131"/>
      <c r="DC41" s="131"/>
      <c r="DD41" s="131"/>
      <c r="DE41" s="131"/>
      <c r="DF41" s="131"/>
      <c r="DG41" s="131"/>
      <c r="DH41" s="131"/>
      <c r="DI41" s="131"/>
      <c r="DJ41" s="131"/>
      <c r="DK41" s="131"/>
      <c r="DL41" s="131"/>
      <c r="DM41" s="131"/>
      <c r="DN41" s="131"/>
      <c r="DO41" s="131"/>
      <c r="DP41" s="131"/>
      <c r="DQ41" s="131"/>
      <c r="DR41" s="131"/>
      <c r="DS41" s="131"/>
      <c r="DT41" s="131"/>
      <c r="DU41" s="131"/>
      <c r="DV41" s="131"/>
      <c r="DW41" s="131"/>
      <c r="DX41" s="131"/>
      <c r="DY41" s="131"/>
      <c r="DZ41" s="131"/>
      <c r="EA41" s="131"/>
      <c r="EB41" s="131"/>
      <c r="EC41" s="131"/>
      <c r="ED41" s="131"/>
      <c r="EE41" s="131"/>
      <c r="EF41" s="131"/>
      <c r="EG41" s="131"/>
      <c r="EH41" s="131"/>
      <c r="EI41" s="131"/>
      <c r="EJ41" s="131"/>
      <c r="EK41" s="131"/>
      <c r="EL41" s="131"/>
      <c r="EM41" s="131"/>
      <c r="EN41" s="131"/>
      <c r="EO41" s="131"/>
      <c r="EP41" s="131"/>
      <c r="EQ41" s="131"/>
      <c r="ER41" s="131"/>
      <c r="ES41" s="131"/>
      <c r="ET41" s="131"/>
      <c r="EU41" s="131"/>
      <c r="EV41" s="131"/>
      <c r="EW41" s="131"/>
      <c r="EX41" s="131"/>
      <c r="EY41" s="131"/>
      <c r="EZ41" s="131"/>
      <c r="FA41" s="131"/>
      <c r="FB41" s="131"/>
      <c r="FC41" s="131"/>
      <c r="FD41" s="131"/>
      <c r="FE41" s="131"/>
      <c r="FF41" s="131"/>
      <c r="FG41" s="131"/>
      <c r="FH41" s="131"/>
      <c r="FI41" s="131"/>
      <c r="FJ41" s="131"/>
      <c r="FK41" s="131"/>
      <c r="FL41" s="131"/>
      <c r="FM41" s="131"/>
      <c r="FN41" s="131"/>
      <c r="FO41" s="131"/>
      <c r="FP41" s="131"/>
      <c r="FQ41" s="131"/>
      <c r="FR41" s="131"/>
      <c r="FS41" s="131"/>
      <c r="FT41" s="131"/>
      <c r="FU41" s="131"/>
      <c r="FV41" s="131"/>
      <c r="FW41" s="131"/>
      <c r="FX41" s="131"/>
      <c r="FY41" s="131"/>
      <c r="FZ41" s="131"/>
      <c r="GA41" s="131"/>
      <c r="GB41" s="131"/>
      <c r="GC41" s="131"/>
      <c r="GD41" s="131"/>
      <c r="GE41" s="131"/>
      <c r="GF41" s="131"/>
      <c r="GG41" s="131"/>
      <c r="GH41" s="131"/>
      <c r="GI41" s="131"/>
      <c r="GJ41" s="131"/>
      <c r="GK41" s="131"/>
      <c r="GL41" s="131"/>
      <c r="GM41" s="131"/>
      <c r="GN41" s="131"/>
      <c r="GO41" s="131"/>
      <c r="GP41" s="131"/>
      <c r="GQ41" s="131"/>
      <c r="GR41" s="131"/>
      <c r="GS41" s="131"/>
      <c r="GT41" s="131"/>
      <c r="GU41" s="131"/>
      <c r="GV41" s="131"/>
      <c r="GW41" s="131"/>
      <c r="GX41" s="131"/>
      <c r="GY41" s="131"/>
      <c r="GZ41" s="131"/>
      <c r="HA41" s="131"/>
      <c r="HB41" s="131"/>
      <c r="HC41" s="131"/>
      <c r="HD41" s="131"/>
      <c r="HE41" s="131"/>
      <c r="HF41" s="131"/>
      <c r="HG41" s="131"/>
      <c r="HH41" s="131"/>
      <c r="HI41" s="131"/>
      <c r="HJ41" s="131"/>
      <c r="HK41" s="131"/>
      <c r="HL41" s="131"/>
      <c r="HM41" s="131"/>
      <c r="HN41" s="131"/>
      <c r="HO41" s="131"/>
      <c r="HP41" s="131"/>
      <c r="HQ41" s="131"/>
      <c r="HR41" s="131"/>
      <c r="HS41" s="131"/>
      <c r="HT41" s="131"/>
      <c r="HU41" s="131"/>
      <c r="HV41" s="131"/>
      <c r="HW41" s="131"/>
      <c r="HX41" s="131"/>
      <c r="HY41" s="131"/>
      <c r="HZ41" s="131"/>
      <c r="IA41" s="131"/>
      <c r="IB41" s="131"/>
      <c r="IC41" s="131"/>
      <c r="ID41" s="131"/>
      <c r="IE41" s="131"/>
      <c r="IF41" s="131"/>
      <c r="IG41" s="131"/>
      <c r="IH41" s="131"/>
      <c r="II41" s="131"/>
      <c r="IJ41" s="131"/>
      <c r="IK41" s="131"/>
      <c r="IL41" s="131"/>
      <c r="IM41" s="131"/>
      <c r="IN41" s="131"/>
      <c r="IO41" s="131"/>
      <c r="IP41" s="131"/>
      <c r="IQ41" s="131"/>
      <c r="IR41" s="131"/>
      <c r="IS41" s="131"/>
      <c r="IT41" s="131"/>
      <c r="IU41" s="131"/>
      <c r="IV41" s="131"/>
    </row>
    <row r="42" spans="1:256">
      <c r="D42" s="85"/>
      <c r="P42" s="344"/>
      <c r="Q42" s="344"/>
      <c r="R42" s="344"/>
    </row>
    <row r="43" spans="1:256">
      <c r="A43" s="335"/>
      <c r="D43" s="85"/>
      <c r="E43" s="73"/>
      <c r="I43" s="73"/>
      <c r="P43" s="344"/>
      <c r="Q43" s="344"/>
      <c r="R43" s="344"/>
    </row>
    <row r="44" spans="1:256">
      <c r="B44" s="335"/>
      <c r="C44" s="345"/>
      <c r="D44" s="278"/>
      <c r="E44" s="304"/>
      <c r="F44" s="304"/>
      <c r="G44" s="304"/>
      <c r="I44" s="86"/>
      <c r="J44" s="304"/>
      <c r="P44" s="344"/>
      <c r="Q44" s="344"/>
      <c r="R44" s="344"/>
    </row>
    <row r="45" spans="1:256">
      <c r="C45" s="345"/>
      <c r="D45" s="310"/>
      <c r="E45" s="304"/>
      <c r="F45" s="304"/>
      <c r="G45" s="304"/>
      <c r="I45" s="86"/>
      <c r="J45" s="345"/>
      <c r="P45" s="344"/>
      <c r="Q45" s="344"/>
      <c r="R45" s="344"/>
      <c r="U45" s="131"/>
    </row>
    <row r="46" spans="1:256">
      <c r="C46" s="345"/>
      <c r="D46" s="304"/>
      <c r="E46" s="304"/>
      <c r="F46" s="304"/>
      <c r="G46" s="304"/>
      <c r="I46" s="86"/>
      <c r="J46" s="345"/>
      <c r="P46" s="344"/>
      <c r="Q46" s="344"/>
      <c r="R46" s="344"/>
    </row>
    <row r="47" spans="1:256">
      <c r="C47" s="345"/>
      <c r="D47" s="304"/>
      <c r="E47" s="304"/>
      <c r="F47" s="304"/>
      <c r="G47" s="304"/>
      <c r="I47" s="86"/>
      <c r="J47" s="345"/>
      <c r="P47" s="344"/>
      <c r="Q47" s="344"/>
      <c r="R47" s="344"/>
    </row>
    <row r="48" spans="1:256">
      <c r="C48" s="345"/>
      <c r="D48" s="304"/>
      <c r="E48" s="304"/>
      <c r="F48" s="304"/>
      <c r="G48" s="304"/>
      <c r="I48" s="86"/>
      <c r="J48" s="345"/>
      <c r="P48" s="344"/>
      <c r="Q48" s="344"/>
      <c r="R48" s="344"/>
    </row>
    <row r="49" spans="3:18">
      <c r="C49" s="345"/>
      <c r="D49" s="304"/>
      <c r="E49" s="304"/>
      <c r="F49" s="304"/>
      <c r="G49" s="304"/>
      <c r="I49" s="86"/>
      <c r="J49" s="345"/>
      <c r="P49" s="344"/>
      <c r="Q49" s="344"/>
      <c r="R49" s="344"/>
    </row>
    <row r="50" spans="3:18">
      <c r="C50" s="345"/>
      <c r="D50" s="304"/>
      <c r="E50" s="304"/>
      <c r="F50" s="304"/>
      <c r="G50" s="304"/>
      <c r="I50" s="86"/>
      <c r="J50" s="345"/>
      <c r="P50" s="344"/>
      <c r="Q50" s="344"/>
      <c r="R50" s="344"/>
    </row>
    <row r="51" spans="3:18">
      <c r="C51" s="345"/>
      <c r="D51" s="304"/>
      <c r="E51" s="304"/>
      <c r="F51" s="304"/>
      <c r="G51" s="304"/>
      <c r="I51" s="86"/>
      <c r="J51" s="345"/>
      <c r="P51" s="344"/>
      <c r="Q51" s="344"/>
      <c r="R51" s="344"/>
    </row>
    <row r="52" spans="3:18">
      <c r="C52" s="345"/>
      <c r="D52" s="304"/>
      <c r="E52" s="304"/>
      <c r="F52" s="304"/>
      <c r="G52" s="304"/>
      <c r="I52" s="86"/>
      <c r="J52" s="345"/>
      <c r="P52" s="344"/>
      <c r="Q52" s="344"/>
      <c r="R52" s="344"/>
    </row>
    <row r="53" spans="3:18">
      <c r="C53" s="345"/>
      <c r="D53" s="304"/>
      <c r="E53" s="304"/>
      <c r="F53" s="304"/>
      <c r="G53" s="304"/>
      <c r="I53" s="86"/>
      <c r="J53" s="345"/>
      <c r="P53" s="344"/>
      <c r="Q53" s="344"/>
      <c r="R53" s="344"/>
    </row>
    <row r="54" spans="3:18">
      <c r="C54" s="345"/>
      <c r="D54" s="304"/>
      <c r="E54" s="304"/>
      <c r="F54" s="304"/>
      <c r="G54" s="304"/>
      <c r="I54" s="86"/>
      <c r="J54" s="345"/>
      <c r="P54" s="344"/>
      <c r="Q54" s="344"/>
      <c r="R54" s="344"/>
    </row>
    <row r="55" spans="3:18">
      <c r="C55" s="345"/>
      <c r="D55" s="304"/>
      <c r="E55" s="304"/>
      <c r="F55" s="304"/>
      <c r="G55" s="304"/>
      <c r="I55" s="86"/>
      <c r="J55" s="345"/>
      <c r="P55" s="344"/>
      <c r="Q55" s="344"/>
      <c r="R55" s="344"/>
    </row>
    <row r="56" spans="3:18">
      <c r="C56" s="345"/>
      <c r="D56" s="304"/>
      <c r="E56" s="304"/>
      <c r="F56" s="304"/>
      <c r="G56" s="304"/>
      <c r="I56" s="86"/>
      <c r="J56" s="345"/>
      <c r="P56" s="344"/>
      <c r="Q56" s="344"/>
      <c r="R56" s="344"/>
    </row>
    <row r="57" spans="3:18">
      <c r="C57" s="345"/>
      <c r="D57" s="304"/>
      <c r="E57" s="304"/>
      <c r="F57" s="304"/>
      <c r="G57" s="304"/>
      <c r="I57" s="86"/>
      <c r="J57" s="345"/>
      <c r="P57" s="344"/>
      <c r="Q57" s="344"/>
      <c r="R57" s="344"/>
    </row>
    <row r="58" spans="3:18">
      <c r="C58" s="345"/>
      <c r="D58" s="304"/>
      <c r="E58" s="304"/>
      <c r="F58" s="304"/>
      <c r="G58" s="304"/>
      <c r="I58" s="86"/>
      <c r="J58" s="345"/>
      <c r="P58" s="344"/>
      <c r="Q58" s="344"/>
      <c r="R58" s="344"/>
    </row>
    <row r="59" spans="3:18">
      <c r="C59" s="345"/>
      <c r="D59" s="304"/>
      <c r="E59" s="304"/>
      <c r="F59" s="304"/>
      <c r="G59" s="304"/>
      <c r="I59" s="86"/>
      <c r="J59" s="345"/>
      <c r="P59" s="344"/>
      <c r="Q59" s="344"/>
      <c r="R59" s="344"/>
    </row>
    <row r="60" spans="3:18">
      <c r="C60" s="345"/>
      <c r="D60" s="304"/>
      <c r="E60" s="304"/>
      <c r="F60" s="304"/>
      <c r="G60" s="304"/>
      <c r="I60" s="86"/>
      <c r="J60" s="345"/>
      <c r="P60" s="344"/>
      <c r="Q60" s="344"/>
      <c r="R60" s="344"/>
    </row>
    <row r="61" spans="3:18">
      <c r="C61" s="345"/>
      <c r="D61" s="304"/>
      <c r="E61" s="304"/>
      <c r="F61" s="304"/>
      <c r="G61" s="304"/>
      <c r="I61" s="86"/>
      <c r="J61" s="345"/>
      <c r="P61" s="344"/>
      <c r="Q61" s="344"/>
      <c r="R61" s="344"/>
    </row>
    <row r="62" spans="3:18">
      <c r="C62" s="345"/>
      <c r="D62" s="304"/>
      <c r="E62" s="304"/>
      <c r="F62" s="304"/>
      <c r="G62" s="304"/>
      <c r="I62" s="86"/>
      <c r="J62" s="345"/>
      <c r="P62" s="344"/>
      <c r="Q62" s="344"/>
      <c r="R62" s="344"/>
    </row>
    <row r="63" spans="3:18">
      <c r="C63" s="345"/>
      <c r="D63" s="304"/>
      <c r="E63" s="304"/>
      <c r="F63" s="304"/>
      <c r="G63" s="304"/>
      <c r="I63" s="86"/>
      <c r="J63" s="345"/>
      <c r="P63" s="344"/>
      <c r="Q63" s="344"/>
      <c r="R63" s="344"/>
    </row>
    <row r="64" spans="3:18">
      <c r="C64" s="345"/>
      <c r="D64" s="304"/>
      <c r="E64" s="304"/>
      <c r="F64" s="304"/>
      <c r="G64" s="304"/>
      <c r="I64" s="86"/>
      <c r="J64" s="345"/>
      <c r="P64" s="344"/>
      <c r="Q64" s="344"/>
      <c r="R64" s="344"/>
    </row>
    <row r="65" spans="3:18">
      <c r="C65" s="345"/>
      <c r="D65" s="304"/>
      <c r="E65" s="304"/>
      <c r="F65" s="304"/>
      <c r="G65" s="304"/>
      <c r="I65" s="86"/>
      <c r="J65" s="345"/>
      <c r="P65" s="344"/>
      <c r="Q65" s="344"/>
      <c r="R65" s="344"/>
    </row>
    <row r="66" spans="3:18">
      <c r="C66" s="345"/>
      <c r="D66" s="304"/>
      <c r="E66" s="304"/>
      <c r="F66" s="304"/>
      <c r="G66" s="304"/>
      <c r="I66" s="86"/>
      <c r="J66" s="345"/>
      <c r="P66" s="344"/>
      <c r="Q66" s="344"/>
      <c r="R66" s="344"/>
    </row>
    <row r="67" spans="3:18">
      <c r="C67" s="345"/>
      <c r="D67" s="304"/>
      <c r="E67" s="304"/>
      <c r="F67" s="304"/>
      <c r="G67" s="304"/>
      <c r="I67" s="86"/>
      <c r="J67" s="345"/>
      <c r="P67" s="344"/>
      <c r="Q67" s="344"/>
      <c r="R67" s="344"/>
    </row>
    <row r="68" spans="3:18">
      <c r="C68" s="345"/>
      <c r="D68" s="304"/>
      <c r="E68" s="304"/>
      <c r="F68" s="304"/>
      <c r="G68" s="304"/>
      <c r="I68" s="86"/>
      <c r="J68" s="345"/>
      <c r="P68" s="344"/>
      <c r="Q68" s="344"/>
      <c r="R68" s="344"/>
    </row>
    <row r="69" spans="3:18">
      <c r="C69" s="345"/>
      <c r="D69" s="304"/>
      <c r="E69" s="304"/>
      <c r="F69" s="304"/>
      <c r="G69" s="304"/>
      <c r="I69" s="86"/>
      <c r="J69" s="345"/>
      <c r="P69" s="344"/>
      <c r="Q69" s="344"/>
      <c r="R69" s="344"/>
    </row>
    <row r="70" spans="3:18">
      <c r="C70" s="345"/>
      <c r="D70" s="304"/>
      <c r="E70" s="304"/>
      <c r="F70" s="304"/>
      <c r="G70" s="304"/>
      <c r="I70" s="86"/>
      <c r="J70" s="345"/>
      <c r="P70" s="344"/>
      <c r="Q70" s="344"/>
      <c r="R70" s="344"/>
    </row>
    <row r="71" spans="3:18">
      <c r="C71" s="345"/>
      <c r="D71" s="304"/>
      <c r="E71" s="304"/>
      <c r="F71" s="304"/>
      <c r="G71" s="304"/>
      <c r="I71" s="86"/>
      <c r="J71" s="345"/>
      <c r="P71" s="344"/>
      <c r="Q71" s="344"/>
      <c r="R71" s="344"/>
    </row>
    <row r="72" spans="3:18">
      <c r="C72" s="345"/>
      <c r="D72" s="304"/>
      <c r="E72" s="304"/>
      <c r="F72" s="304"/>
      <c r="G72" s="304"/>
      <c r="I72" s="86"/>
      <c r="J72" s="345"/>
      <c r="P72" s="344"/>
      <c r="Q72" s="344"/>
      <c r="R72" s="344"/>
    </row>
    <row r="73" spans="3:18">
      <c r="C73" s="345"/>
      <c r="D73" s="304"/>
      <c r="E73" s="304"/>
      <c r="F73" s="304"/>
      <c r="G73" s="304"/>
      <c r="I73" s="86"/>
      <c r="J73" s="345"/>
      <c r="P73" s="344"/>
      <c r="Q73" s="344"/>
      <c r="R73" s="344"/>
    </row>
    <row r="74" spans="3:18">
      <c r="C74" s="345"/>
      <c r="D74" s="304"/>
      <c r="E74" s="304"/>
      <c r="F74" s="304"/>
      <c r="G74" s="304"/>
      <c r="I74" s="86"/>
      <c r="J74" s="345"/>
      <c r="P74" s="344"/>
      <c r="Q74" s="344"/>
      <c r="R74" s="344"/>
    </row>
    <row r="75" spans="3:18">
      <c r="C75" s="345"/>
      <c r="D75" s="304"/>
      <c r="E75" s="304"/>
      <c r="F75" s="304"/>
      <c r="G75" s="304"/>
      <c r="I75" s="86"/>
      <c r="J75" s="345"/>
      <c r="P75" s="371"/>
      <c r="Q75" s="371"/>
      <c r="R75" s="371"/>
    </row>
    <row r="76" spans="3:18">
      <c r="C76" s="345"/>
      <c r="D76" s="304"/>
      <c r="E76" s="304"/>
      <c r="F76" s="304"/>
      <c r="G76" s="304"/>
      <c r="I76" s="86"/>
      <c r="J76" s="345"/>
      <c r="P76" s="344"/>
      <c r="Q76" s="344"/>
      <c r="R76" s="344"/>
    </row>
    <row r="77" spans="3:18">
      <c r="C77" s="345"/>
      <c r="D77" s="304"/>
      <c r="E77" s="304"/>
      <c r="F77" s="304"/>
      <c r="G77" s="304"/>
      <c r="I77" s="344"/>
      <c r="J77" s="345"/>
      <c r="P77" s="344"/>
      <c r="Q77" s="344"/>
      <c r="R77" s="344"/>
    </row>
    <row r="78" spans="3:18">
      <c r="C78" s="345"/>
      <c r="D78" s="304"/>
      <c r="E78" s="304"/>
      <c r="F78" s="304"/>
      <c r="G78" s="304"/>
      <c r="I78" s="344"/>
      <c r="J78" s="345"/>
      <c r="P78" s="344"/>
      <c r="Q78" s="344"/>
      <c r="R78" s="344"/>
    </row>
    <row r="79" spans="3:18">
      <c r="C79" s="345"/>
      <c r="D79" s="304"/>
      <c r="E79" s="304"/>
      <c r="F79" s="304"/>
      <c r="G79" s="304"/>
      <c r="I79" s="344"/>
      <c r="J79" s="345"/>
      <c r="P79" s="344"/>
      <c r="Q79" s="344"/>
      <c r="R79" s="344"/>
    </row>
    <row r="80" spans="3:18">
      <c r="C80" s="345"/>
      <c r="D80" s="304"/>
      <c r="E80" s="304"/>
      <c r="F80" s="304"/>
      <c r="G80" s="304"/>
      <c r="I80" s="344"/>
      <c r="J80" s="345"/>
      <c r="P80" s="344"/>
      <c r="Q80" s="344"/>
      <c r="R80" s="344"/>
    </row>
    <row r="81" spans="2:18">
      <c r="C81" s="345"/>
      <c r="D81" s="304"/>
      <c r="E81" s="304"/>
      <c r="F81" s="304"/>
      <c r="G81" s="304"/>
      <c r="I81" s="344"/>
      <c r="P81" s="344"/>
      <c r="Q81" s="344"/>
      <c r="R81" s="344"/>
    </row>
    <row r="82" spans="2:18">
      <c r="B82" s="345"/>
      <c r="C82" s="304"/>
      <c r="D82" s="304"/>
      <c r="E82" s="304"/>
      <c r="F82" s="304"/>
      <c r="G82" s="304"/>
      <c r="I82" s="344"/>
      <c r="P82" s="344"/>
      <c r="Q82" s="344"/>
      <c r="R82" s="344"/>
    </row>
    <row r="83" spans="2:18">
      <c r="B83" s="345"/>
      <c r="C83" s="304"/>
      <c r="D83" s="304"/>
      <c r="E83" s="304"/>
      <c r="F83" s="304"/>
      <c r="G83" s="304"/>
      <c r="I83" s="344"/>
      <c r="P83" s="344"/>
      <c r="Q83" s="344"/>
      <c r="R83" s="344"/>
    </row>
    <row r="85" spans="2:18">
      <c r="B85" s="345"/>
      <c r="C85" s="304"/>
      <c r="D85" s="304"/>
      <c r="E85" s="304"/>
      <c r="F85" s="304"/>
      <c r="G85" s="304"/>
      <c r="I85" s="344"/>
      <c r="K85" s="343"/>
      <c r="N85" s="366"/>
      <c r="O85" s="344"/>
      <c r="P85" s="344"/>
      <c r="Q85" s="344"/>
      <c r="R85" s="344"/>
    </row>
    <row r="86" spans="2:18">
      <c r="B86" s="345"/>
      <c r="C86" s="304"/>
      <c r="D86" s="304"/>
      <c r="E86" s="304"/>
      <c r="F86" s="304"/>
      <c r="G86" s="304"/>
      <c r="I86" s="344"/>
      <c r="K86" s="343"/>
      <c r="N86" s="366"/>
      <c r="O86" s="344"/>
      <c r="P86" s="344"/>
      <c r="Q86" s="344"/>
      <c r="R86" s="344"/>
    </row>
    <row r="87" spans="2:18">
      <c r="B87" s="345"/>
      <c r="C87" s="304"/>
      <c r="D87" s="304"/>
      <c r="E87" s="304"/>
      <c r="F87" s="304"/>
      <c r="G87" s="304"/>
      <c r="I87" s="344"/>
      <c r="K87" s="343"/>
      <c r="N87" s="366"/>
      <c r="O87" s="344"/>
      <c r="P87" s="344"/>
      <c r="Q87" s="344"/>
      <c r="R87" s="344"/>
    </row>
    <row r="88" spans="2:18">
      <c r="B88" s="345"/>
      <c r="C88" s="304"/>
      <c r="D88" s="304"/>
      <c r="E88" s="304"/>
      <c r="F88" s="304"/>
      <c r="G88" s="304"/>
      <c r="I88" s="344"/>
      <c r="N88" s="366"/>
      <c r="O88" s="344"/>
      <c r="P88" s="344"/>
      <c r="Q88" s="344"/>
      <c r="R88" s="344"/>
    </row>
    <row r="90" spans="2:18">
      <c r="B90" s="343"/>
      <c r="C90" s="304"/>
      <c r="D90" s="304"/>
      <c r="E90" s="304"/>
      <c r="F90" s="304"/>
      <c r="G90" s="304"/>
      <c r="I90" s="65"/>
      <c r="J90" s="344"/>
      <c r="K90" s="343"/>
      <c r="N90" s="73"/>
      <c r="O90" s="344"/>
    </row>
    <row r="91" spans="2:18">
      <c r="B91" s="343"/>
      <c r="C91" s="304"/>
      <c r="D91" s="304"/>
      <c r="E91" s="304"/>
      <c r="F91" s="304"/>
      <c r="G91" s="304"/>
      <c r="I91" s="65"/>
      <c r="J91" s="344"/>
      <c r="K91" s="343"/>
      <c r="N91" s="73"/>
      <c r="O91" s="392"/>
    </row>
    <row r="92" spans="2:18">
      <c r="B92" s="343"/>
      <c r="C92" s="304"/>
      <c r="D92" s="304"/>
      <c r="E92" s="304"/>
      <c r="F92" s="304"/>
      <c r="G92" s="304"/>
      <c r="I92" s="65"/>
      <c r="J92" s="344"/>
      <c r="K92" s="343"/>
      <c r="N92" s="344"/>
      <c r="O92" s="5"/>
    </row>
    <row r="93" spans="2:18">
      <c r="J93" s="344"/>
      <c r="N93" s="344"/>
      <c r="O93" s="5"/>
    </row>
    <row r="94" spans="2:18">
      <c r="B94" s="343"/>
      <c r="C94" s="304"/>
      <c r="D94" s="304"/>
      <c r="E94" s="304"/>
      <c r="F94" s="304"/>
      <c r="G94" s="304"/>
      <c r="I94" s="345"/>
      <c r="J94" s="344"/>
      <c r="N94" s="344"/>
      <c r="O94" s="5"/>
    </row>
    <row r="95" spans="2:18">
      <c r="J95" s="344"/>
      <c r="N95" s="344"/>
      <c r="O95" s="5"/>
    </row>
    <row r="96" spans="2:18">
      <c r="J96" s="344"/>
      <c r="N96" s="344"/>
      <c r="O96" s="5"/>
    </row>
    <row r="97" spans="10:15">
      <c r="J97" s="344"/>
      <c r="N97" s="344"/>
      <c r="O97" s="5"/>
    </row>
    <row r="98" spans="10:15">
      <c r="J98" s="344"/>
      <c r="N98" s="344"/>
      <c r="O98" s="5"/>
    </row>
    <row r="99" spans="10:15">
      <c r="J99" s="344"/>
      <c r="N99" s="344"/>
      <c r="O99" s="5"/>
    </row>
    <row r="100" spans="10:15">
      <c r="J100" s="344"/>
      <c r="N100" s="344"/>
      <c r="O100" s="5"/>
    </row>
    <row r="101" spans="10:15">
      <c r="J101" s="344"/>
      <c r="N101" s="344"/>
      <c r="O101" s="5"/>
    </row>
    <row r="102" spans="10:15">
      <c r="J102" s="344"/>
      <c r="N102" s="344"/>
      <c r="O102" s="5"/>
    </row>
    <row r="103" spans="10:15">
      <c r="J103" s="344"/>
      <c r="N103" s="344"/>
      <c r="O103" s="5"/>
    </row>
    <row r="104" spans="10:15">
      <c r="J104" s="344"/>
      <c r="N104" s="344"/>
      <c r="O104" s="5"/>
    </row>
    <row r="105" spans="10:15">
      <c r="J105" s="344"/>
      <c r="N105" s="344"/>
      <c r="O105" s="5"/>
    </row>
    <row r="106" spans="10:15">
      <c r="J106" s="344"/>
      <c r="N106" s="344"/>
      <c r="O106" s="5"/>
    </row>
    <row r="107" spans="10:15">
      <c r="J107" s="344"/>
      <c r="N107" s="344"/>
      <c r="O107" s="5"/>
    </row>
    <row r="108" spans="10:15">
      <c r="J108" s="344"/>
      <c r="N108" s="344"/>
      <c r="O108" s="5"/>
    </row>
    <row r="109" spans="10:15">
      <c r="J109" s="344"/>
      <c r="N109" s="344"/>
      <c r="O109" s="5"/>
    </row>
    <row r="110" spans="10:15">
      <c r="J110" s="344"/>
      <c r="N110" s="344"/>
      <c r="O110" s="5"/>
    </row>
    <row r="111" spans="10:15">
      <c r="J111" s="344"/>
      <c r="N111" s="344"/>
      <c r="O111" s="5"/>
    </row>
    <row r="112" spans="10:15">
      <c r="J112" s="344"/>
      <c r="N112" s="344"/>
      <c r="O112" s="5"/>
    </row>
    <row r="113" spans="10:15">
      <c r="J113" s="344"/>
      <c r="N113" s="344"/>
      <c r="O113" s="5"/>
    </row>
    <row r="114" spans="10:15">
      <c r="J114" s="344"/>
      <c r="N114" s="344"/>
      <c r="O114" s="5"/>
    </row>
    <row r="115" spans="10:15">
      <c r="J115" s="344"/>
      <c r="N115" s="344"/>
      <c r="O115" s="5"/>
    </row>
    <row r="116" spans="10:15">
      <c r="J116" s="344"/>
      <c r="N116" s="344"/>
      <c r="O116" s="5"/>
    </row>
    <row r="117" spans="10:15">
      <c r="J117" s="344"/>
      <c r="N117" s="344"/>
      <c r="O117" s="5"/>
    </row>
    <row r="118" spans="10:15">
      <c r="N118" s="344"/>
      <c r="O118" s="5"/>
    </row>
    <row r="119" spans="10:15">
      <c r="N119" s="344"/>
      <c r="O119" s="5"/>
    </row>
  </sheetData>
  <mergeCells count="6">
    <mergeCell ref="C7:D7"/>
    <mergeCell ref="C6:F6"/>
    <mergeCell ref="I6:L6"/>
    <mergeCell ref="A1:L1"/>
    <mergeCell ref="A3:L3"/>
    <mergeCell ref="A4:L4"/>
  </mergeCells>
  <phoneticPr fontId="0" type="noConversion"/>
  <printOptions horizontalCentered="1"/>
  <pageMargins left="0.34" right="0.31" top="0.57999999999999996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zoomScaleNormal="100" workbookViewId="0">
      <selection activeCell="A42" sqref="A42:XFD42"/>
    </sheetView>
  </sheetViews>
  <sheetFormatPr defaultRowHeight="12.75"/>
  <cols>
    <col min="1" max="1" width="22" customWidth="1"/>
    <col min="2" max="2" width="17.140625" customWidth="1"/>
    <col min="3" max="3" width="13.140625" customWidth="1"/>
    <col min="4" max="4" width="18.140625" bestFit="1" customWidth="1"/>
    <col min="5" max="5" width="13.85546875" style="78" customWidth="1"/>
    <col min="6" max="6" width="14.85546875" customWidth="1"/>
    <col min="7" max="15" width="12" customWidth="1"/>
  </cols>
  <sheetData>
    <row r="1" spans="1:15">
      <c r="A1" s="462" t="s">
        <v>97</v>
      </c>
      <c r="B1" s="462"/>
      <c r="C1" s="462"/>
      <c r="D1" s="462"/>
      <c r="E1" s="462"/>
      <c r="F1" s="462"/>
    </row>
    <row r="2" spans="1:15" ht="9" customHeight="1">
      <c r="A2" s="39"/>
      <c r="E2" s="32"/>
    </row>
    <row r="3" spans="1:15">
      <c r="A3" s="453" t="s">
        <v>232</v>
      </c>
      <c r="B3" s="462"/>
      <c r="C3" s="462"/>
      <c r="D3" s="462"/>
      <c r="E3" s="462"/>
      <c r="F3" s="462"/>
    </row>
    <row r="4" spans="1:15" ht="13.5" thickBot="1">
      <c r="A4" s="3"/>
      <c r="B4" s="3"/>
      <c r="C4" s="3"/>
      <c r="D4" s="3"/>
      <c r="E4" s="23"/>
      <c r="F4" s="3"/>
    </row>
    <row r="5" spans="1:15" ht="15" customHeight="1" thickTop="1">
      <c r="A5" s="6"/>
      <c r="B5" s="60" t="s">
        <v>183</v>
      </c>
      <c r="C5" s="6"/>
      <c r="D5" s="6"/>
      <c r="E5" s="548" t="s">
        <v>223</v>
      </c>
      <c r="F5" s="126"/>
      <c r="G5" s="19"/>
    </row>
    <row r="6" spans="1:15">
      <c r="A6" s="3" t="s">
        <v>67</v>
      </c>
      <c r="B6" s="4" t="s">
        <v>104</v>
      </c>
      <c r="C6" s="4" t="s">
        <v>92</v>
      </c>
      <c r="D6" s="4" t="s">
        <v>89</v>
      </c>
      <c r="E6" s="549"/>
      <c r="F6" s="4" t="s">
        <v>89</v>
      </c>
      <c r="G6" s="19"/>
    </row>
    <row r="7" spans="1:15">
      <c r="A7" s="3" t="s">
        <v>30</v>
      </c>
      <c r="B7" s="4" t="s">
        <v>105</v>
      </c>
      <c r="C7" s="4" t="s">
        <v>93</v>
      </c>
      <c r="D7" s="4" t="s">
        <v>90</v>
      </c>
      <c r="E7" s="549"/>
      <c r="F7" s="4" t="s">
        <v>90</v>
      </c>
      <c r="G7" s="19"/>
    </row>
    <row r="8" spans="1:15" ht="13.5" thickBot="1">
      <c r="A8" s="7" t="s">
        <v>121</v>
      </c>
      <c r="B8" s="8" t="s">
        <v>91</v>
      </c>
      <c r="C8" s="8" t="s">
        <v>182</v>
      </c>
      <c r="D8" s="8" t="s">
        <v>94</v>
      </c>
      <c r="E8" s="550"/>
      <c r="F8" s="8" t="s">
        <v>95</v>
      </c>
      <c r="G8" s="19"/>
    </row>
    <row r="9" spans="1:15">
      <c r="A9" s="3" t="s">
        <v>0</v>
      </c>
      <c r="B9" s="248">
        <f>SUM(B11:B38)</f>
        <v>766846803</v>
      </c>
      <c r="C9" s="249">
        <f>SUM(C11:C38)</f>
        <v>890022.76716940012</v>
      </c>
      <c r="D9" s="16">
        <f>+B9*1000/C9</f>
        <v>861603.58059025276</v>
      </c>
      <c r="E9" s="362">
        <f>SUM(E11:E38)</f>
        <v>6042718</v>
      </c>
      <c r="F9" s="45">
        <f>+B9*1000/E9</f>
        <v>126904.2842972318</v>
      </c>
    </row>
    <row r="10" spans="1:15">
      <c r="A10" s="3"/>
      <c r="B10" s="2"/>
      <c r="C10" s="5"/>
      <c r="D10" s="3"/>
      <c r="E10" s="55"/>
      <c r="F10" s="2"/>
    </row>
    <row r="11" spans="1:15">
      <c r="A11" s="3" t="s">
        <v>1</v>
      </c>
      <c r="B11" s="105">
        <v>3923496</v>
      </c>
      <c r="C11" s="339">
        <v>8272.2000000000007</v>
      </c>
      <c r="D11" s="397">
        <f>+B11*1000/C11</f>
        <v>474298.97729745408</v>
      </c>
      <c r="E11" s="302">
        <v>70975</v>
      </c>
      <c r="F11" s="249">
        <f t="shared" ref="F11:F38" si="0">+B11*1000/E11</f>
        <v>55279.971821063758</v>
      </c>
      <c r="H11" s="346"/>
      <c r="I11" s="360"/>
      <c r="J11" s="360"/>
      <c r="K11" s="361"/>
    </row>
    <row r="12" spans="1:15">
      <c r="A12" s="3" t="s">
        <v>2</v>
      </c>
      <c r="B12" s="105">
        <v>90117577</v>
      </c>
      <c r="C12" s="339">
        <v>82589.788650965216</v>
      </c>
      <c r="D12" s="397">
        <f t="shared" ref="D12:D15" si="1">+B12*1000/C12</f>
        <v>1091146.7200969378</v>
      </c>
      <c r="E12" s="302">
        <v>576031</v>
      </c>
      <c r="F12" s="249">
        <f t="shared" si="0"/>
        <v>156445.70691507924</v>
      </c>
      <c r="H12" s="346"/>
      <c r="I12" s="360"/>
      <c r="J12" s="360"/>
      <c r="K12" s="361"/>
    </row>
    <row r="13" spans="1:15">
      <c r="A13" s="3" t="s">
        <v>3</v>
      </c>
      <c r="B13" s="105">
        <v>42632557</v>
      </c>
      <c r="C13" s="339">
        <v>75891.036127081039</v>
      </c>
      <c r="D13" s="397">
        <f t="shared" si="1"/>
        <v>561760.11259894969</v>
      </c>
      <c r="E13" s="302">
        <v>602495</v>
      </c>
      <c r="F13" s="249">
        <f t="shared" si="0"/>
        <v>70760.017925459964</v>
      </c>
      <c r="H13" s="346"/>
      <c r="I13" s="360"/>
      <c r="J13" s="360"/>
      <c r="K13" s="361"/>
    </row>
    <row r="14" spans="1:15">
      <c r="A14" s="3" t="s">
        <v>4</v>
      </c>
      <c r="B14" s="105">
        <v>87307221</v>
      </c>
      <c r="C14" s="339">
        <v>114357.65419371304</v>
      </c>
      <c r="D14" s="397">
        <f t="shared" si="1"/>
        <v>763457.60688749619</v>
      </c>
      <c r="E14" s="302">
        <v>828431</v>
      </c>
      <c r="F14" s="249">
        <f t="shared" si="0"/>
        <v>105388.64552388793</v>
      </c>
      <c r="H14" s="346"/>
      <c r="I14" s="360"/>
      <c r="J14" s="360"/>
      <c r="K14" s="361"/>
    </row>
    <row r="15" spans="1:15">
      <c r="A15" s="3" t="s">
        <v>5</v>
      </c>
      <c r="B15" s="105">
        <v>12251251</v>
      </c>
      <c r="C15" s="339">
        <v>15773.990674049592</v>
      </c>
      <c r="D15" s="397">
        <f t="shared" si="1"/>
        <v>776674.16275039467</v>
      </c>
      <c r="E15" s="302">
        <v>92003</v>
      </c>
      <c r="F15" s="249">
        <f t="shared" si="0"/>
        <v>133161.42951860264</v>
      </c>
      <c r="H15" s="346"/>
      <c r="I15" s="360"/>
      <c r="J15" s="360"/>
      <c r="K15" s="361"/>
    </row>
    <row r="16" spans="1:15">
      <c r="A16" s="3"/>
      <c r="B16" s="117"/>
      <c r="C16" s="339"/>
      <c r="D16" s="397"/>
      <c r="E16" s="302"/>
      <c r="F16" s="249"/>
      <c r="H16" s="346"/>
      <c r="I16" s="360"/>
      <c r="J16" s="360"/>
      <c r="K16" s="361"/>
      <c r="O16" s="346"/>
    </row>
    <row r="17" spans="1:11">
      <c r="A17" s="3" t="s">
        <v>6</v>
      </c>
      <c r="B17" s="105">
        <v>2655399</v>
      </c>
      <c r="C17" s="339">
        <v>5640.45</v>
      </c>
      <c r="D17" s="397">
        <f t="shared" ref="D17:D21" si="2">+B17*1000/C17</f>
        <v>470777.86346834031</v>
      </c>
      <c r="E17" s="302">
        <v>33304</v>
      </c>
      <c r="F17" s="249">
        <f t="shared" si="0"/>
        <v>79732.134278164784</v>
      </c>
      <c r="H17" s="346"/>
      <c r="I17" s="360"/>
      <c r="J17" s="360"/>
      <c r="K17" s="373"/>
    </row>
    <row r="18" spans="1:11">
      <c r="A18" s="3" t="s">
        <v>7</v>
      </c>
      <c r="B18" s="105">
        <v>20047629</v>
      </c>
      <c r="C18" s="339">
        <v>25231.699576271189</v>
      </c>
      <c r="D18" s="397">
        <f t="shared" si="2"/>
        <v>794541.36410428421</v>
      </c>
      <c r="E18" s="302">
        <v>168429</v>
      </c>
      <c r="F18" s="249">
        <f t="shared" si="0"/>
        <v>119027.1805924158</v>
      </c>
      <c r="H18" s="346"/>
      <c r="I18" s="360"/>
      <c r="J18" s="360"/>
      <c r="K18" s="361"/>
    </row>
    <row r="19" spans="1:11">
      <c r="A19" s="3" t="s">
        <v>8</v>
      </c>
      <c r="B19" s="105">
        <v>10417588</v>
      </c>
      <c r="C19" s="339">
        <v>14891.65</v>
      </c>
      <c r="D19" s="397">
        <f t="shared" si="2"/>
        <v>699559.01461557322</v>
      </c>
      <c r="E19" s="302">
        <v>102826</v>
      </c>
      <c r="F19" s="249">
        <f t="shared" si="0"/>
        <v>101312.78081419096</v>
      </c>
      <c r="H19" s="346"/>
      <c r="I19" s="360"/>
      <c r="J19" s="360"/>
      <c r="K19" s="361"/>
    </row>
    <row r="20" spans="1:11">
      <c r="A20" s="3" t="s">
        <v>9</v>
      </c>
      <c r="B20" s="105">
        <v>18055886</v>
      </c>
      <c r="C20" s="339">
        <v>26795.69745592232</v>
      </c>
      <c r="D20" s="397">
        <f t="shared" si="2"/>
        <v>673835.26887856144</v>
      </c>
      <c r="E20" s="302">
        <v>161503</v>
      </c>
      <c r="F20" s="249">
        <f t="shared" si="0"/>
        <v>111799.0749397844</v>
      </c>
      <c r="H20" s="346"/>
      <c r="I20" s="360"/>
      <c r="J20" s="360"/>
      <c r="K20" s="361"/>
    </row>
    <row r="21" spans="1:11">
      <c r="A21" s="3" t="s">
        <v>10</v>
      </c>
      <c r="B21" s="105">
        <v>2878839</v>
      </c>
      <c r="C21" s="339">
        <v>5434.7791139240499</v>
      </c>
      <c r="D21" s="397">
        <f t="shared" si="2"/>
        <v>529706.71662153432</v>
      </c>
      <c r="E21" s="302">
        <v>31998</v>
      </c>
      <c r="F21" s="249">
        <f t="shared" si="0"/>
        <v>89969.341833864615</v>
      </c>
      <c r="H21" s="346"/>
      <c r="I21" s="360"/>
      <c r="J21" s="360"/>
      <c r="K21" s="361"/>
    </row>
    <row r="22" spans="1:11">
      <c r="A22" s="3"/>
      <c r="C22" s="339"/>
      <c r="D22" s="397"/>
      <c r="E22" s="302"/>
      <c r="F22" s="249"/>
      <c r="H22" s="346"/>
      <c r="I22" s="360"/>
      <c r="J22" s="360"/>
      <c r="K22" s="361"/>
    </row>
    <row r="23" spans="1:11">
      <c r="A23" s="3" t="s">
        <v>11</v>
      </c>
      <c r="B23" s="68">
        <v>30907026</v>
      </c>
      <c r="C23" s="339">
        <v>42849.340637887857</v>
      </c>
      <c r="D23" s="397">
        <f t="shared" ref="D23:D38" si="3">+B23*1000/C23</f>
        <v>721295.25308661733</v>
      </c>
      <c r="E23" s="302">
        <v>255648</v>
      </c>
      <c r="F23" s="249">
        <f t="shared" si="0"/>
        <v>120896.80341719865</v>
      </c>
      <c r="H23" s="346"/>
      <c r="I23" s="360"/>
      <c r="J23" s="360"/>
      <c r="K23" s="361"/>
    </row>
    <row r="24" spans="1:11">
      <c r="A24" s="3" t="s">
        <v>12</v>
      </c>
      <c r="B24" s="105">
        <v>4567186</v>
      </c>
      <c r="C24" s="339">
        <v>3751.7972972972971</v>
      </c>
      <c r="D24" s="397">
        <f t="shared" si="3"/>
        <v>1217332.8242680086</v>
      </c>
      <c r="E24" s="302">
        <v>29163</v>
      </c>
      <c r="F24" s="249">
        <f t="shared" si="0"/>
        <v>156608.92226451324</v>
      </c>
      <c r="H24" s="346"/>
      <c r="I24" s="360"/>
      <c r="J24" s="360"/>
      <c r="K24" s="373"/>
    </row>
    <row r="25" spans="1:11">
      <c r="A25" s="3" t="s">
        <v>13</v>
      </c>
      <c r="B25" s="105">
        <v>29051398</v>
      </c>
      <c r="C25" s="339">
        <v>37848.335006273526</v>
      </c>
      <c r="D25" s="397">
        <f t="shared" si="3"/>
        <v>767574.00279786694</v>
      </c>
      <c r="E25" s="302">
        <v>253956</v>
      </c>
      <c r="F25" s="249">
        <f t="shared" si="0"/>
        <v>114395.39920301155</v>
      </c>
      <c r="H25" s="346"/>
      <c r="I25" s="360"/>
      <c r="J25" s="360"/>
      <c r="K25" s="361"/>
    </row>
    <row r="26" spans="1:11">
      <c r="A26" s="3" t="s">
        <v>14</v>
      </c>
      <c r="B26" s="105">
        <v>53060134</v>
      </c>
      <c r="C26" s="339">
        <v>57560.731199521841</v>
      </c>
      <c r="D26" s="397">
        <f t="shared" si="3"/>
        <v>921811.32682415913</v>
      </c>
      <c r="E26" s="302">
        <v>323196</v>
      </c>
      <c r="F26" s="249">
        <f t="shared" si="0"/>
        <v>164173.23853017983</v>
      </c>
      <c r="H26" s="346"/>
      <c r="I26" s="360"/>
      <c r="J26" s="360"/>
      <c r="K26" s="361"/>
    </row>
    <row r="27" spans="1:11">
      <c r="A27" s="3" t="s">
        <v>15</v>
      </c>
      <c r="B27" s="105">
        <v>2971083</v>
      </c>
      <c r="C27" s="339">
        <v>1872.9481609701302</v>
      </c>
      <c r="D27" s="397">
        <f t="shared" si="3"/>
        <v>1586313.5253359438</v>
      </c>
      <c r="E27" s="302">
        <v>19383</v>
      </c>
      <c r="F27" s="249">
        <f t="shared" si="0"/>
        <v>153282.92833926636</v>
      </c>
      <c r="H27" s="346"/>
      <c r="I27" s="360"/>
      <c r="J27" s="360"/>
      <c r="K27" s="361"/>
    </row>
    <row r="28" spans="1:11">
      <c r="A28" s="3"/>
      <c r="B28" s="117"/>
      <c r="C28" s="339"/>
      <c r="D28" s="397"/>
      <c r="E28" s="302"/>
      <c r="F28" s="249"/>
      <c r="H28" s="346"/>
      <c r="I28" s="360"/>
      <c r="J28" s="360"/>
      <c r="K28" s="361"/>
    </row>
    <row r="29" spans="1:11">
      <c r="A29" s="3" t="s">
        <v>16</v>
      </c>
      <c r="B29" s="68">
        <v>194360193</v>
      </c>
      <c r="C29" s="339">
        <v>163765.33136762862</v>
      </c>
      <c r="D29" s="397">
        <f t="shared" si="3"/>
        <v>1186821.3582012088</v>
      </c>
      <c r="E29" s="302">
        <v>1052567</v>
      </c>
      <c r="F29" s="249">
        <f t="shared" si="0"/>
        <v>184653.51184295156</v>
      </c>
      <c r="H29" s="346"/>
      <c r="I29" s="360"/>
      <c r="J29" s="360"/>
      <c r="K29" s="361"/>
    </row>
    <row r="30" spans="1:11">
      <c r="A30" s="3" t="s">
        <v>17</v>
      </c>
      <c r="B30" s="105">
        <v>95546843</v>
      </c>
      <c r="C30" s="339">
        <v>130634.77459222084</v>
      </c>
      <c r="D30" s="397">
        <f t="shared" si="3"/>
        <v>731404.35460811609</v>
      </c>
      <c r="E30" s="302">
        <v>909308</v>
      </c>
      <c r="F30" s="249">
        <f t="shared" si="0"/>
        <v>105076.4350473107</v>
      </c>
      <c r="H30" s="346"/>
      <c r="I30" s="360"/>
      <c r="J30" s="360"/>
      <c r="K30" s="361"/>
    </row>
    <row r="31" spans="1:11">
      <c r="A31" s="3" t="s">
        <v>18</v>
      </c>
      <c r="B31" s="105">
        <v>8256490</v>
      </c>
      <c r="C31" s="339">
        <v>7659.258992805755</v>
      </c>
      <c r="D31" s="397">
        <f t="shared" si="3"/>
        <v>1077975.037501045</v>
      </c>
      <c r="E31" s="302">
        <v>50251</v>
      </c>
      <c r="F31" s="249">
        <f t="shared" si="0"/>
        <v>164304.98895544367</v>
      </c>
      <c r="H31" s="346"/>
      <c r="I31" s="360"/>
      <c r="J31" s="360"/>
      <c r="K31" s="373"/>
    </row>
    <row r="32" spans="1:11">
      <c r="A32" s="3" t="s">
        <v>19</v>
      </c>
      <c r="B32" s="105">
        <v>12635740</v>
      </c>
      <c r="C32" s="339">
        <v>17600.670062887035</v>
      </c>
      <c r="D32" s="397">
        <f t="shared" si="3"/>
        <v>717912.44054076436</v>
      </c>
      <c r="E32" s="302">
        <v>112664</v>
      </c>
      <c r="F32" s="249">
        <f t="shared" si="0"/>
        <v>112154.19299865086</v>
      </c>
      <c r="H32" s="346"/>
      <c r="I32" s="360"/>
      <c r="J32" s="360"/>
      <c r="K32" s="361"/>
    </row>
    <row r="33" spans="1:15">
      <c r="A33" s="3" t="s">
        <v>20</v>
      </c>
      <c r="B33" s="105">
        <v>1489074</v>
      </c>
      <c r="C33" s="339">
        <v>2805.3087866108785</v>
      </c>
      <c r="D33" s="397">
        <f t="shared" si="3"/>
        <v>530805.73771665443</v>
      </c>
      <c r="E33" s="302">
        <v>25675</v>
      </c>
      <c r="F33" s="249">
        <f t="shared" si="0"/>
        <v>57997.039922103213</v>
      </c>
      <c r="H33" s="346"/>
      <c r="I33" s="360"/>
      <c r="J33" s="360"/>
      <c r="K33" s="361"/>
    </row>
    <row r="34" spans="1:15">
      <c r="A34" s="3"/>
      <c r="B34" s="105"/>
      <c r="C34" s="339"/>
      <c r="D34" s="397"/>
      <c r="E34" s="302"/>
      <c r="F34" s="249"/>
      <c r="H34" s="346"/>
      <c r="I34" s="360"/>
      <c r="J34" s="360"/>
      <c r="K34" s="361"/>
    </row>
    <row r="35" spans="1:15">
      <c r="A35" s="3" t="s">
        <v>21</v>
      </c>
      <c r="B35" s="105">
        <v>8436914</v>
      </c>
      <c r="C35" s="339">
        <v>4701.2</v>
      </c>
      <c r="D35" s="397">
        <f t="shared" si="3"/>
        <v>1794629.8817323237</v>
      </c>
      <c r="E35" s="302">
        <v>36968</v>
      </c>
      <c r="F35" s="249">
        <f t="shared" si="0"/>
        <v>228222.08396450986</v>
      </c>
      <c r="H35" s="346"/>
      <c r="I35" s="360"/>
      <c r="J35" s="360"/>
      <c r="K35" s="361"/>
    </row>
    <row r="36" spans="1:15">
      <c r="A36" s="3" t="s">
        <v>22</v>
      </c>
      <c r="B36" s="105">
        <v>12985448</v>
      </c>
      <c r="C36" s="339">
        <v>22435.993525179856</v>
      </c>
      <c r="D36" s="397">
        <f t="shared" si="3"/>
        <v>578777.48919059301</v>
      </c>
      <c r="E36" s="302">
        <v>150926</v>
      </c>
      <c r="F36" s="249">
        <f t="shared" si="0"/>
        <v>86038.508938155122</v>
      </c>
      <c r="H36" s="346"/>
      <c r="I36" s="360"/>
      <c r="J36" s="360"/>
      <c r="K36" s="361"/>
    </row>
    <row r="37" spans="1:15">
      <c r="A37" s="3" t="s">
        <v>23</v>
      </c>
      <c r="B37" s="105">
        <v>6438948</v>
      </c>
      <c r="C37" s="339">
        <v>14916.414565527732</v>
      </c>
      <c r="D37" s="397">
        <f t="shared" si="3"/>
        <v>431668.61390944419</v>
      </c>
      <c r="E37" s="302">
        <v>103195</v>
      </c>
      <c r="F37" s="249">
        <f t="shared" si="0"/>
        <v>62395.930035369929</v>
      </c>
      <c r="H37" s="346"/>
      <c r="I37" s="360"/>
      <c r="J37" s="360"/>
      <c r="K37" s="361"/>
    </row>
    <row r="38" spans="1:15" ht="13.5" thickBot="1">
      <c r="A38" s="7" t="s">
        <v>24</v>
      </c>
      <c r="B38" s="300">
        <v>15852883</v>
      </c>
      <c r="C38" s="340">
        <v>6741.7171826625381</v>
      </c>
      <c r="D38" s="398">
        <f t="shared" si="3"/>
        <v>2351460.6991774086</v>
      </c>
      <c r="E38" s="74">
        <v>51823</v>
      </c>
      <c r="F38" s="402">
        <f t="shared" si="0"/>
        <v>305904.38608339924</v>
      </c>
      <c r="H38" s="346"/>
      <c r="I38" s="360"/>
      <c r="J38" s="360"/>
      <c r="K38" s="373"/>
    </row>
    <row r="39" spans="1:15" ht="3" customHeight="1">
      <c r="A39" s="3"/>
      <c r="B39" s="105"/>
      <c r="C39" s="117"/>
      <c r="D39" s="2"/>
      <c r="E39" s="30"/>
      <c r="F39" s="15"/>
      <c r="H39" s="360"/>
      <c r="I39" s="360"/>
      <c r="K39" s="361"/>
    </row>
    <row r="40" spans="1:15">
      <c r="A40" s="142" t="s">
        <v>239</v>
      </c>
      <c r="B40" s="2"/>
      <c r="C40" s="2"/>
      <c r="D40" s="2"/>
      <c r="E40" s="114"/>
      <c r="F40" s="15"/>
      <c r="H40" s="360"/>
      <c r="I40" s="360"/>
      <c r="K40" s="361"/>
    </row>
    <row r="41" spans="1:15">
      <c r="A41" s="288" t="s">
        <v>238</v>
      </c>
      <c r="C41" s="288" t="s">
        <v>209</v>
      </c>
      <c r="D41" s="289" t="s">
        <v>236</v>
      </c>
      <c r="H41" s="360"/>
      <c r="I41" s="360"/>
      <c r="K41" s="361"/>
    </row>
    <row r="42" spans="1:15">
      <c r="A42" s="32" t="s">
        <v>210</v>
      </c>
    </row>
    <row r="43" spans="1:15">
      <c r="A43" s="301" t="s">
        <v>237</v>
      </c>
    </row>
    <row r="44" spans="1:15">
      <c r="A44" s="73" t="s">
        <v>221</v>
      </c>
      <c r="C44" s="73" t="s">
        <v>211</v>
      </c>
      <c r="D44" s="289" t="s">
        <v>212</v>
      </c>
    </row>
    <row r="45" spans="1:15">
      <c r="A45" s="73"/>
      <c r="B45" s="289"/>
      <c r="C45" s="23"/>
    </row>
    <row r="46" spans="1:15">
      <c r="D46" s="38"/>
      <c r="E46" s="361"/>
    </row>
    <row r="47" spans="1:15">
      <c r="B47" s="38"/>
      <c r="C47" s="361"/>
      <c r="E47"/>
    </row>
    <row r="48" spans="1:15">
      <c r="B48" s="360"/>
      <c r="C48" s="38"/>
      <c r="E48" s="373"/>
      <c r="F48" s="346"/>
      <c r="G48" s="346"/>
      <c r="H48" s="346"/>
      <c r="I48" s="346"/>
      <c r="J48" s="346"/>
      <c r="K48" s="346"/>
      <c r="L48" s="346"/>
      <c r="N48" s="360"/>
      <c r="O48" s="360"/>
    </row>
    <row r="49" spans="2:15">
      <c r="B49" s="38"/>
      <c r="C49" s="361"/>
      <c r="E49" s="346"/>
      <c r="F49" s="346"/>
      <c r="G49" s="346"/>
      <c r="H49" s="346"/>
      <c r="I49" s="346"/>
      <c r="J49" s="346"/>
      <c r="K49" s="346"/>
      <c r="L49" s="346"/>
      <c r="N49" s="360"/>
      <c r="O49" s="360"/>
    </row>
    <row r="50" spans="2:15">
      <c r="B50" s="38"/>
      <c r="C50" s="361"/>
      <c r="D50" s="360"/>
      <c r="E50" s="346"/>
      <c r="F50" s="346"/>
      <c r="G50" s="346"/>
      <c r="H50" s="346"/>
      <c r="I50" s="346"/>
      <c r="J50" s="346"/>
      <c r="K50" s="346"/>
      <c r="L50" s="346"/>
      <c r="N50" s="360"/>
    </row>
    <row r="51" spans="2:15">
      <c r="B51" s="360"/>
      <c r="C51" s="360"/>
      <c r="E51" s="342"/>
      <c r="F51" s="346"/>
      <c r="G51" s="346"/>
      <c r="H51" s="346"/>
      <c r="I51" s="346"/>
      <c r="J51" s="346"/>
      <c r="K51" s="346"/>
      <c r="L51" s="346"/>
      <c r="N51" s="360"/>
      <c r="O51" s="360"/>
    </row>
    <row r="52" spans="2:15">
      <c r="B52" s="360"/>
      <c r="C52" s="38"/>
      <c r="E52" s="373"/>
      <c r="F52" s="346"/>
      <c r="G52" s="346"/>
      <c r="H52" s="346"/>
      <c r="I52" s="346"/>
      <c r="J52" s="346"/>
      <c r="K52" s="346"/>
      <c r="L52" s="346"/>
      <c r="M52" s="346"/>
      <c r="N52" s="360"/>
      <c r="O52" s="360"/>
    </row>
    <row r="53" spans="2:15">
      <c r="B53" s="360"/>
      <c r="C53" s="38"/>
      <c r="E53" s="373"/>
      <c r="F53" s="346"/>
      <c r="G53" s="346"/>
      <c r="H53" s="346"/>
      <c r="I53" s="346"/>
      <c r="J53" s="346"/>
      <c r="K53" s="346"/>
      <c r="L53" s="346"/>
      <c r="M53" s="346"/>
      <c r="N53" s="360"/>
      <c r="O53" s="360"/>
    </row>
    <row r="54" spans="2:15">
      <c r="B54" s="360"/>
      <c r="C54" s="38"/>
      <c r="E54" s="373"/>
      <c r="F54" s="346"/>
      <c r="G54" s="346"/>
      <c r="H54" s="346"/>
      <c r="I54" s="346"/>
      <c r="J54" s="346"/>
      <c r="K54" s="346"/>
      <c r="L54" s="346"/>
      <c r="M54" s="346"/>
      <c r="N54" s="360"/>
      <c r="O54" s="360"/>
    </row>
    <row r="55" spans="2:15">
      <c r="B55" s="360"/>
      <c r="C55" s="38"/>
      <c r="E55" s="373"/>
      <c r="F55" s="346"/>
      <c r="G55" s="346"/>
      <c r="H55" s="346"/>
      <c r="I55" s="346"/>
      <c r="J55" s="346"/>
      <c r="K55" s="346"/>
      <c r="L55" s="346"/>
      <c r="M55" s="346"/>
      <c r="N55" s="360"/>
      <c r="O55" s="360"/>
    </row>
    <row r="56" spans="2:15">
      <c r="B56" s="360"/>
      <c r="C56" s="38"/>
      <c r="E56" s="373"/>
      <c r="F56" s="346"/>
      <c r="G56" s="346"/>
      <c r="H56" s="346"/>
      <c r="I56" s="346"/>
      <c r="J56" s="346"/>
      <c r="K56" s="346"/>
      <c r="L56" s="346"/>
      <c r="M56" s="346"/>
      <c r="N56" s="360"/>
      <c r="O56" s="360"/>
    </row>
    <row r="57" spans="2:15">
      <c r="B57" s="360"/>
      <c r="C57" s="38"/>
      <c r="E57" s="373"/>
      <c r="F57" s="346"/>
      <c r="G57" s="346"/>
      <c r="H57" s="346"/>
      <c r="I57" s="346"/>
      <c r="J57" s="346"/>
      <c r="K57" s="346"/>
      <c r="L57" s="346"/>
      <c r="M57" s="346"/>
      <c r="N57" s="360"/>
      <c r="O57" s="360"/>
    </row>
    <row r="58" spans="2:15">
      <c r="B58" s="360"/>
      <c r="C58" s="38"/>
      <c r="E58" s="373"/>
      <c r="F58" s="346"/>
      <c r="G58" s="346"/>
      <c r="H58" s="346"/>
      <c r="I58" s="346"/>
      <c r="J58" s="346"/>
      <c r="K58" s="346"/>
      <c r="L58" s="346"/>
      <c r="M58" s="346"/>
      <c r="N58" s="360"/>
      <c r="O58" s="360"/>
    </row>
    <row r="59" spans="2:15">
      <c r="B59" s="360"/>
      <c r="C59" s="38"/>
      <c r="E59" s="373"/>
      <c r="F59" s="346"/>
      <c r="G59" s="346"/>
      <c r="H59" s="346"/>
      <c r="I59" s="346"/>
      <c r="J59" s="346"/>
      <c r="K59" s="346"/>
      <c r="L59" s="346"/>
      <c r="M59" s="346"/>
      <c r="N59" s="360"/>
      <c r="O59" s="360"/>
    </row>
    <row r="60" spans="2:15">
      <c r="B60" s="360"/>
      <c r="C60" s="38"/>
      <c r="E60" s="373"/>
      <c r="F60" s="346"/>
      <c r="G60" s="346"/>
      <c r="H60" s="346"/>
      <c r="I60" s="346"/>
      <c r="J60" s="346"/>
      <c r="K60" s="346"/>
      <c r="L60" s="346"/>
      <c r="M60" s="346"/>
      <c r="N60" s="360"/>
      <c r="O60" s="360"/>
    </row>
    <row r="61" spans="2:15">
      <c r="B61" s="360"/>
      <c r="C61" s="38"/>
      <c r="E61" s="373"/>
      <c r="F61" s="346"/>
      <c r="G61" s="346"/>
      <c r="H61" s="346"/>
      <c r="I61" s="346"/>
      <c r="J61" s="346"/>
      <c r="K61" s="346"/>
      <c r="L61" s="346"/>
      <c r="M61" s="346"/>
      <c r="N61" s="360"/>
      <c r="O61" s="360"/>
    </row>
    <row r="62" spans="2:15">
      <c r="B62" s="360"/>
      <c r="C62" s="38"/>
      <c r="E62" s="373"/>
      <c r="F62" s="346"/>
      <c r="G62" s="346"/>
      <c r="H62" s="346"/>
      <c r="I62" s="346"/>
      <c r="J62" s="346"/>
      <c r="K62" s="346"/>
      <c r="L62" s="346"/>
      <c r="M62" s="346"/>
      <c r="N62" s="360"/>
      <c r="O62" s="360"/>
    </row>
    <row r="63" spans="2:15">
      <c r="B63" s="360"/>
      <c r="C63" s="38"/>
      <c r="E63" s="373"/>
      <c r="F63" s="346"/>
      <c r="G63" s="346"/>
      <c r="H63" s="346"/>
      <c r="I63" s="346"/>
      <c r="J63" s="346"/>
      <c r="K63" s="346"/>
      <c r="L63" s="346"/>
      <c r="M63" s="346"/>
      <c r="N63" s="360"/>
      <c r="O63" s="360"/>
    </row>
    <row r="64" spans="2:15">
      <c r="B64" s="360"/>
      <c r="C64" s="38"/>
      <c r="E64" s="373"/>
      <c r="F64" s="346"/>
      <c r="G64" s="346"/>
      <c r="H64" s="346"/>
      <c r="I64" s="346"/>
      <c r="J64" s="346"/>
      <c r="K64" s="346"/>
      <c r="L64" s="346"/>
      <c r="M64" s="346"/>
      <c r="N64" s="360"/>
      <c r="O64" s="360"/>
    </row>
    <row r="65" spans="2:15">
      <c r="B65" s="38"/>
      <c r="C65" s="361"/>
      <c r="D65" s="360"/>
      <c r="E65" s="346"/>
      <c r="F65" s="346"/>
      <c r="G65" s="346"/>
      <c r="H65" s="346"/>
      <c r="I65" s="346"/>
      <c r="J65" s="346"/>
      <c r="K65" s="346"/>
      <c r="L65" s="346"/>
      <c r="M65" s="346"/>
      <c r="N65" s="360"/>
    </row>
    <row r="66" spans="2:15">
      <c r="B66" s="38"/>
      <c r="C66" s="361"/>
      <c r="E66" s="346"/>
      <c r="F66" s="346"/>
      <c r="G66" s="346"/>
      <c r="H66" s="346"/>
      <c r="I66" s="346"/>
      <c r="J66" s="346"/>
      <c r="K66" s="346"/>
      <c r="L66" s="346"/>
      <c r="M66" s="346"/>
      <c r="N66" s="360"/>
    </row>
    <row r="67" spans="2:15">
      <c r="B67" s="38"/>
      <c r="C67" s="361"/>
      <c r="E67" s="346"/>
      <c r="F67" s="346"/>
      <c r="G67" s="346"/>
      <c r="H67" s="346"/>
      <c r="I67" s="346"/>
      <c r="J67" s="346"/>
      <c r="K67" s="346"/>
      <c r="L67" s="346"/>
      <c r="M67" s="346"/>
      <c r="N67" s="360"/>
    </row>
    <row r="68" spans="2:15">
      <c r="B68" s="360"/>
      <c r="C68" s="38"/>
      <c r="E68" s="373"/>
      <c r="F68" s="346"/>
      <c r="G68" s="346"/>
      <c r="H68" s="346"/>
      <c r="I68" s="346"/>
      <c r="J68" s="346"/>
      <c r="K68" s="346"/>
      <c r="L68" s="346"/>
      <c r="M68" s="346"/>
      <c r="N68" s="360"/>
      <c r="O68" s="360"/>
    </row>
    <row r="69" spans="2:15">
      <c r="B69" s="360"/>
      <c r="C69" s="38"/>
      <c r="E69" s="373"/>
      <c r="F69" s="346"/>
      <c r="G69" s="346"/>
      <c r="H69" s="346"/>
      <c r="I69" s="346"/>
      <c r="J69" s="346"/>
      <c r="K69" s="346"/>
      <c r="L69" s="346"/>
      <c r="M69" s="346"/>
      <c r="N69" s="360"/>
      <c r="O69" s="360"/>
    </row>
    <row r="70" spans="2:15">
      <c r="B70" s="360"/>
      <c r="C70" s="38"/>
      <c r="E70" s="373"/>
      <c r="F70" s="346"/>
      <c r="G70" s="346"/>
      <c r="H70" s="346"/>
      <c r="I70" s="346"/>
      <c r="J70" s="346"/>
      <c r="K70" s="346"/>
      <c r="L70" s="346"/>
      <c r="M70" s="346"/>
      <c r="N70" s="360"/>
      <c r="O70" s="360"/>
    </row>
    <row r="71" spans="2:15">
      <c r="B71" s="360"/>
      <c r="C71" s="38"/>
      <c r="E71" s="346"/>
      <c r="F71" s="346"/>
      <c r="G71" s="346"/>
      <c r="H71" s="346"/>
      <c r="I71" s="346"/>
      <c r="J71" s="346"/>
      <c r="K71" s="346"/>
      <c r="L71" s="346"/>
      <c r="M71" s="346"/>
      <c r="N71" s="360"/>
      <c r="O71" s="360"/>
    </row>
    <row r="72" spans="2:15">
      <c r="B72" s="360"/>
      <c r="C72" s="38"/>
      <c r="E72" s="346"/>
      <c r="F72" s="346"/>
      <c r="G72" s="346"/>
      <c r="H72" s="346"/>
      <c r="I72" s="346"/>
      <c r="J72" s="346"/>
      <c r="K72" s="346"/>
      <c r="L72" s="346"/>
      <c r="M72" s="346"/>
      <c r="N72" s="360"/>
      <c r="O72" s="360"/>
    </row>
    <row r="73" spans="2:15">
      <c r="M73" s="346"/>
    </row>
    <row r="74" spans="2:15">
      <c r="K74" s="360"/>
      <c r="M74" s="346"/>
    </row>
    <row r="75" spans="2:15">
      <c r="K75" s="360"/>
      <c r="M75" s="346"/>
    </row>
    <row r="76" spans="2:15">
      <c r="K76" s="360"/>
      <c r="M76" s="346"/>
    </row>
    <row r="77" spans="2:15">
      <c r="K77" s="360"/>
    </row>
  </sheetData>
  <mergeCells count="3">
    <mergeCell ref="A1:F1"/>
    <mergeCell ref="A3:F3"/>
    <mergeCell ref="E5:E8"/>
  </mergeCells>
  <phoneticPr fontId="0" type="noConversion"/>
  <hyperlinks>
    <hyperlink ref="D41" r:id="rId1"/>
    <hyperlink ref="D44" r:id="rId2"/>
  </hyperlinks>
  <printOptions horizontalCentered="1"/>
  <pageMargins left="0.59" right="0.56000000000000005" top="0.33" bottom="0.25" header="0.67" footer="0.5"/>
  <pageSetup orientation="landscape" r:id="rId3"/>
  <headerFooter alignWithMargins="0">
    <oddFooter>&amp;L&amp;"Arial,Italic"&amp;9MSDE - LFRO  03/2020&amp;C&amp;P&amp;R&amp;"Arial,Italic"&amp;9Selected Financial Data-Part 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workbookViewId="0">
      <selection activeCell="G6" sqref="G6:J6"/>
    </sheetView>
  </sheetViews>
  <sheetFormatPr defaultRowHeight="12.75"/>
  <cols>
    <col min="1" max="1" width="14.140625" customWidth="1"/>
    <col min="2" max="3" width="15" bestFit="1" customWidth="1"/>
    <col min="4" max="5" width="13.42578125" bestFit="1" customWidth="1"/>
    <col min="6" max="6" width="2.7109375" customWidth="1"/>
    <col min="7" max="7" width="6.28515625" bestFit="1" customWidth="1"/>
    <col min="8" max="8" width="10" bestFit="1" customWidth="1"/>
    <col min="9" max="9" width="9" bestFit="1" customWidth="1"/>
    <col min="10" max="10" width="7" bestFit="1" customWidth="1"/>
    <col min="12" max="12" width="12.7109375" style="360" bestFit="1" customWidth="1"/>
    <col min="13" max="13" width="11.140625" style="360" bestFit="1" customWidth="1"/>
    <col min="14" max="14" width="12.7109375" style="360" bestFit="1" customWidth="1"/>
    <col min="15" max="15" width="11.140625" style="360" bestFit="1" customWidth="1"/>
    <col min="17" max="17" width="11.140625" style="360" bestFit="1" customWidth="1"/>
  </cols>
  <sheetData>
    <row r="1" spans="1:14">
      <c r="A1" s="462" t="s">
        <v>96</v>
      </c>
      <c r="B1" s="462"/>
      <c r="C1" s="462"/>
      <c r="D1" s="462"/>
      <c r="E1" s="462"/>
      <c r="F1" s="462"/>
      <c r="G1" s="462"/>
      <c r="H1" s="462"/>
      <c r="I1" s="462"/>
      <c r="J1" s="462"/>
    </row>
    <row r="3" spans="1:14">
      <c r="A3" s="453" t="s">
        <v>214</v>
      </c>
      <c r="B3" s="462"/>
      <c r="C3" s="462"/>
      <c r="D3" s="462"/>
      <c r="E3" s="462"/>
      <c r="F3" s="462"/>
      <c r="G3" s="462"/>
      <c r="H3" s="462"/>
      <c r="I3" s="462"/>
      <c r="J3" s="462"/>
    </row>
    <row r="4" spans="1:14">
      <c r="A4" s="453" t="s">
        <v>240</v>
      </c>
      <c r="B4" s="462"/>
      <c r="C4" s="462"/>
      <c r="D4" s="462"/>
      <c r="E4" s="462"/>
      <c r="F4" s="462"/>
      <c r="G4" s="462"/>
      <c r="H4" s="462"/>
      <c r="I4" s="462"/>
      <c r="J4" s="462"/>
    </row>
    <row r="5" spans="1:14" ht="13.5" thickBo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4" ht="28.5" customHeight="1" thickTop="1">
      <c r="A6" s="3"/>
      <c r="B6" s="564" t="s">
        <v>158</v>
      </c>
      <c r="C6" s="564"/>
      <c r="D6" s="564"/>
      <c r="E6" s="564"/>
      <c r="F6" s="177"/>
      <c r="G6" s="563" t="s">
        <v>159</v>
      </c>
      <c r="H6" s="563"/>
      <c r="I6" s="563"/>
      <c r="J6" s="563"/>
      <c r="N6" s="363"/>
    </row>
    <row r="7" spans="1:14">
      <c r="A7" s="3" t="s">
        <v>67</v>
      </c>
      <c r="B7" s="4"/>
      <c r="C7" s="400" t="s">
        <v>219</v>
      </c>
      <c r="D7" s="4" t="s">
        <v>31</v>
      </c>
      <c r="E7" s="4"/>
      <c r="F7" s="4"/>
      <c r="G7" s="4"/>
      <c r="H7" s="4"/>
      <c r="I7" s="4" t="s">
        <v>31</v>
      </c>
      <c r="J7" s="4"/>
    </row>
    <row r="8" spans="1:14">
      <c r="A8" s="3" t="s">
        <v>30</v>
      </c>
      <c r="B8" s="4" t="s">
        <v>98</v>
      </c>
      <c r="C8" s="72" t="s">
        <v>99</v>
      </c>
      <c r="D8" s="4" t="s">
        <v>35</v>
      </c>
      <c r="E8" s="4" t="s">
        <v>37</v>
      </c>
      <c r="F8" s="4"/>
      <c r="G8" s="4" t="s">
        <v>98</v>
      </c>
      <c r="H8" s="4" t="s">
        <v>99</v>
      </c>
      <c r="I8" s="4" t="s">
        <v>35</v>
      </c>
      <c r="J8" s="4" t="s">
        <v>37</v>
      </c>
    </row>
    <row r="9" spans="1:14" ht="13.5" thickBot="1">
      <c r="A9" s="7" t="s">
        <v>121</v>
      </c>
      <c r="B9" s="8" t="s">
        <v>41</v>
      </c>
      <c r="C9" s="370" t="s">
        <v>53</v>
      </c>
      <c r="D9" s="8" t="s">
        <v>36</v>
      </c>
      <c r="E9" s="8" t="s">
        <v>34</v>
      </c>
      <c r="F9" s="8"/>
      <c r="G9" s="8" t="s">
        <v>41</v>
      </c>
      <c r="H9" s="8" t="s">
        <v>106</v>
      </c>
      <c r="I9" s="8" t="s">
        <v>36</v>
      </c>
      <c r="J9" s="8" t="s">
        <v>34</v>
      </c>
    </row>
    <row r="10" spans="1:14">
      <c r="A10" s="3" t="s">
        <v>0</v>
      </c>
      <c r="B10" s="10">
        <f>SUM(B12:B39)</f>
        <v>8219896777.0000019</v>
      </c>
      <c r="C10" s="10">
        <f>SUM(C12:C39)</f>
        <v>6646292564.6199999</v>
      </c>
      <c r="D10" s="10">
        <f>SUM(D12:D39)</f>
        <v>918192158.92999995</v>
      </c>
      <c r="E10" s="10">
        <f>SUM(E12:E39)</f>
        <v>655412053.45000005</v>
      </c>
      <c r="F10" s="10"/>
      <c r="G10" s="37">
        <f>+B10/(table11!$B9*1000)</f>
        <v>1.0719085930648395E-2</v>
      </c>
      <c r="H10" s="37">
        <f>+C10/(table11!$B9*1000)</f>
        <v>8.6670408465144236E-3</v>
      </c>
      <c r="I10" s="37">
        <f>+D10/(table11!$B9*1000)</f>
        <v>1.1973606140599636E-3</v>
      </c>
      <c r="J10" s="37">
        <f>+E10/(table11!$B9*1000)</f>
        <v>8.546844700740052E-4</v>
      </c>
    </row>
    <row r="11" spans="1:14">
      <c r="A11" s="3"/>
      <c r="C11" s="4"/>
      <c r="D11" s="4"/>
      <c r="E11" s="4"/>
      <c r="F11" s="4"/>
    </row>
    <row r="12" spans="1:14">
      <c r="A12" s="3" t="s">
        <v>1</v>
      </c>
      <c r="B12" s="1">
        <f t="shared" ref="B12:B39" si="0">SUM(C12:E12)</f>
        <v>34328247.780000001</v>
      </c>
      <c r="C12" s="40">
        <v>31843379.280000001</v>
      </c>
      <c r="D12" s="2">
        <v>2484868.5</v>
      </c>
      <c r="E12" s="2">
        <v>0</v>
      </c>
      <c r="F12" s="2"/>
      <c r="G12" s="36">
        <f>+B12/(table11!$B11*1000)*100</f>
        <v>0.87494030273001422</v>
      </c>
      <c r="H12" s="36">
        <f>+C12/(table11!$B11*1000)*100</f>
        <v>0.81160728289260387</v>
      </c>
      <c r="I12" s="36">
        <f>+D12/(table11!$B11*1000)*100</f>
        <v>6.3333019837410298E-2</v>
      </c>
      <c r="J12" s="36">
        <f>+E12/(table11!$B11*1000)*100</f>
        <v>0</v>
      </c>
    </row>
    <row r="13" spans="1:14">
      <c r="A13" s="3" t="s">
        <v>2</v>
      </c>
      <c r="B13" s="1">
        <f t="shared" si="0"/>
        <v>827213425.52999997</v>
      </c>
      <c r="C13" s="40">
        <v>698341054.52999997</v>
      </c>
      <c r="D13" s="2">
        <v>47596931</v>
      </c>
      <c r="E13" s="2">
        <v>81275440</v>
      </c>
      <c r="F13" s="2"/>
      <c r="G13" s="36">
        <f>+B13/(table11!$B12*1000)*100</f>
        <v>0.91792683854560364</v>
      </c>
      <c r="H13" s="36">
        <f>+C13/(table11!$B12*1000)*100</f>
        <v>0.77492213814181887</v>
      </c>
      <c r="I13" s="36">
        <f>+D13/(table11!$B12*1000)*100</f>
        <v>5.2816478854064174E-2</v>
      </c>
      <c r="J13" s="36">
        <f>+E13/(table11!$B12*1000)*100</f>
        <v>9.0188221549720532E-2</v>
      </c>
    </row>
    <row r="14" spans="1:14">
      <c r="A14" s="3" t="s">
        <v>3</v>
      </c>
      <c r="B14" s="1">
        <f t="shared" si="0"/>
        <v>575621712.19000006</v>
      </c>
      <c r="C14" s="40">
        <v>305740912.83999997</v>
      </c>
      <c r="D14" s="2">
        <v>269880799.35000002</v>
      </c>
      <c r="E14" s="2">
        <v>0</v>
      </c>
      <c r="F14" s="2"/>
      <c r="G14" s="36">
        <f>+B14/(table11!$B13*1000)*100</f>
        <v>1.3501927932448434</v>
      </c>
      <c r="H14" s="36">
        <f>+C14/(table11!$B13*1000)*100</f>
        <v>0.71715358954425368</v>
      </c>
      <c r="I14" s="36">
        <f>+D14/(table11!$B13*1000)*100</f>
        <v>0.63303920370058975</v>
      </c>
      <c r="J14" s="36">
        <f>+E14/(table11!$B13*1000)*100</f>
        <v>0</v>
      </c>
    </row>
    <row r="15" spans="1:14">
      <c r="A15" s="3" t="s">
        <v>4</v>
      </c>
      <c r="B15" s="1">
        <f t="shared" si="0"/>
        <v>951630176.30000007</v>
      </c>
      <c r="C15" s="40">
        <v>822959846.30000007</v>
      </c>
      <c r="D15" s="2">
        <v>74280747</v>
      </c>
      <c r="E15" s="2">
        <v>54389583</v>
      </c>
      <c r="F15" s="2"/>
      <c r="G15" s="36">
        <f>+B15/(table11!$B14*1000)*100</f>
        <v>1.0899787731188926</v>
      </c>
      <c r="H15" s="36">
        <f>+C15/(table11!$B14*1000)*100</f>
        <v>0.94260226917542134</v>
      </c>
      <c r="I15" s="36">
        <f>+D15/(table11!$B14*1000)*100</f>
        <v>8.507972897224618E-2</v>
      </c>
      <c r="J15" s="36">
        <f>+E15/(table11!$B14*1000)*100</f>
        <v>6.2296774971224884E-2</v>
      </c>
    </row>
    <row r="16" spans="1:14">
      <c r="A16" s="3" t="s">
        <v>5</v>
      </c>
      <c r="B16" s="1">
        <f t="shared" si="0"/>
        <v>147248961.25999999</v>
      </c>
      <c r="C16" s="40">
        <v>128277309.13</v>
      </c>
      <c r="D16" s="2">
        <v>11608514</v>
      </c>
      <c r="E16" s="2">
        <v>7363138.1299999999</v>
      </c>
      <c r="F16" s="2"/>
      <c r="G16" s="36">
        <f>+B16/(table11!$B15*1000)*100</f>
        <v>1.2019095948650467</v>
      </c>
      <c r="H16" s="36">
        <f>+C16/(table11!$B15*1000)*100</f>
        <v>1.0470547793853868</v>
      </c>
      <c r="I16" s="36">
        <f>+D16/(table11!$B15*1000)*100</f>
        <v>9.4753703111625093E-2</v>
      </c>
      <c r="J16" s="36">
        <f>+E16/(table11!$B15*1000)*100</f>
        <v>6.0101112368034906E-2</v>
      </c>
    </row>
    <row r="17" spans="1:10">
      <c r="A17" s="3"/>
      <c r="B17" s="1"/>
      <c r="C17" s="40"/>
      <c r="D17" s="2"/>
      <c r="E17" s="2"/>
      <c r="F17" s="2"/>
      <c r="G17" s="36"/>
      <c r="H17" s="36"/>
      <c r="I17" s="36"/>
      <c r="J17" s="36"/>
    </row>
    <row r="18" spans="1:10">
      <c r="A18" s="3" t="s">
        <v>6</v>
      </c>
      <c r="B18" s="1">
        <f t="shared" si="0"/>
        <v>18337141.129999999</v>
      </c>
      <c r="C18" s="40">
        <v>15607160.17</v>
      </c>
      <c r="D18" s="2">
        <v>1060602.3599999999</v>
      </c>
      <c r="E18" s="2">
        <v>1669378.6</v>
      </c>
      <c r="F18" s="2"/>
      <c r="G18" s="36">
        <f>+B18/(table11!$B17*1000)*100</f>
        <v>0.69056067016670564</v>
      </c>
      <c r="H18" s="36">
        <f>+C18/(table11!$B17*1000)*100</f>
        <v>0.58775197889281416</v>
      </c>
      <c r="I18" s="36">
        <f>+D18/(table11!$B17*1000)*100</f>
        <v>3.9941355705865669E-2</v>
      </c>
      <c r="J18" s="36">
        <f>+E18/(table11!$B17*1000)*100</f>
        <v>6.2867335568025762E-2</v>
      </c>
    </row>
    <row r="19" spans="1:10">
      <c r="A19" s="3" t="s">
        <v>7</v>
      </c>
      <c r="B19" s="1">
        <f t="shared" si="0"/>
        <v>217936801.56999999</v>
      </c>
      <c r="C19" s="40">
        <v>196589941.30000001</v>
      </c>
      <c r="D19" s="2">
        <v>11021576.98</v>
      </c>
      <c r="E19" s="2">
        <v>10325283.289999999</v>
      </c>
      <c r="F19" s="2"/>
      <c r="G19" s="36">
        <f>+B19/(table11!$B18*1000)*100</f>
        <v>1.0870951451166617</v>
      </c>
      <c r="H19" s="36">
        <f>+C19/(table11!$B18*1000)*100</f>
        <v>0.98061442228405182</v>
      </c>
      <c r="I19" s="36">
        <f>+D19/(table11!$B18*1000)*100</f>
        <v>5.4976960018563795E-2</v>
      </c>
      <c r="J19" s="36">
        <f>+E19/(table11!$B18*1000)*100</f>
        <v>5.1503762814046485E-2</v>
      </c>
    </row>
    <row r="20" spans="1:10">
      <c r="A20" s="3" t="s">
        <v>8</v>
      </c>
      <c r="B20" s="1">
        <f t="shared" si="0"/>
        <v>99752293.650000006</v>
      </c>
      <c r="C20" s="40">
        <v>83782191</v>
      </c>
      <c r="D20" s="2">
        <v>7259235.6499999994</v>
      </c>
      <c r="E20" s="2">
        <v>8710867</v>
      </c>
      <c r="F20" s="2"/>
      <c r="G20" s="36">
        <f>+B20/(table11!$B19*1000)*100</f>
        <v>0.95753732677852121</v>
      </c>
      <c r="H20" s="36">
        <f>+C20/(table11!$B19*1000)*100</f>
        <v>0.80423790036618836</v>
      </c>
      <c r="I20" s="36">
        <f>+D20/(table11!$B19*1000)*100</f>
        <v>6.9682498962331779E-2</v>
      </c>
      <c r="J20" s="36">
        <f>+E20/(table11!$B19*1000)*100</f>
        <v>8.3616927450000905E-2</v>
      </c>
    </row>
    <row r="21" spans="1:10">
      <c r="A21" s="3" t="s">
        <v>174</v>
      </c>
      <c r="B21" s="1">
        <f t="shared" si="0"/>
        <v>216741973.67000002</v>
      </c>
      <c r="C21" s="40">
        <v>187574016.76000002</v>
      </c>
      <c r="D21" s="2">
        <v>15992999.91</v>
      </c>
      <c r="E21" s="2">
        <v>13174957</v>
      </c>
      <c r="F21" s="2"/>
      <c r="G21" s="36">
        <f>+B21/(table11!$B20*1000)*100</f>
        <v>1.2003951158641566</v>
      </c>
      <c r="H21" s="36">
        <f>+C21/(table11!$B20*1000)*100</f>
        <v>1.0388524648416588</v>
      </c>
      <c r="I21" s="36">
        <f>+D21/(table11!$B20*1000)*100</f>
        <v>8.8574993827497589E-2</v>
      </c>
      <c r="J21" s="36">
        <f>+E21/(table11!$B20*1000)*100</f>
        <v>7.2967657195000007E-2</v>
      </c>
    </row>
    <row r="22" spans="1:10">
      <c r="A22" s="3" t="s">
        <v>10</v>
      </c>
      <c r="B22" s="1">
        <f t="shared" si="0"/>
        <v>25170133.609999999</v>
      </c>
      <c r="C22" s="40">
        <v>20066913.609999999</v>
      </c>
      <c r="D22" s="2">
        <v>5103220</v>
      </c>
      <c r="E22" s="2">
        <v>0</v>
      </c>
      <c r="F22" s="2"/>
      <c r="G22" s="36">
        <f>+B22/(table11!$B21*1000)*100</f>
        <v>0.87431543097755726</v>
      </c>
      <c r="H22" s="36">
        <f>+C22/(table11!$B21*1000)*100</f>
        <v>0.69704883149075025</v>
      </c>
      <c r="I22" s="36">
        <f>+D22/(table11!$B21*1000)*100</f>
        <v>0.17726659948680701</v>
      </c>
      <c r="J22" s="36">
        <f>+E22/(table11!$B21*1000)*100</f>
        <v>0</v>
      </c>
    </row>
    <row r="23" spans="1:10">
      <c r="A23" s="3"/>
      <c r="B23" s="1"/>
      <c r="C23" s="40"/>
      <c r="D23" s="2"/>
      <c r="E23" s="2"/>
      <c r="F23" s="2"/>
      <c r="G23" s="36"/>
      <c r="H23" s="36"/>
      <c r="I23" s="36"/>
      <c r="J23" s="36"/>
    </row>
    <row r="24" spans="1:10">
      <c r="A24" s="3" t="s">
        <v>11</v>
      </c>
      <c r="B24" s="1">
        <f t="shared" si="0"/>
        <v>336793832</v>
      </c>
      <c r="C24" s="40">
        <v>278889278</v>
      </c>
      <c r="D24" s="2">
        <v>22678104</v>
      </c>
      <c r="E24" s="2">
        <v>35226450</v>
      </c>
      <c r="F24" s="2"/>
      <c r="G24" s="36">
        <f>+B24/(table11!$B23*1000)*100</f>
        <v>1.0896999018928577</v>
      </c>
      <c r="H24" s="36">
        <f>+C24/(table11!$B23*1000)*100</f>
        <v>0.90234912281757562</v>
      </c>
      <c r="I24" s="36">
        <f>+D24/(table11!$B23*1000)*100</f>
        <v>7.3375238368130272E-2</v>
      </c>
      <c r="J24" s="36">
        <f>+E24/(table11!$B23*1000)*100</f>
        <v>0.11397554070715184</v>
      </c>
    </row>
    <row r="25" spans="1:10">
      <c r="A25" s="3" t="s">
        <v>12</v>
      </c>
      <c r="B25" s="1">
        <f t="shared" si="0"/>
        <v>28124055.710000001</v>
      </c>
      <c r="C25" s="40">
        <v>27947593.949999999</v>
      </c>
      <c r="D25" s="2">
        <v>176461.76</v>
      </c>
      <c r="E25" s="2">
        <v>0</v>
      </c>
      <c r="F25" s="2"/>
      <c r="G25" s="36">
        <f>+B25/(table11!$B24*1000)*100</f>
        <v>0.61578520581382057</v>
      </c>
      <c r="H25" s="36">
        <f>+C25/(table11!$B24*1000)*100</f>
        <v>0.61192151907104286</v>
      </c>
      <c r="I25" s="36">
        <f>+D25/(table11!$B24*1000)*100</f>
        <v>3.863686742777719E-3</v>
      </c>
      <c r="J25" s="36">
        <f>+E25/(table11!$B24*1000)*100</f>
        <v>0</v>
      </c>
    </row>
    <row r="26" spans="1:10">
      <c r="A26" s="3" t="s">
        <v>13</v>
      </c>
      <c r="B26" s="1">
        <f t="shared" si="0"/>
        <v>306557238.95999998</v>
      </c>
      <c r="C26" s="40">
        <v>251055416.19999999</v>
      </c>
      <c r="D26" s="2">
        <v>21426319.329999998</v>
      </c>
      <c r="E26" s="2">
        <v>34075503.43</v>
      </c>
      <c r="F26" s="2"/>
      <c r="G26" s="36">
        <f>+B26/(table11!$B25*1000)*100</f>
        <v>1.0552237071689285</v>
      </c>
      <c r="H26" s="36">
        <f>+C26/(table11!$B25*1000)*100</f>
        <v>0.86417671259744533</v>
      </c>
      <c r="I26" s="36">
        <f>+D26/(table11!$B25*1000)*100</f>
        <v>7.3753143755766928E-2</v>
      </c>
      <c r="J26" s="36">
        <f>+E26/(table11!$B25*1000)*100</f>
        <v>0.11729385081571633</v>
      </c>
    </row>
    <row r="27" spans="1:10">
      <c r="A27" s="3" t="s">
        <v>14</v>
      </c>
      <c r="B27" s="1">
        <f t="shared" si="0"/>
        <v>693072768</v>
      </c>
      <c r="C27" s="40">
        <v>610220151</v>
      </c>
      <c r="D27" s="2">
        <v>36524422</v>
      </c>
      <c r="E27" s="2">
        <v>46328195</v>
      </c>
      <c r="F27" s="2"/>
      <c r="G27" s="36">
        <f>+B27/(table11!$B26*1000)*100</f>
        <v>1.3062024457005705</v>
      </c>
      <c r="H27" s="36">
        <f>+C27/(table11!$B26*1000)*100</f>
        <v>1.1500539199542918</v>
      </c>
      <c r="I27" s="36">
        <f>+D27/(table11!$B26*1000)*100</f>
        <v>6.8835902299078253E-2</v>
      </c>
      <c r="J27" s="36">
        <f>+E27/(table11!$B26*1000)*100</f>
        <v>8.7312623447200491E-2</v>
      </c>
    </row>
    <row r="28" spans="1:10">
      <c r="A28" s="3" t="s">
        <v>15</v>
      </c>
      <c r="B28" s="1">
        <f t="shared" si="0"/>
        <v>18098112.829999998</v>
      </c>
      <c r="C28" s="40">
        <v>17668963.829999998</v>
      </c>
      <c r="D28" s="2">
        <v>429149</v>
      </c>
      <c r="E28" s="2">
        <v>0</v>
      </c>
      <c r="F28" s="2"/>
      <c r="G28" s="36">
        <f>+B28/(table11!$B27*1000)*100</f>
        <v>0.60914194689276591</v>
      </c>
      <c r="H28" s="36">
        <f>+C28/(table11!$B27*1000)*100</f>
        <v>0.59469775263767455</v>
      </c>
      <c r="I28" s="36">
        <f>+D28/(table11!$B27*1000)*100</f>
        <v>1.4444194255091494E-2</v>
      </c>
      <c r="J28" s="36">
        <f>+E28/(table11!$B27*1000)*100</f>
        <v>0</v>
      </c>
    </row>
    <row r="29" spans="1:10">
      <c r="A29" s="3"/>
      <c r="B29" s="1"/>
      <c r="C29" s="40"/>
      <c r="D29" s="2"/>
      <c r="E29" s="2"/>
      <c r="F29" s="2"/>
      <c r="G29" s="36"/>
      <c r="H29" s="36"/>
      <c r="I29" s="36"/>
      <c r="J29" s="36"/>
    </row>
    <row r="30" spans="1:10">
      <c r="A30" s="3" t="s">
        <v>16</v>
      </c>
      <c r="B30" s="1">
        <f t="shared" si="0"/>
        <v>2270163030.7600002</v>
      </c>
      <c r="C30" s="40">
        <v>1734533840.76</v>
      </c>
      <c r="D30" s="2">
        <v>260988156</v>
      </c>
      <c r="E30" s="2">
        <v>274641034</v>
      </c>
      <c r="F30" s="2"/>
      <c r="G30" s="36">
        <f>+B30/(table11!$B29*1000)*100</f>
        <v>1.1680185102306417</v>
      </c>
      <c r="H30" s="36">
        <f>+C30/(table11!$B29*1000)*100</f>
        <v>0.89243266020012646</v>
      </c>
      <c r="I30" s="36">
        <f>+D30/(table11!$B29*1000)*100</f>
        <v>0.13428066311911926</v>
      </c>
      <c r="J30" s="36">
        <f>+E30/(table11!$B29*1000)*100</f>
        <v>0.14130518691139601</v>
      </c>
    </row>
    <row r="31" spans="1:10">
      <c r="A31" s="3" t="s">
        <v>17</v>
      </c>
      <c r="B31" s="1">
        <f t="shared" si="0"/>
        <v>957594947.70000005</v>
      </c>
      <c r="C31" s="40">
        <v>784216264.70000005</v>
      </c>
      <c r="D31" s="2">
        <v>106970051</v>
      </c>
      <c r="E31" s="2">
        <v>66408632</v>
      </c>
      <c r="F31" s="2"/>
      <c r="G31" s="36">
        <f>+B31/(table11!$B30*1000)*100</f>
        <v>1.0022256284281419</v>
      </c>
      <c r="H31" s="36">
        <f>+C31/(table11!$B30*1000)*100</f>
        <v>0.82076627555344761</v>
      </c>
      <c r="I31" s="36">
        <f>+D31/(table11!$B30*1000)*100</f>
        <v>0.1119556100875044</v>
      </c>
      <c r="J31" s="36">
        <f>+E31/(table11!$B30*1000)*100</f>
        <v>6.9503742787189737E-2</v>
      </c>
    </row>
    <row r="32" spans="1:10">
      <c r="A32" s="3" t="s">
        <v>18</v>
      </c>
      <c r="B32" s="1">
        <f t="shared" si="0"/>
        <v>61632485.639999993</v>
      </c>
      <c r="C32" s="40">
        <v>57888320.019999996</v>
      </c>
      <c r="D32" s="2">
        <v>3744165.62</v>
      </c>
      <c r="E32" s="2">
        <v>0</v>
      </c>
      <c r="F32" s="2"/>
      <c r="G32" s="36">
        <f>+B32/(table11!$B31*1000)*100</f>
        <v>0.74647320641095671</v>
      </c>
      <c r="H32" s="36">
        <f>+C32/(table11!$B31*1000)*100</f>
        <v>0.70112505459341679</v>
      </c>
      <c r="I32" s="36">
        <f>+D32/(table11!$B31*1000)*100</f>
        <v>4.53481518175399E-2</v>
      </c>
      <c r="J32" s="36">
        <f>+E32/(table11!$B31*1000)*100</f>
        <v>0</v>
      </c>
    </row>
    <row r="33" spans="1:10">
      <c r="A33" s="3" t="s">
        <v>19</v>
      </c>
      <c r="B33" s="1">
        <f t="shared" si="0"/>
        <v>115692871.09999999</v>
      </c>
      <c r="C33" s="40">
        <v>105999390.45999999</v>
      </c>
      <c r="D33" s="2">
        <v>3948301.64</v>
      </c>
      <c r="E33" s="2">
        <v>5745179</v>
      </c>
      <c r="F33" s="2"/>
      <c r="G33" s="36">
        <f>+B33/(table11!$B32*1000)*100</f>
        <v>0.91560028221536682</v>
      </c>
      <c r="H33" s="36">
        <f>+C33/(table11!$B32*1000)*100</f>
        <v>0.83888549827710912</v>
      </c>
      <c r="I33" s="36">
        <f>+D33/(table11!$B32*1000)*100</f>
        <v>3.1247094669564268E-2</v>
      </c>
      <c r="J33" s="36">
        <f>+E33/(table11!$B32*1000)*100</f>
        <v>4.5467689268693399E-2</v>
      </c>
    </row>
    <row r="34" spans="1:10">
      <c r="A34" s="3" t="s">
        <v>20</v>
      </c>
      <c r="B34" s="1">
        <f t="shared" si="0"/>
        <v>10888396.140000001</v>
      </c>
      <c r="C34" s="40">
        <v>10181663.23</v>
      </c>
      <c r="D34" s="2">
        <v>706732.91</v>
      </c>
      <c r="E34" s="2">
        <v>0</v>
      </c>
      <c r="F34" s="2"/>
      <c r="G34" s="36">
        <f>+B34/(table11!$B33*1000)*100</f>
        <v>0.73121927721523583</v>
      </c>
      <c r="H34" s="36">
        <f>+C34/(table11!$B33*1000)*100</f>
        <v>0.68375804224638936</v>
      </c>
      <c r="I34" s="36">
        <f>+D34/(table11!$B33*1000)*100</f>
        <v>4.7461234968846411E-2</v>
      </c>
      <c r="J34" s="36">
        <f>+E34/(table11!$B33*1000)*100</f>
        <v>0</v>
      </c>
    </row>
    <row r="35" spans="1:10">
      <c r="A35" s="3"/>
      <c r="B35" s="1"/>
      <c r="C35" s="40"/>
      <c r="D35" s="2"/>
      <c r="E35" s="2"/>
      <c r="F35" s="2"/>
      <c r="G35" s="36"/>
      <c r="H35" s="36"/>
      <c r="I35" s="36"/>
      <c r="J35" s="36"/>
    </row>
    <row r="36" spans="1:10">
      <c r="A36" s="3" t="s">
        <v>21</v>
      </c>
      <c r="B36" s="1">
        <f t="shared" si="0"/>
        <v>49560296.100000016</v>
      </c>
      <c r="C36" s="40">
        <v>41442616.100000016</v>
      </c>
      <c r="D36" s="2">
        <v>8117680</v>
      </c>
      <c r="E36" s="2">
        <v>0</v>
      </c>
      <c r="F36" s="2"/>
      <c r="G36" s="36">
        <f>+B36/(table11!$B35*1000)*100</f>
        <v>0.58742208466270973</v>
      </c>
      <c r="H36" s="36">
        <f>+C36/(table11!$B35*1000)*100</f>
        <v>0.49120586152709411</v>
      </c>
      <c r="I36" s="36">
        <f>+D36/(table11!$B35*1000)*100</f>
        <v>9.6216223135615703E-2</v>
      </c>
      <c r="J36" s="36">
        <f>+E36/(table11!$B35*1000)*100</f>
        <v>0</v>
      </c>
    </row>
    <row r="37" spans="1:10">
      <c r="A37" s="3" t="s">
        <v>22</v>
      </c>
      <c r="B37" s="1">
        <f t="shared" si="0"/>
        <v>107373866.36</v>
      </c>
      <c r="C37" s="40">
        <v>101327230.61</v>
      </c>
      <c r="D37" s="2">
        <v>1258152.75</v>
      </c>
      <c r="E37" s="2">
        <v>4788483</v>
      </c>
      <c r="F37" s="2"/>
      <c r="G37" s="36">
        <f>+B37/(table11!$B36*1000)*100</f>
        <v>0.82687841312829558</v>
      </c>
      <c r="H37" s="36">
        <f>+C37/(table11!$B36*1000)*100</f>
        <v>0.78031370661990251</v>
      </c>
      <c r="I37" s="36">
        <f>+D37/(table11!$B36*1000)*100</f>
        <v>9.6889437314754186E-3</v>
      </c>
      <c r="J37" s="36">
        <f>+E37/(table11!$B36*1000)*100</f>
        <v>3.6875762776917669E-2</v>
      </c>
    </row>
    <row r="38" spans="1:10">
      <c r="A38" s="3" t="s">
        <v>23</v>
      </c>
      <c r="B38" s="1">
        <f t="shared" si="0"/>
        <v>57514649.590000004</v>
      </c>
      <c r="C38" s="40">
        <v>46224719.590000004</v>
      </c>
      <c r="D38" s="2">
        <v>0</v>
      </c>
      <c r="E38" s="2">
        <v>11289930</v>
      </c>
      <c r="F38" s="2"/>
      <c r="G38" s="36">
        <f>+B38/(table11!$B37*1000)*100</f>
        <v>0.89323053377663564</v>
      </c>
      <c r="H38" s="36">
        <f>+C38/(table11!$B37*1000)*100</f>
        <v>0.71789241953809857</v>
      </c>
      <c r="I38" s="36">
        <f>+D38/(table11!$B37*1000)*100</f>
        <v>0</v>
      </c>
      <c r="J38" s="36">
        <f>+E38/(table11!$B37*1000)*100</f>
        <v>0.17533811423853712</v>
      </c>
    </row>
    <row r="39" spans="1:10">
      <c r="A39" s="12" t="s">
        <v>24</v>
      </c>
      <c r="B39" s="14">
        <f t="shared" si="0"/>
        <v>92849359.420000002</v>
      </c>
      <c r="C39" s="41">
        <v>87914391.25</v>
      </c>
      <c r="D39" s="13">
        <v>4934968.17</v>
      </c>
      <c r="E39" s="13">
        <v>0</v>
      </c>
      <c r="F39" s="13"/>
      <c r="G39" s="35">
        <f>+B39/(table11!$B38*1000)*100</f>
        <v>0.58569384142934766</v>
      </c>
      <c r="H39" s="35">
        <f>+C39/(table11!$B38*1000)*100</f>
        <v>0.55456405784361118</v>
      </c>
      <c r="I39" s="35">
        <f>+D39/(table11!$B38*1000)*100</f>
        <v>3.1129783585736422E-2</v>
      </c>
      <c r="J39" s="35">
        <f>+E39/(table11!$B38*1000)*100</f>
        <v>0</v>
      </c>
    </row>
    <row r="40" spans="1:10">
      <c r="A40" s="55"/>
      <c r="B40" s="1"/>
      <c r="G40" s="36"/>
      <c r="H40" s="36"/>
      <c r="I40" s="36"/>
      <c r="J40" s="36"/>
    </row>
    <row r="41" spans="1:10">
      <c r="A41" s="62"/>
    </row>
    <row r="42" spans="1:10">
      <c r="B42" s="346"/>
      <c r="C42" s="346"/>
      <c r="D42" s="346"/>
    </row>
    <row r="43" spans="1:10">
      <c r="B43" s="346"/>
      <c r="C43" s="346"/>
      <c r="D43" s="346"/>
    </row>
    <row r="44" spans="1:10">
      <c r="B44" s="346"/>
      <c r="C44" s="346"/>
      <c r="D44" s="346"/>
    </row>
    <row r="45" spans="1:10">
      <c r="B45" s="346"/>
      <c r="C45" s="346"/>
      <c r="D45" s="346"/>
    </row>
    <row r="46" spans="1:10">
      <c r="B46" s="346"/>
      <c r="C46" s="346"/>
      <c r="D46" s="346"/>
    </row>
    <row r="47" spans="1:10">
      <c r="B47" s="346"/>
      <c r="C47" s="346"/>
      <c r="D47" s="346"/>
    </row>
    <row r="48" spans="1:10">
      <c r="B48" s="346"/>
      <c r="C48" s="346"/>
      <c r="D48" s="346"/>
    </row>
    <row r="49" spans="2:4">
      <c r="B49" s="346"/>
      <c r="C49" s="346"/>
      <c r="D49" s="346"/>
    </row>
    <row r="50" spans="2:4">
      <c r="B50" s="346"/>
      <c r="C50" s="346"/>
      <c r="D50" s="346"/>
    </row>
    <row r="51" spans="2:4">
      <c r="B51" s="346"/>
      <c r="C51" s="346"/>
      <c r="D51" s="346"/>
    </row>
    <row r="52" spans="2:4">
      <c r="B52" s="346"/>
      <c r="C52" s="346"/>
      <c r="D52" s="346"/>
    </row>
    <row r="53" spans="2:4">
      <c r="B53" s="346"/>
      <c r="C53" s="346"/>
      <c r="D53" s="346"/>
    </row>
    <row r="54" spans="2:4">
      <c r="B54" s="346"/>
      <c r="C54" s="346"/>
      <c r="D54" s="346"/>
    </row>
    <row r="55" spans="2:4">
      <c r="B55" s="346"/>
      <c r="C55" s="346"/>
      <c r="D55" s="346"/>
    </row>
    <row r="56" spans="2:4">
      <c r="B56" s="346"/>
      <c r="C56" s="346"/>
      <c r="D56" s="346"/>
    </row>
    <row r="57" spans="2:4">
      <c r="B57" s="346"/>
      <c r="C57" s="346"/>
      <c r="D57" s="346"/>
    </row>
    <row r="58" spans="2:4">
      <c r="B58" s="346"/>
      <c r="C58" s="346"/>
      <c r="D58" s="346"/>
    </row>
    <row r="59" spans="2:4">
      <c r="B59" s="346"/>
      <c r="C59" s="346"/>
      <c r="D59" s="346"/>
    </row>
    <row r="60" spans="2:4">
      <c r="B60" s="346"/>
      <c r="C60" s="346"/>
      <c r="D60" s="346"/>
    </row>
    <row r="61" spans="2:4">
      <c r="B61" s="346"/>
      <c r="C61" s="346"/>
      <c r="D61" s="346"/>
    </row>
    <row r="62" spans="2:4">
      <c r="B62" s="346"/>
      <c r="C62" s="346"/>
      <c r="D62" s="346"/>
    </row>
    <row r="63" spans="2:4">
      <c r="B63" s="346"/>
      <c r="C63" s="346"/>
      <c r="D63" s="346"/>
    </row>
    <row r="64" spans="2:4">
      <c r="B64" s="346"/>
      <c r="C64" s="346"/>
      <c r="D64" s="346"/>
    </row>
    <row r="65" spans="2:4">
      <c r="B65" s="346"/>
      <c r="C65" s="346"/>
      <c r="D65" s="346"/>
    </row>
    <row r="66" spans="2:4">
      <c r="B66" s="346"/>
      <c r="C66" s="346"/>
      <c r="D66" s="346"/>
    </row>
    <row r="67" spans="2:4">
      <c r="B67" s="346"/>
      <c r="C67" s="346"/>
      <c r="D67" s="346"/>
    </row>
    <row r="68" spans="2:4">
      <c r="B68" s="346"/>
      <c r="C68" s="346"/>
      <c r="D68" s="346"/>
    </row>
    <row r="69" spans="2:4">
      <c r="B69" s="346"/>
      <c r="C69" s="346"/>
      <c r="D69" s="346"/>
    </row>
    <row r="70" spans="2:4">
      <c r="B70" s="346"/>
      <c r="C70" s="346"/>
      <c r="D70" s="346"/>
    </row>
    <row r="71" spans="2:4">
      <c r="B71" s="346"/>
      <c r="C71" s="346"/>
      <c r="D71" s="346"/>
    </row>
    <row r="72" spans="2:4">
      <c r="B72" s="346"/>
      <c r="C72" s="346"/>
      <c r="D72" s="346"/>
    </row>
    <row r="73" spans="2:4">
      <c r="B73" s="346"/>
      <c r="C73" s="346"/>
      <c r="D73" s="346"/>
    </row>
    <row r="75" spans="2:4">
      <c r="B75" s="346"/>
      <c r="C75" s="346"/>
      <c r="D75" s="346"/>
    </row>
    <row r="76" spans="2:4">
      <c r="B76" s="346"/>
      <c r="C76" s="346"/>
      <c r="D76" s="346"/>
    </row>
    <row r="77" spans="2:4">
      <c r="B77" s="346"/>
      <c r="C77" s="346"/>
      <c r="D77" s="346"/>
    </row>
    <row r="78" spans="2:4">
      <c r="B78" s="346"/>
      <c r="C78" s="346"/>
      <c r="D78" s="346"/>
    </row>
  </sheetData>
  <mergeCells count="5">
    <mergeCell ref="G6:J6"/>
    <mergeCell ref="A1:J1"/>
    <mergeCell ref="A3:J3"/>
    <mergeCell ref="A4:J4"/>
    <mergeCell ref="B6:E6"/>
  </mergeCells>
  <phoneticPr fontId="0" type="noConversion"/>
  <printOptions horizontalCentered="1"/>
  <pageMargins left="0.59" right="0.56000000000000005" top="0.57999999999999996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9"/>
  <sheetViews>
    <sheetView tabSelected="1" zoomScaleNormal="100" workbookViewId="0">
      <selection activeCell="G6" sqref="G6:J6"/>
    </sheetView>
  </sheetViews>
  <sheetFormatPr defaultRowHeight="12.75"/>
  <cols>
    <col min="1" max="1" width="14.28515625" bestFit="1" customWidth="1"/>
    <col min="2" max="3" width="15" bestFit="1" customWidth="1"/>
    <col min="4" max="5" width="13.42578125" bestFit="1" customWidth="1"/>
    <col min="6" max="6" width="4.7109375" customWidth="1"/>
    <col min="7" max="7" width="6.28515625" bestFit="1" customWidth="1"/>
    <col min="8" max="8" width="10" bestFit="1" customWidth="1"/>
    <col min="9" max="9" width="9" bestFit="1" customWidth="1"/>
    <col min="10" max="10" width="7" bestFit="1" customWidth="1"/>
  </cols>
  <sheetData>
    <row r="1" spans="1:24">
      <c r="A1" s="462" t="s">
        <v>190</v>
      </c>
      <c r="B1" s="462"/>
      <c r="C1" s="462"/>
      <c r="D1" s="462"/>
      <c r="E1" s="462"/>
      <c r="F1" s="462"/>
      <c r="G1" s="462"/>
      <c r="H1" s="462"/>
      <c r="I1" s="462"/>
      <c r="J1" s="462"/>
    </row>
    <row r="3" spans="1:24">
      <c r="A3" s="453" t="s">
        <v>214</v>
      </c>
      <c r="B3" s="462"/>
      <c r="C3" s="462"/>
      <c r="D3" s="462"/>
      <c r="E3" s="462"/>
      <c r="F3" s="462"/>
      <c r="G3" s="462"/>
      <c r="H3" s="462"/>
      <c r="I3" s="462"/>
      <c r="J3" s="462"/>
    </row>
    <row r="4" spans="1:24">
      <c r="A4" s="453" t="s">
        <v>240</v>
      </c>
      <c r="B4" s="462"/>
      <c r="C4" s="462"/>
      <c r="D4" s="462"/>
      <c r="E4" s="462"/>
      <c r="F4" s="462"/>
      <c r="G4" s="462"/>
      <c r="H4" s="462"/>
      <c r="I4" s="462"/>
      <c r="J4" s="462"/>
    </row>
    <row r="5" spans="1:24" ht="13.5" thickBo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24" ht="29.25" customHeight="1" thickTop="1">
      <c r="A6" s="3"/>
      <c r="B6" s="564" t="s">
        <v>158</v>
      </c>
      <c r="C6" s="564"/>
      <c r="D6" s="564"/>
      <c r="E6" s="564"/>
      <c r="F6" s="177"/>
      <c r="G6" s="563" t="s">
        <v>189</v>
      </c>
      <c r="H6" s="563"/>
      <c r="I6" s="563"/>
      <c r="J6" s="563"/>
    </row>
    <row r="7" spans="1:24">
      <c r="A7" s="3" t="s">
        <v>67</v>
      </c>
      <c r="B7" s="4"/>
      <c r="C7" s="72" t="s">
        <v>99</v>
      </c>
      <c r="D7" s="4" t="s">
        <v>31</v>
      </c>
      <c r="E7" s="4"/>
      <c r="F7" s="4"/>
      <c r="G7" s="4"/>
      <c r="H7" s="4"/>
      <c r="I7" s="4" t="s">
        <v>31</v>
      </c>
      <c r="J7" s="4"/>
    </row>
    <row r="8" spans="1:24">
      <c r="A8" s="3" t="s">
        <v>30</v>
      </c>
      <c r="B8" s="4" t="s">
        <v>98</v>
      </c>
      <c r="C8" s="71" t="s">
        <v>53</v>
      </c>
      <c r="D8" s="4" t="s">
        <v>35</v>
      </c>
      <c r="E8" s="4" t="s">
        <v>37</v>
      </c>
      <c r="F8" s="4"/>
      <c r="G8" s="4" t="s">
        <v>98</v>
      </c>
      <c r="H8" s="4" t="s">
        <v>99</v>
      </c>
      <c r="I8" s="4" t="s">
        <v>35</v>
      </c>
      <c r="J8" s="4" t="s">
        <v>37</v>
      </c>
    </row>
    <row r="9" spans="1:24" ht="13.5" thickBot="1">
      <c r="A9" s="7" t="s">
        <v>121</v>
      </c>
      <c r="B9" s="8" t="s">
        <v>41</v>
      </c>
      <c r="C9" s="173"/>
      <c r="D9" s="8" t="s">
        <v>36</v>
      </c>
      <c r="E9" s="8" t="s">
        <v>34</v>
      </c>
      <c r="F9" s="8"/>
      <c r="G9" s="8" t="s">
        <v>41</v>
      </c>
      <c r="H9" s="8" t="s">
        <v>106</v>
      </c>
      <c r="I9" s="8" t="s">
        <v>36</v>
      </c>
      <c r="J9" s="8" t="s">
        <v>34</v>
      </c>
    </row>
    <row r="10" spans="1:24">
      <c r="A10" s="3" t="s">
        <v>0</v>
      </c>
      <c r="B10" s="10">
        <f>SUM(B12:B39)</f>
        <v>8219896777.0000019</v>
      </c>
      <c r="C10" s="10">
        <f>SUM(C12:C39)</f>
        <v>6646292564.6199999</v>
      </c>
      <c r="D10" s="10">
        <f>SUM(D12:D39)</f>
        <v>918192158.92999995</v>
      </c>
      <c r="E10" s="10">
        <f>SUM(E12:E39)</f>
        <v>655412053.45000005</v>
      </c>
      <c r="F10" s="10"/>
      <c r="G10" s="37">
        <f>+B10/table9!C10</f>
        <v>1.8527444658035932E-2</v>
      </c>
      <c r="H10" s="37">
        <f>+C10/table9!C10</f>
        <v>1.4980579563561679E-2</v>
      </c>
      <c r="I10" s="37">
        <f>+D10/table9!C10</f>
        <v>2.0695824864393063E-3</v>
      </c>
      <c r="J10" s="37">
        <f>E10/table9!C10</f>
        <v>1.4772826080349402E-3</v>
      </c>
    </row>
    <row r="11" spans="1:24">
      <c r="A11" s="3"/>
      <c r="C11" s="4"/>
      <c r="D11" s="4"/>
      <c r="E11" s="4"/>
      <c r="F11" s="4"/>
    </row>
    <row r="12" spans="1:24">
      <c r="A12" s="3" t="s">
        <v>1</v>
      </c>
      <c r="B12" s="1">
        <f t="shared" ref="B12:B39" si="0">SUM(C12:E12)</f>
        <v>34328247.780000001</v>
      </c>
      <c r="C12" s="40">
        <v>31843379.280000001</v>
      </c>
      <c r="D12" s="2">
        <v>2484868.5</v>
      </c>
      <c r="E12" s="184">
        <v>0</v>
      </c>
      <c r="F12" s="2"/>
      <c r="G12" s="36">
        <f>+(B12/table9!C12)*100</f>
        <v>1.3663469338015171</v>
      </c>
      <c r="H12" s="36">
        <f>(+C12/table9!C12)*100</f>
        <v>1.267443183233361</v>
      </c>
      <c r="I12" s="36">
        <f>(+D12/table9!C12)*100</f>
        <v>9.8903750568155993E-2</v>
      </c>
      <c r="J12" s="36">
        <f>(E12/table9!C12)*100</f>
        <v>0</v>
      </c>
    </row>
    <row r="13" spans="1:24">
      <c r="A13" s="3" t="s">
        <v>2</v>
      </c>
      <c r="B13" s="1">
        <f t="shared" si="0"/>
        <v>827213425.52999997</v>
      </c>
      <c r="C13" s="40">
        <v>698341054.52999997</v>
      </c>
      <c r="D13" s="2">
        <v>47596931</v>
      </c>
      <c r="E13" s="184">
        <v>81275440</v>
      </c>
      <c r="F13" s="2"/>
      <c r="G13" s="36">
        <f>+(B13/table9!C13)*100</f>
        <v>1.6214795568487768</v>
      </c>
      <c r="H13" s="36">
        <f>(+C13/table9!C13)*100</f>
        <v>1.3688677053362766</v>
      </c>
      <c r="I13" s="36">
        <f>(+D13/table9!C13)*100</f>
        <v>9.3298111712577458E-2</v>
      </c>
      <c r="J13" s="36">
        <f>(E13/table9!C13)*100</f>
        <v>0.15931373979992297</v>
      </c>
    </row>
    <row r="14" spans="1:24">
      <c r="A14" s="3" t="s">
        <v>3</v>
      </c>
      <c r="B14" s="1">
        <f t="shared" si="0"/>
        <v>575621712.19000006</v>
      </c>
      <c r="C14" s="40">
        <v>305740912.83999997</v>
      </c>
      <c r="D14" s="2">
        <v>269880799.35000002</v>
      </c>
      <c r="E14" s="184">
        <v>0</v>
      </c>
      <c r="F14" s="2"/>
      <c r="G14" s="36">
        <f>+(B14/table9!C14)*100</f>
        <v>2.2495852148393793</v>
      </c>
      <c r="H14" s="36">
        <f>(+C14/table9!C14)*100</f>
        <v>1.1948649999313004</v>
      </c>
      <c r="I14" s="36">
        <f>(+D14/table9!C14)*100</f>
        <v>1.054720214908079</v>
      </c>
      <c r="J14" s="36">
        <f>(E14/table9!C14)*100</f>
        <v>0</v>
      </c>
    </row>
    <row r="15" spans="1:24">
      <c r="A15" s="3" t="s">
        <v>4</v>
      </c>
      <c r="B15" s="1">
        <f t="shared" si="0"/>
        <v>951630176.30000007</v>
      </c>
      <c r="C15" s="40">
        <v>822959846.30000007</v>
      </c>
      <c r="D15" s="2">
        <v>74280747</v>
      </c>
      <c r="E15" s="184">
        <v>54389583</v>
      </c>
      <c r="F15" s="2"/>
      <c r="G15" s="36">
        <f>+(B15/table9!C15)*100</f>
        <v>1.7763961266918344</v>
      </c>
      <c r="H15" s="36">
        <f>(+C15/table9!C15)*100</f>
        <v>1.5362088338499311</v>
      </c>
      <c r="I15" s="36">
        <f>(+D15/table9!C15)*100</f>
        <v>0.13865893972763052</v>
      </c>
      <c r="J15" s="36">
        <f>(E15/table9!C15)*100</f>
        <v>0.10152835311427275</v>
      </c>
      <c r="X15" t="s">
        <v>248</v>
      </c>
    </row>
    <row r="16" spans="1:24">
      <c r="A16" s="3" t="s">
        <v>5</v>
      </c>
      <c r="B16" s="1">
        <f t="shared" si="0"/>
        <v>147248961.25999999</v>
      </c>
      <c r="C16" s="40">
        <v>128277309.13</v>
      </c>
      <c r="D16" s="2">
        <v>11608514</v>
      </c>
      <c r="E16" s="184">
        <v>7363138.1299999999</v>
      </c>
      <c r="F16" s="2"/>
      <c r="G16" s="36">
        <f>+(B16/table9!C16)*100</f>
        <v>1.9151930914137836</v>
      </c>
      <c r="H16" s="36">
        <f>(+C16/table9!C16)*100</f>
        <v>1.6684383653962236</v>
      </c>
      <c r="I16" s="36">
        <f>(+D16/table9!C16)*100</f>
        <v>0.15098609609288721</v>
      </c>
      <c r="J16" s="36">
        <f>(E16/table9!C16)*100</f>
        <v>9.5768629924672694E-2</v>
      </c>
    </row>
    <row r="17" spans="1:10">
      <c r="A17" s="3"/>
      <c r="B17" s="1"/>
      <c r="C17" s="2"/>
      <c r="D17" s="2"/>
      <c r="E17" s="2"/>
      <c r="F17" s="2"/>
      <c r="G17" s="36"/>
      <c r="H17" s="36"/>
      <c r="I17" s="36"/>
      <c r="J17" s="36"/>
    </row>
    <row r="18" spans="1:10">
      <c r="A18" s="3" t="s">
        <v>6</v>
      </c>
      <c r="B18" s="1">
        <f t="shared" si="0"/>
        <v>18337141.129999999</v>
      </c>
      <c r="C18" s="40">
        <v>15607160.17</v>
      </c>
      <c r="D18" s="2">
        <v>1060602.3599999999</v>
      </c>
      <c r="E18" s="184">
        <v>1669378.6</v>
      </c>
      <c r="F18" s="2"/>
      <c r="G18" s="36">
        <f>+(B18/table9!C18)*100</f>
        <v>1.1960145094612649</v>
      </c>
      <c r="H18" s="36">
        <f>(+C18/table9!C18)*100</f>
        <v>1.0179553008002584</v>
      </c>
      <c r="I18" s="36">
        <f>(+D18/table9!C18)*100</f>
        <v>6.9176312836114362E-2</v>
      </c>
      <c r="J18" s="36">
        <f>(E18/table9!C18)*100</f>
        <v>0.10888289582489205</v>
      </c>
    </row>
    <row r="19" spans="1:10">
      <c r="A19" s="3" t="s">
        <v>7</v>
      </c>
      <c r="B19" s="1">
        <f t="shared" si="0"/>
        <v>217936801.56999999</v>
      </c>
      <c r="C19" s="40">
        <v>196589941.30000001</v>
      </c>
      <c r="D19" s="2">
        <v>11021576.98</v>
      </c>
      <c r="E19" s="184">
        <v>10325283.289999999</v>
      </c>
      <c r="F19" s="2"/>
      <c r="G19" s="36">
        <f>+(B19/table9!C19)*100</f>
        <v>1.7451342406538075</v>
      </c>
      <c r="H19" s="36">
        <f>(+C19/table9!C19)*100</f>
        <v>1.5741987377040505</v>
      </c>
      <c r="I19" s="36">
        <f>(+D19/table9!C19)*100</f>
        <v>8.8255545806117094E-2</v>
      </c>
      <c r="J19" s="36">
        <f>(E19/table9!C19)*100</f>
        <v>8.2679957143640098E-2</v>
      </c>
    </row>
    <row r="20" spans="1:10">
      <c r="A20" s="3" t="s">
        <v>8</v>
      </c>
      <c r="B20" s="1">
        <f t="shared" si="0"/>
        <v>99752293.650000006</v>
      </c>
      <c r="C20" s="40">
        <v>83782191</v>
      </c>
      <c r="D20" s="2">
        <v>7259235.6499999994</v>
      </c>
      <c r="E20" s="184">
        <v>8710867</v>
      </c>
      <c r="F20" s="2"/>
      <c r="G20" s="36">
        <f>+(B20/table9!C20)*100</f>
        <v>1.6639676541987645</v>
      </c>
      <c r="H20" s="36">
        <f>(+C20/table9!C20)*100</f>
        <v>1.3975704289171784</v>
      </c>
      <c r="I20" s="36">
        <f>(+D20/table9!C20)*100</f>
        <v>0.12109128395772523</v>
      </c>
      <c r="J20" s="36">
        <f>(E20/table9!C20)*100</f>
        <v>0.14530594132386077</v>
      </c>
    </row>
    <row r="21" spans="1:10">
      <c r="A21" s="3" t="s">
        <v>174</v>
      </c>
      <c r="B21" s="1">
        <f t="shared" si="0"/>
        <v>216741973.67000002</v>
      </c>
      <c r="C21" s="40">
        <v>187574016.76000002</v>
      </c>
      <c r="D21" s="2">
        <v>15992999.91</v>
      </c>
      <c r="E21" s="184">
        <v>13174957</v>
      </c>
      <c r="F21" s="2"/>
      <c r="G21" s="36">
        <f>+(B21/table9!C21)*100</f>
        <v>2.0464565302462865</v>
      </c>
      <c r="H21" s="36">
        <f>(+C21/table9!C21)*100</f>
        <v>1.7710555320838626</v>
      </c>
      <c r="I21" s="36">
        <f>(+D21/table9!C21)*100</f>
        <v>0.15100434193645945</v>
      </c>
      <c r="J21" s="36">
        <f>(E21/table9!C21)*100</f>
        <v>0.12439665622596442</v>
      </c>
    </row>
    <row r="22" spans="1:10">
      <c r="A22" s="3" t="s">
        <v>10</v>
      </c>
      <c r="B22" s="1">
        <f t="shared" si="0"/>
        <v>25170133.609999999</v>
      </c>
      <c r="C22" s="40">
        <v>20066913.609999999</v>
      </c>
      <c r="D22" s="2">
        <v>5103220</v>
      </c>
      <c r="E22" s="184">
        <v>0</v>
      </c>
      <c r="F22" s="2"/>
      <c r="G22" s="36">
        <f>+(B22/table9!C22)*100</f>
        <v>1.557661233025029</v>
      </c>
      <c r="H22" s="36">
        <f>(+C22/table9!C22)*100</f>
        <v>1.2418469397532663</v>
      </c>
      <c r="I22" s="36">
        <f>(+D22/table9!C22)*100</f>
        <v>0.31581429327176258</v>
      </c>
      <c r="J22" s="36">
        <f>(E22/table9!C22)*100</f>
        <v>0</v>
      </c>
    </row>
    <row r="23" spans="1:10">
      <c r="A23" s="3"/>
      <c r="B23" s="1"/>
      <c r="C23" s="2"/>
      <c r="D23" s="2"/>
      <c r="E23" s="2"/>
      <c r="F23" s="2"/>
      <c r="G23" s="36"/>
      <c r="H23" s="36"/>
      <c r="I23" s="36"/>
      <c r="J23" s="36"/>
    </row>
    <row r="24" spans="1:10">
      <c r="A24" s="3" t="s">
        <v>11</v>
      </c>
      <c r="B24" s="1">
        <f t="shared" si="0"/>
        <v>336793832</v>
      </c>
      <c r="C24" s="40">
        <v>278889278</v>
      </c>
      <c r="D24" s="2">
        <v>22678104</v>
      </c>
      <c r="E24" s="2">
        <v>35226450</v>
      </c>
      <c r="F24" s="2"/>
      <c r="G24" s="36">
        <f>+(B24/table9!C24)*100</f>
        <v>1.8347075097458427</v>
      </c>
      <c r="H24" s="36">
        <f>(+C24/table9!C24)*100</f>
        <v>1.519268478569394</v>
      </c>
      <c r="I24" s="36">
        <f>(+D24/table9!C24)*100</f>
        <v>0.12354052765312293</v>
      </c>
      <c r="J24" s="36">
        <f>(E24/table9!C24)*100</f>
        <v>0.19189850352332594</v>
      </c>
    </row>
    <row r="25" spans="1:10">
      <c r="A25" s="3" t="s">
        <v>12</v>
      </c>
      <c r="B25" s="1">
        <f t="shared" si="0"/>
        <v>28124055.710000001</v>
      </c>
      <c r="C25" s="40">
        <v>27947593.949999999</v>
      </c>
      <c r="D25" s="2">
        <v>176461.76</v>
      </c>
      <c r="E25" s="2">
        <v>0</v>
      </c>
      <c r="F25" s="2"/>
      <c r="G25" s="36">
        <f>+(B25/table9!C25)*100</f>
        <v>1.2158591824289657</v>
      </c>
      <c r="H25" s="36">
        <f>(+C25/table9!C25)*100</f>
        <v>1.2082303875831608</v>
      </c>
      <c r="I25" s="36">
        <f>(+D25/table9!C25)*100</f>
        <v>7.6287948458048467E-3</v>
      </c>
      <c r="J25" s="36">
        <f>(E25/table9!C25)*100</f>
        <v>0</v>
      </c>
    </row>
    <row r="26" spans="1:10">
      <c r="A26" s="3" t="s">
        <v>13</v>
      </c>
      <c r="B26" s="1">
        <f t="shared" si="0"/>
        <v>306557238.95999998</v>
      </c>
      <c r="C26" s="40">
        <v>251055416.19999999</v>
      </c>
      <c r="D26" s="2">
        <v>21426319.329999998</v>
      </c>
      <c r="E26" s="2">
        <v>34075503.43</v>
      </c>
      <c r="F26" s="2"/>
      <c r="G26" s="36">
        <f>+(B26/table9!C26)*100</f>
        <v>1.7151401518109666</v>
      </c>
      <c r="H26" s="36">
        <f>(+C26/table9!C26)*100</f>
        <v>1.4046160714228575</v>
      </c>
      <c r="I26" s="36">
        <f>(+D26/table9!C26)*100</f>
        <v>0.1198769297149154</v>
      </c>
      <c r="J26" s="36">
        <f>(E26/table9!C26)*100</f>
        <v>0.19064715067319354</v>
      </c>
    </row>
    <row r="27" spans="1:10">
      <c r="A27" s="3" t="s">
        <v>14</v>
      </c>
      <c r="B27" s="1">
        <f t="shared" si="0"/>
        <v>693072768</v>
      </c>
      <c r="C27" s="40">
        <v>610220151</v>
      </c>
      <c r="D27" s="2">
        <v>36524422</v>
      </c>
      <c r="E27" s="2">
        <v>46328195</v>
      </c>
      <c r="F27" s="2"/>
      <c r="G27" s="36">
        <f>+(B27/table9!C27)*100</f>
        <v>2.1784427941349027</v>
      </c>
      <c r="H27" s="36">
        <f>(+C27/table9!C27)*100</f>
        <v>1.9180232612773245</v>
      </c>
      <c r="I27" s="36">
        <f>(+D27/table9!C27)*100</f>
        <v>0.11480232320402223</v>
      </c>
      <c r="J27" s="36">
        <f>(E27/table9!C27)*100</f>
        <v>0.14561720965355637</v>
      </c>
    </row>
    <row r="28" spans="1:10">
      <c r="A28" s="3" t="s">
        <v>15</v>
      </c>
      <c r="B28" s="1">
        <f t="shared" si="0"/>
        <v>18098112.829999998</v>
      </c>
      <c r="C28" s="40">
        <v>17668963.829999998</v>
      </c>
      <c r="D28" s="2">
        <v>429149</v>
      </c>
      <c r="E28" s="2">
        <v>0</v>
      </c>
      <c r="F28" s="2"/>
      <c r="G28" s="36">
        <f>+(B28/table9!C28)*100</f>
        <v>1.1623436911490104</v>
      </c>
      <c r="H28" s="36">
        <f>(+C28/table9!C28)*100</f>
        <v>1.134781776965005</v>
      </c>
      <c r="I28" s="36">
        <f>(+D28/table9!C28)*100</f>
        <v>2.7561914184005377E-2</v>
      </c>
      <c r="J28" s="36">
        <f>(E28/table9!C28)*100</f>
        <v>0</v>
      </c>
    </row>
    <row r="29" spans="1:10">
      <c r="A29" s="3"/>
      <c r="B29" s="1"/>
      <c r="C29" s="2"/>
      <c r="D29" s="2"/>
      <c r="E29" s="2"/>
      <c r="F29" s="2"/>
      <c r="G29" s="36"/>
      <c r="H29" s="36"/>
      <c r="I29" s="36"/>
      <c r="J29" s="36"/>
    </row>
    <row r="30" spans="1:10">
      <c r="A30" s="3" t="s">
        <v>16</v>
      </c>
      <c r="B30" s="1">
        <f t="shared" si="0"/>
        <v>2270163030.7600002</v>
      </c>
      <c r="C30" s="40">
        <v>1734533840.76</v>
      </c>
      <c r="D30" s="2">
        <v>260988156</v>
      </c>
      <c r="E30" s="2">
        <v>274641034</v>
      </c>
      <c r="F30" s="2"/>
      <c r="G30" s="36">
        <f>+(B30/table9!C30)*100</f>
        <v>2.0542592974607499</v>
      </c>
      <c r="H30" s="36">
        <f>(+C30/table9!C30)*100</f>
        <v>1.5695710928517144</v>
      </c>
      <c r="I30" s="36">
        <f>(+D30/table9!C30)*100</f>
        <v>0.23616689141953373</v>
      </c>
      <c r="J30" s="36">
        <f>(E30/table9!C30)*100</f>
        <v>0.24852131318950149</v>
      </c>
    </row>
    <row r="31" spans="1:10">
      <c r="A31" s="3" t="s">
        <v>17</v>
      </c>
      <c r="B31" s="1">
        <f t="shared" si="0"/>
        <v>957594947.70000005</v>
      </c>
      <c r="C31" s="40">
        <v>784216264.70000005</v>
      </c>
      <c r="D31" s="2">
        <v>106970051</v>
      </c>
      <c r="E31" s="2">
        <v>66408632</v>
      </c>
      <c r="F31" s="2"/>
      <c r="G31" s="36">
        <f>+(B31/table9!C31)*100</f>
        <v>1.8347180702107471</v>
      </c>
      <c r="H31" s="36">
        <f>(+C31/table9!C31)*100</f>
        <v>1.5025306422659026</v>
      </c>
      <c r="I31" s="36">
        <f>(+D31/table9!C31)*100</f>
        <v>0.20495083648096943</v>
      </c>
      <c r="J31" s="36">
        <f>(E31/table9!C31)*100</f>
        <v>0.127236591463875</v>
      </c>
    </row>
    <row r="32" spans="1:10">
      <c r="A32" s="3" t="s">
        <v>18</v>
      </c>
      <c r="B32" s="1">
        <f t="shared" si="0"/>
        <v>61632485.639999993</v>
      </c>
      <c r="C32" s="40">
        <v>57888320.019999996</v>
      </c>
      <c r="D32" s="2">
        <v>3744165.62</v>
      </c>
      <c r="E32" s="2">
        <v>0</v>
      </c>
      <c r="F32" s="2"/>
      <c r="G32" s="36">
        <f>+(B32/table9!C32)*100</f>
        <v>1.3675821067231584</v>
      </c>
      <c r="H32" s="36">
        <f>(+C32/table9!C32)*100</f>
        <v>1.284501668649819</v>
      </c>
      <c r="I32" s="36">
        <f>(+D32/table9!C32)*100</f>
        <v>8.3080438073339757E-2</v>
      </c>
      <c r="J32" s="36">
        <f>(E32/table9!C32)*100</f>
        <v>0</v>
      </c>
    </row>
    <row r="33" spans="1:10">
      <c r="A33" s="3" t="s">
        <v>19</v>
      </c>
      <c r="B33" s="1">
        <f t="shared" si="0"/>
        <v>115692871.09999999</v>
      </c>
      <c r="C33" s="40">
        <v>105999390.45999999</v>
      </c>
      <c r="D33" s="2">
        <v>3948301.64</v>
      </c>
      <c r="E33" s="2">
        <v>5745179</v>
      </c>
      <c r="F33" s="2"/>
      <c r="G33" s="36">
        <f>+(B33/table9!C33)*100</f>
        <v>1.5095170039120618</v>
      </c>
      <c r="H33" s="36">
        <f>(+C33/table9!C33)*100</f>
        <v>1.3830401197786852</v>
      </c>
      <c r="I33" s="36">
        <f>(+D33/table9!C33)*100</f>
        <v>5.1515952586242635E-2</v>
      </c>
      <c r="J33" s="36">
        <f>(E33/table9!C33)*100</f>
        <v>7.4960931547133985E-2</v>
      </c>
    </row>
    <row r="34" spans="1:10">
      <c r="A34" s="3" t="s">
        <v>20</v>
      </c>
      <c r="B34" s="1">
        <f t="shared" si="0"/>
        <v>10888396.140000001</v>
      </c>
      <c r="C34" s="40">
        <v>10181663.23</v>
      </c>
      <c r="D34" s="2">
        <v>706732.91</v>
      </c>
      <c r="E34" s="2">
        <v>0</v>
      </c>
      <c r="F34" s="2"/>
      <c r="G34" s="36">
        <f>+(B34/table9!C34)*100</f>
        <v>1.3694936251755923</v>
      </c>
      <c r="H34" s="36">
        <f>(+C34/table9!C34)*100</f>
        <v>1.2806039298979557</v>
      </c>
      <c r="I34" s="36">
        <f>(+D34/table9!C34)*100</f>
        <v>8.8889695277636696E-2</v>
      </c>
      <c r="J34" s="36">
        <f>(E34/table9!C34)*100</f>
        <v>0</v>
      </c>
    </row>
    <row r="35" spans="1:10">
      <c r="A35" s="3"/>
      <c r="B35" s="1"/>
      <c r="C35" s="2"/>
      <c r="D35" s="2"/>
      <c r="E35" s="2"/>
      <c r="F35" s="2"/>
      <c r="G35" s="36"/>
      <c r="H35" s="36"/>
      <c r="I35" s="36"/>
      <c r="J35" s="36"/>
    </row>
    <row r="36" spans="1:10">
      <c r="A36" s="3" t="s">
        <v>21</v>
      </c>
      <c r="B36" s="1">
        <f t="shared" si="0"/>
        <v>49560296.100000016</v>
      </c>
      <c r="C36" s="40">
        <v>41442616.100000016</v>
      </c>
      <c r="D36" s="2">
        <v>8117680</v>
      </c>
      <c r="E36" s="2">
        <v>0</v>
      </c>
      <c r="F36" s="2"/>
      <c r="G36" s="36">
        <f>+(B36/table9!C36)*100</f>
        <v>1.1558323566790962</v>
      </c>
      <c r="H36" s="36">
        <f>(+C36/table9!C36)*100</f>
        <v>0.96651393157858989</v>
      </c>
      <c r="I36" s="36">
        <f>(+D36/table9!C36)*100</f>
        <v>0.18931842510050625</v>
      </c>
      <c r="J36" s="36">
        <f>(E36/table9!C36)*100</f>
        <v>0</v>
      </c>
    </row>
    <row r="37" spans="1:10">
      <c r="A37" s="3" t="s">
        <v>22</v>
      </c>
      <c r="B37" s="1">
        <f t="shared" si="0"/>
        <v>107373866.36</v>
      </c>
      <c r="C37" s="40">
        <v>101327230.61</v>
      </c>
      <c r="D37" s="2">
        <v>1258152.75</v>
      </c>
      <c r="E37" s="2">
        <v>4788483</v>
      </c>
      <c r="F37" s="2"/>
      <c r="G37" s="36">
        <f>+(B37/table9!C37)*100</f>
        <v>1.3812624295072271</v>
      </c>
      <c r="H37" s="36">
        <f>(+C37/table9!C37)*100</f>
        <v>1.3034782249374863</v>
      </c>
      <c r="I37" s="36">
        <f>(+D37/table9!C37)*100</f>
        <v>1.6184935711727303E-2</v>
      </c>
      <c r="J37" s="36">
        <f>(E37/table9!C37)*100</f>
        <v>6.1599268858013541E-2</v>
      </c>
    </row>
    <row r="38" spans="1:10">
      <c r="A38" s="3" t="s">
        <v>23</v>
      </c>
      <c r="B38" s="1">
        <f t="shared" si="0"/>
        <v>57514649.590000004</v>
      </c>
      <c r="C38" s="40">
        <v>46224719.590000004</v>
      </c>
      <c r="D38" s="2">
        <v>0</v>
      </c>
      <c r="E38" s="2">
        <v>11289930</v>
      </c>
      <c r="F38" s="2"/>
      <c r="G38" s="407">
        <f>+(B38/table9!C38)*100</f>
        <v>1.4121563410027318</v>
      </c>
      <c r="H38" s="407">
        <f>(+C38/table9!C38)*100</f>
        <v>1.1349548566395378</v>
      </c>
      <c r="I38" s="407">
        <f>(+D38/table9!C38)*100</f>
        <v>0</v>
      </c>
      <c r="J38" s="407">
        <f>(E38/table9!C38)*100</f>
        <v>0.27720148436319403</v>
      </c>
    </row>
    <row r="39" spans="1:10">
      <c r="A39" s="12" t="s">
        <v>24</v>
      </c>
      <c r="B39" s="14">
        <f t="shared" si="0"/>
        <v>92849359.420000002</v>
      </c>
      <c r="C39" s="41">
        <v>87914391.25</v>
      </c>
      <c r="D39" s="13">
        <v>4934968.17</v>
      </c>
      <c r="E39" s="13">
        <v>0</v>
      </c>
      <c r="F39" s="13"/>
      <c r="G39" s="35">
        <f>+(B39/table9!C39)*100</f>
        <v>1.2644948055669241</v>
      </c>
      <c r="H39" s="35">
        <f>(+C39/table9!C39)*100</f>
        <v>1.1972865700380646</v>
      </c>
      <c r="I39" s="35">
        <f>(+D39/table9!C39)*100</f>
        <v>6.7208235528859711E-2</v>
      </c>
      <c r="J39" s="35">
        <f>(E39/table9!C39)*100</f>
        <v>0</v>
      </c>
    </row>
    <row r="42" spans="1:10">
      <c r="C42" s="346"/>
      <c r="D42" s="346"/>
      <c r="E42" s="346"/>
    </row>
    <row r="43" spans="1:10">
      <c r="C43" s="346"/>
      <c r="D43" s="346"/>
      <c r="E43" s="346"/>
    </row>
    <row r="44" spans="1:10">
      <c r="C44" s="346"/>
      <c r="D44" s="346"/>
      <c r="E44" s="346"/>
    </row>
    <row r="45" spans="1:10">
      <c r="C45" s="346"/>
      <c r="D45" s="346"/>
      <c r="E45" s="346"/>
    </row>
    <row r="46" spans="1:10">
      <c r="C46" s="346"/>
      <c r="D46" s="346"/>
      <c r="E46" s="346"/>
    </row>
    <row r="47" spans="1:10">
      <c r="C47" s="346"/>
      <c r="D47" s="346"/>
      <c r="E47" s="346"/>
    </row>
    <row r="48" spans="1:10">
      <c r="C48" s="346"/>
      <c r="D48" s="346"/>
      <c r="E48" s="346"/>
    </row>
    <row r="49" spans="3:5">
      <c r="C49" s="346"/>
      <c r="D49" s="346"/>
      <c r="E49" s="346"/>
    </row>
    <row r="50" spans="3:5">
      <c r="C50" s="346"/>
      <c r="D50" s="346"/>
      <c r="E50" s="346"/>
    </row>
    <row r="51" spans="3:5">
      <c r="C51" s="346"/>
      <c r="D51" s="346"/>
      <c r="E51" s="346"/>
    </row>
    <row r="52" spans="3:5">
      <c r="C52" s="346"/>
      <c r="D52" s="346"/>
      <c r="E52" s="346"/>
    </row>
    <row r="53" spans="3:5">
      <c r="C53" s="346"/>
      <c r="D53" s="346"/>
      <c r="E53" s="346"/>
    </row>
    <row r="54" spans="3:5">
      <c r="C54" s="346"/>
      <c r="D54" s="346"/>
      <c r="E54" s="346"/>
    </row>
    <row r="55" spans="3:5">
      <c r="C55" s="346"/>
      <c r="D55" s="346"/>
      <c r="E55" s="346"/>
    </row>
    <row r="56" spans="3:5">
      <c r="C56" s="346"/>
      <c r="D56" s="346"/>
      <c r="E56" s="346"/>
    </row>
    <row r="57" spans="3:5">
      <c r="C57" s="346"/>
      <c r="D57" s="346"/>
      <c r="E57" s="346"/>
    </row>
    <row r="58" spans="3:5">
      <c r="C58" s="346"/>
      <c r="D58" s="346"/>
      <c r="E58" s="346"/>
    </row>
    <row r="59" spans="3:5">
      <c r="C59" s="346"/>
      <c r="D59" s="346"/>
      <c r="E59" s="346"/>
    </row>
    <row r="60" spans="3:5">
      <c r="C60" s="346"/>
      <c r="D60" s="346"/>
      <c r="E60" s="346"/>
    </row>
    <row r="61" spans="3:5">
      <c r="C61" s="346"/>
      <c r="D61" s="346"/>
      <c r="E61" s="346"/>
    </row>
    <row r="62" spans="3:5">
      <c r="C62" s="346"/>
      <c r="D62" s="346"/>
      <c r="E62" s="346"/>
    </row>
    <row r="63" spans="3:5">
      <c r="C63" s="346"/>
      <c r="D63" s="346"/>
      <c r="E63" s="346"/>
    </row>
    <row r="64" spans="3:5">
      <c r="C64" s="346"/>
      <c r="D64" s="346"/>
      <c r="E64" s="346"/>
    </row>
    <row r="65" spans="3:5">
      <c r="C65" s="346"/>
      <c r="D65" s="346"/>
      <c r="E65" s="346"/>
    </row>
    <row r="66" spans="3:5">
      <c r="C66" s="346"/>
      <c r="D66" s="346"/>
      <c r="E66" s="346"/>
    </row>
    <row r="67" spans="3:5">
      <c r="C67" s="346"/>
      <c r="D67" s="346"/>
      <c r="E67" s="346"/>
    </row>
    <row r="68" spans="3:5">
      <c r="C68" s="346"/>
      <c r="D68" s="346"/>
      <c r="E68" s="346"/>
    </row>
    <row r="69" spans="3:5">
      <c r="C69" s="346"/>
      <c r="D69" s="346"/>
      <c r="E69" s="346"/>
    </row>
  </sheetData>
  <mergeCells count="5">
    <mergeCell ref="A1:J1"/>
    <mergeCell ref="A3:J3"/>
    <mergeCell ref="A4:J4"/>
    <mergeCell ref="B6:E6"/>
    <mergeCell ref="G6:J6"/>
  </mergeCells>
  <phoneticPr fontId="0" type="noConversion"/>
  <printOptions horizontalCentered="1"/>
  <pageMargins left="0.59" right="0.56000000000000005" top="0.3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zoomScaleNormal="100" workbookViewId="0">
      <selection activeCell="N8" sqref="N8"/>
    </sheetView>
  </sheetViews>
  <sheetFormatPr defaultRowHeight="12.75"/>
  <cols>
    <col min="1" max="1" width="14.140625" style="78" customWidth="1"/>
    <col min="2" max="2" width="16" style="78" bestFit="1" customWidth="1"/>
    <col min="3" max="3" width="15" style="78" bestFit="1" customWidth="1"/>
    <col min="4" max="4" width="13.42578125" style="78" bestFit="1" customWidth="1"/>
    <col min="5" max="5" width="15" style="78" bestFit="1" customWidth="1"/>
    <col min="6" max="6" width="13.42578125" style="78" bestFit="1" customWidth="1"/>
    <col min="7" max="7" width="12.28515625" style="78" bestFit="1" customWidth="1"/>
    <col min="8" max="8" width="1.42578125" style="78" customWidth="1"/>
    <col min="9" max="10" width="7.28515625" style="78" bestFit="1" customWidth="1"/>
    <col min="11" max="11" width="7.140625" style="78" bestFit="1" customWidth="1"/>
    <col min="12" max="12" width="7.28515625" style="78" bestFit="1" customWidth="1"/>
    <col min="14" max="14" width="14" bestFit="1" customWidth="1"/>
    <col min="15" max="15" width="15.140625" bestFit="1" customWidth="1"/>
    <col min="16" max="16" width="14" bestFit="1" customWidth="1"/>
    <col min="17" max="17" width="12.28515625" bestFit="1" customWidth="1"/>
    <col min="18" max="18" width="11.85546875" bestFit="1" customWidth="1"/>
  </cols>
  <sheetData>
    <row r="1" spans="1:57">
      <c r="A1" s="453" t="s">
        <v>101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</row>
    <row r="2" spans="1:57">
      <c r="P2" s="346"/>
    </row>
    <row r="3" spans="1:57">
      <c r="A3" s="458" t="s">
        <v>225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P3" s="18"/>
    </row>
    <row r="4" spans="1:57">
      <c r="A4" s="453" t="s">
        <v>122</v>
      </c>
      <c r="B4" s="453"/>
      <c r="C4" s="453"/>
      <c r="D4" s="453"/>
      <c r="E4" s="453"/>
      <c r="F4" s="453"/>
      <c r="G4" s="453"/>
      <c r="H4" s="453"/>
      <c r="I4" s="453"/>
      <c r="J4" s="453"/>
      <c r="K4" s="453"/>
      <c r="L4" s="453"/>
    </row>
    <row r="5" spans="1:57" ht="13.5" thickBot="1">
      <c r="A5" s="23"/>
      <c r="B5" s="23"/>
      <c r="C5" s="23"/>
      <c r="D5" s="23"/>
      <c r="E5" s="23"/>
      <c r="F5" s="23"/>
      <c r="G5" s="23"/>
      <c r="H5" s="23"/>
      <c r="I5" s="46"/>
      <c r="J5" s="23"/>
      <c r="K5" s="23"/>
      <c r="L5" s="23"/>
    </row>
    <row r="6" spans="1:57" ht="15" customHeight="1" thickTop="1">
      <c r="A6" s="93" t="s">
        <v>67</v>
      </c>
      <c r="B6" s="94" t="s">
        <v>39</v>
      </c>
      <c r="C6" s="452" t="s">
        <v>70</v>
      </c>
      <c r="D6" s="452"/>
      <c r="E6" s="461"/>
      <c r="F6" s="461"/>
      <c r="G6" s="93"/>
      <c r="H6" s="93"/>
      <c r="I6" s="452" t="s">
        <v>72</v>
      </c>
      <c r="J6" s="452"/>
      <c r="K6" s="452"/>
      <c r="L6" s="452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>
      <c r="A7" s="32" t="s">
        <v>30</v>
      </c>
      <c r="B7" s="95" t="s">
        <v>73</v>
      </c>
      <c r="C7" s="451" t="s">
        <v>67</v>
      </c>
      <c r="D7" s="451"/>
      <c r="E7" s="96"/>
      <c r="F7" s="96"/>
      <c r="G7" s="95" t="s">
        <v>69</v>
      </c>
      <c r="H7" s="95"/>
      <c r="I7" s="97"/>
      <c r="J7" s="97"/>
      <c r="K7" s="97"/>
      <c r="L7" s="97" t="s">
        <v>69</v>
      </c>
    </row>
    <row r="8" spans="1:57" ht="13.5" thickBot="1">
      <c r="A8" s="51" t="s">
        <v>121</v>
      </c>
      <c r="B8" s="98" t="s">
        <v>74</v>
      </c>
      <c r="C8" s="48" t="s">
        <v>68</v>
      </c>
      <c r="D8" s="48" t="s">
        <v>177</v>
      </c>
      <c r="E8" s="48" t="s">
        <v>40</v>
      </c>
      <c r="F8" s="48" t="s">
        <v>47</v>
      </c>
      <c r="G8" s="48" t="s">
        <v>71</v>
      </c>
      <c r="H8" s="48"/>
      <c r="I8" s="98" t="s">
        <v>67</v>
      </c>
      <c r="J8" s="98" t="s">
        <v>40</v>
      </c>
      <c r="K8" s="48" t="s">
        <v>47</v>
      </c>
      <c r="L8" s="48" t="s">
        <v>71</v>
      </c>
    </row>
    <row r="9" spans="1:57">
      <c r="A9" s="32" t="s">
        <v>0</v>
      </c>
      <c r="B9" s="112">
        <f t="shared" ref="B9:G9" si="0">SUM(B11:B38)</f>
        <v>13026024478.449999</v>
      </c>
      <c r="C9" s="112">
        <f t="shared" si="0"/>
        <v>6522279273.9799995</v>
      </c>
      <c r="D9" s="112">
        <f t="shared" si="0"/>
        <v>119488273.74999997</v>
      </c>
      <c r="E9" s="112">
        <f t="shared" si="0"/>
        <v>5725838463.8799992</v>
      </c>
      <c r="F9" s="112">
        <f t="shared" si="0"/>
        <v>615189457.52999985</v>
      </c>
      <c r="G9" s="112">
        <f t="shared" si="0"/>
        <v>43229009.310000002</v>
      </c>
      <c r="H9" s="100"/>
      <c r="I9" s="101">
        <f>IF(B9&lt;&gt;0,((+C9+D9)/B9),(IF(C9&lt;&gt;0,1,0)))</f>
        <v>0.50988446695444267</v>
      </c>
      <c r="J9" s="101">
        <f>IF($B9&lt;&gt;0,(E9/$B9),(IF(E9&lt;&gt;0,1,0)))</f>
        <v>0.43956914662280228</v>
      </c>
      <c r="K9" s="101">
        <f>IF($B9&lt;&gt;0,(F9/$B9),(IF(F9&lt;&gt;0,1,0)))</f>
        <v>4.7227721592858762E-2</v>
      </c>
      <c r="L9" s="101">
        <f>IF($B9&lt;&gt;0,(G9/$B9),(IF(G9&lt;&gt;0,1,0)))</f>
        <v>3.3186648298962769E-3</v>
      </c>
      <c r="N9" s="375"/>
      <c r="O9" s="20"/>
    </row>
    <row r="10" spans="1:57">
      <c r="A10" s="32"/>
      <c r="B10" s="102"/>
      <c r="C10" s="103"/>
      <c r="D10" s="49"/>
      <c r="E10" s="97"/>
      <c r="F10" s="97"/>
      <c r="G10" s="97"/>
      <c r="H10" s="97"/>
      <c r="I10" s="104"/>
      <c r="J10" s="104"/>
      <c r="K10" s="104"/>
      <c r="L10" s="104"/>
      <c r="O10" s="3"/>
    </row>
    <row r="11" spans="1:57">
      <c r="A11" s="73" t="s">
        <v>1</v>
      </c>
      <c r="B11" s="278">
        <f t="shared" ref="B11:B38" si="1">SUM(C11:G11)</f>
        <v>123404442.06</v>
      </c>
      <c r="C11" s="132">
        <v>30424308</v>
      </c>
      <c r="D11" s="132">
        <v>1419071.2799999998</v>
      </c>
      <c r="E11" s="345">
        <v>82742649.209999993</v>
      </c>
      <c r="F11" s="345">
        <v>8785981.7800000012</v>
      </c>
      <c r="G11" s="345">
        <v>32431.79</v>
      </c>
      <c r="H11" s="82"/>
      <c r="I11" s="84">
        <f t="shared" ref="I11" si="2">IF(B11&lt;&gt;0,((+C11+D11)/B11*100),(IF(C11&lt;&gt;0,1,0)))</f>
        <v>25.804078644525251</v>
      </c>
      <c r="J11" s="84">
        <f>IF($B11&lt;&gt;0,(E11/$B11*100),(IF(E11&lt;&gt;0,1,0)))</f>
        <v>67.049976345073546</v>
      </c>
      <c r="K11" s="84">
        <f t="shared" ref="K11:L11" si="3">IF($B11&lt;&gt;0,(F11/$B11*100),(IF(F11&lt;&gt;0,1,0)))</f>
        <v>7.1196641168947572</v>
      </c>
      <c r="L11" s="84">
        <f t="shared" si="3"/>
        <v>2.6280893506435907E-2</v>
      </c>
      <c r="M11" s="65"/>
      <c r="N11" s="346"/>
      <c r="O11" s="40"/>
      <c r="P11" s="346"/>
      <c r="Q11" s="346"/>
      <c r="R11" s="346"/>
    </row>
    <row r="12" spans="1:57">
      <c r="A12" s="78" t="s">
        <v>2</v>
      </c>
      <c r="B12" s="278">
        <f t="shared" si="1"/>
        <v>1112934884.4899998</v>
      </c>
      <c r="C12" s="132">
        <v>687809300</v>
      </c>
      <c r="D12" s="132">
        <v>10531754.529999999</v>
      </c>
      <c r="E12" s="342">
        <v>366695441.44999987</v>
      </c>
      <c r="F12" s="342">
        <v>46366570.510000005</v>
      </c>
      <c r="G12" s="342">
        <v>1531818</v>
      </c>
      <c r="H12" s="85"/>
      <c r="I12" s="84">
        <f t="shared" ref="I12:I15" si="4">IF(B12&lt;&gt;0,((+C12+D12)/B12*100),(IF(C12&lt;&gt;0,1,0)))</f>
        <v>62.747701079566156</v>
      </c>
      <c r="J12" s="84">
        <f t="shared" ref="J12:J15" si="5">IF($B12&lt;&gt;0,(E12/$B12*100),(IF(E12&lt;&gt;0,1,0)))</f>
        <v>32.948508179617114</v>
      </c>
      <c r="K12" s="84">
        <f t="shared" ref="K12:K15" si="6">IF($B12&lt;&gt;0,(F12/$B12*100),(IF(F12&lt;&gt;0,1,0)))</f>
        <v>4.1661530387959216</v>
      </c>
      <c r="L12" s="84">
        <f t="shared" ref="L12:L15" si="7">IF($B12&lt;&gt;0,(G12/$B12*100),(IF(G12&lt;&gt;0,1,0)))</f>
        <v>0.13763770202081074</v>
      </c>
      <c r="N12" s="346"/>
      <c r="O12" s="40"/>
      <c r="P12" s="346"/>
      <c r="Q12" s="346"/>
      <c r="R12" s="346"/>
    </row>
    <row r="13" spans="1:57">
      <c r="A13" s="78" t="s">
        <v>3</v>
      </c>
      <c r="B13" s="278">
        <f t="shared" si="1"/>
        <v>1250570340.1099999</v>
      </c>
      <c r="C13" s="132">
        <v>278412181.07999998</v>
      </c>
      <c r="D13" s="132">
        <v>27328731.760000002</v>
      </c>
      <c r="E13" s="342">
        <v>854552406.97000003</v>
      </c>
      <c r="F13" s="342">
        <v>114594461.17999996</v>
      </c>
      <c r="G13" s="342">
        <v>-24317440.879999999</v>
      </c>
      <c r="H13" s="85"/>
      <c r="I13" s="84">
        <f t="shared" si="4"/>
        <v>24.448118033337259</v>
      </c>
      <c r="J13" s="84">
        <f t="shared" si="5"/>
        <v>68.333014110572449</v>
      </c>
      <c r="K13" s="84">
        <f t="shared" si="6"/>
        <v>9.16337590174418</v>
      </c>
      <c r="L13" s="84">
        <f t="shared" si="7"/>
        <v>-1.9445080456538768</v>
      </c>
      <c r="N13" s="346"/>
      <c r="O13" s="40"/>
      <c r="P13" s="346"/>
      <c r="Q13" s="346"/>
      <c r="R13" s="346"/>
    </row>
    <row r="14" spans="1:57">
      <c r="A14" s="78" t="s">
        <v>4</v>
      </c>
      <c r="B14" s="278">
        <f t="shared" si="1"/>
        <v>1618413958.4099998</v>
      </c>
      <c r="C14" s="132">
        <v>816975614</v>
      </c>
      <c r="D14" s="132">
        <v>5969940.2999999989</v>
      </c>
      <c r="E14" s="342">
        <v>682579924.58999991</v>
      </c>
      <c r="F14" s="342">
        <v>77709592.519999966</v>
      </c>
      <c r="G14" s="342">
        <v>35178887</v>
      </c>
      <c r="H14" s="85"/>
      <c r="I14" s="84">
        <f t="shared" si="4"/>
        <v>50.848891287893828</v>
      </c>
      <c r="J14" s="84">
        <f t="shared" si="5"/>
        <v>42.175855011816388</v>
      </c>
      <c r="K14" s="84">
        <f t="shared" si="6"/>
        <v>4.8015893656988249</v>
      </c>
      <c r="L14" s="84">
        <f t="shared" si="7"/>
        <v>2.1736643345909639</v>
      </c>
      <c r="N14" s="346"/>
      <c r="O14" s="40"/>
      <c r="P14" s="346"/>
      <c r="Q14" s="346"/>
      <c r="R14" s="346"/>
    </row>
    <row r="15" spans="1:57">
      <c r="A15" s="78" t="s">
        <v>5</v>
      </c>
      <c r="B15" s="278">
        <f t="shared" si="1"/>
        <v>220189587.63</v>
      </c>
      <c r="C15" s="132">
        <v>126367666</v>
      </c>
      <c r="D15" s="132">
        <v>1841072.29</v>
      </c>
      <c r="E15" s="342">
        <v>82106790.849999979</v>
      </c>
      <c r="F15" s="342">
        <v>9243158.8400000054</v>
      </c>
      <c r="G15" s="342">
        <v>630899.65</v>
      </c>
      <c r="H15" s="85"/>
      <c r="I15" s="84">
        <f t="shared" si="4"/>
        <v>58.22652182147602</v>
      </c>
      <c r="J15" s="84">
        <f t="shared" si="5"/>
        <v>37.289134211000828</v>
      </c>
      <c r="K15" s="84">
        <f t="shared" si="6"/>
        <v>4.1978183162466038</v>
      </c>
      <c r="L15" s="84">
        <f t="shared" si="7"/>
        <v>0.28652565127654672</v>
      </c>
      <c r="N15" s="346"/>
      <c r="O15" s="40"/>
      <c r="P15" s="346"/>
      <c r="Q15" s="346"/>
      <c r="R15" s="346"/>
    </row>
    <row r="16" spans="1:57">
      <c r="B16" s="86"/>
      <c r="C16" s="132"/>
      <c r="D16" s="132"/>
      <c r="E16" s="342"/>
      <c r="F16" s="342"/>
      <c r="G16" s="342"/>
      <c r="H16" s="85"/>
      <c r="I16" s="84"/>
      <c r="J16" s="84"/>
      <c r="K16" s="84"/>
      <c r="L16" s="84"/>
      <c r="N16" s="346"/>
      <c r="O16" s="40"/>
      <c r="P16" s="346"/>
      <c r="Q16" s="346"/>
      <c r="R16" s="346"/>
    </row>
    <row r="17" spans="1:18">
      <c r="A17" s="78" t="s">
        <v>6</v>
      </c>
      <c r="B17" s="278">
        <f t="shared" si="1"/>
        <v>78229302.319999993</v>
      </c>
      <c r="C17" s="132">
        <v>14436087</v>
      </c>
      <c r="D17" s="132">
        <v>1171073.17</v>
      </c>
      <c r="E17" s="342">
        <v>56039287.379999995</v>
      </c>
      <c r="F17" s="342">
        <v>6582854.7699999977</v>
      </c>
      <c r="G17" s="342">
        <v>0</v>
      </c>
      <c r="H17" s="85"/>
      <c r="I17" s="84">
        <f t="shared" ref="I17:I21" si="8">IF(B17&lt;&gt;0,((+C17+D17)/B17*100),(IF(C17&lt;&gt;0,1,0)))</f>
        <v>19.950529670018412</v>
      </c>
      <c r="J17" s="84">
        <f t="shared" ref="J17:J21" si="9">IF($B17&lt;&gt;0,(E17/$B17*100),(IF(E17&lt;&gt;0,1,0)))</f>
        <v>71.634650595206793</v>
      </c>
      <c r="K17" s="84">
        <f t="shared" ref="K17:K21" si="10">IF($B17&lt;&gt;0,(F17/$B17*100),(IF(F17&lt;&gt;0,1,0)))</f>
        <v>8.4148197347747971</v>
      </c>
      <c r="L17" s="84">
        <f t="shared" ref="L17:L21" si="11">IF($B17&lt;&gt;0,(G17/$B17*100),(IF(G17&lt;&gt;0,1,0)))</f>
        <v>0</v>
      </c>
      <c r="N17" s="346"/>
      <c r="O17" s="40"/>
      <c r="P17" s="346"/>
      <c r="Q17" s="346"/>
      <c r="R17" s="346"/>
    </row>
    <row r="18" spans="1:18">
      <c r="A18" s="78" t="s">
        <v>7</v>
      </c>
      <c r="B18" s="278">
        <f t="shared" si="1"/>
        <v>346256401.20000005</v>
      </c>
      <c r="C18" s="132">
        <v>193440537</v>
      </c>
      <c r="D18" s="132">
        <v>2669978.7999999998</v>
      </c>
      <c r="E18" s="342">
        <v>133811732.23999999</v>
      </c>
      <c r="F18" s="342">
        <v>12217146.490000002</v>
      </c>
      <c r="G18" s="342">
        <v>4117006.6699999995</v>
      </c>
      <c r="H18" s="85"/>
      <c r="I18" s="84">
        <f t="shared" si="8"/>
        <v>56.637369048009376</v>
      </c>
      <c r="J18" s="84">
        <f t="shared" si="9"/>
        <v>38.645273206865404</v>
      </c>
      <c r="K18" s="84">
        <f t="shared" si="10"/>
        <v>3.5283525294145521</v>
      </c>
      <c r="L18" s="84">
        <f t="shared" si="11"/>
        <v>1.1890052157106514</v>
      </c>
      <c r="N18" s="346"/>
      <c r="O18" s="40"/>
      <c r="P18" s="346"/>
      <c r="Q18" s="346"/>
      <c r="R18" s="346"/>
    </row>
    <row r="19" spans="1:18">
      <c r="A19" s="78" t="s">
        <v>8</v>
      </c>
      <c r="B19" s="278">
        <f t="shared" si="1"/>
        <v>203222593.05999997</v>
      </c>
      <c r="C19" s="132">
        <v>82463528</v>
      </c>
      <c r="D19" s="132">
        <v>1311086.3599999999</v>
      </c>
      <c r="E19" s="342">
        <v>107456247.66999999</v>
      </c>
      <c r="F19" s="342">
        <v>11991731.030000003</v>
      </c>
      <c r="G19" s="342">
        <v>0</v>
      </c>
      <c r="H19" s="85"/>
      <c r="I19" s="84">
        <f t="shared" si="8"/>
        <v>41.223081104602457</v>
      </c>
      <c r="J19" s="84">
        <f t="shared" si="9"/>
        <v>52.876132546086708</v>
      </c>
      <c r="K19" s="84">
        <f t="shared" si="10"/>
        <v>5.9007863493108426</v>
      </c>
      <c r="L19" s="84">
        <f t="shared" si="11"/>
        <v>0</v>
      </c>
      <c r="N19" s="346"/>
      <c r="O19" s="40"/>
      <c r="P19" s="346"/>
      <c r="Q19" s="346"/>
      <c r="R19" s="346"/>
    </row>
    <row r="20" spans="1:18">
      <c r="A20" s="78" t="s">
        <v>9</v>
      </c>
      <c r="B20" s="278">
        <f t="shared" si="1"/>
        <v>385681922.40000004</v>
      </c>
      <c r="C20" s="132">
        <v>184143213.93000001</v>
      </c>
      <c r="D20" s="132">
        <v>3430802.83</v>
      </c>
      <c r="E20" s="342">
        <v>184144281.52000001</v>
      </c>
      <c r="F20" s="342">
        <v>13963624.119999997</v>
      </c>
      <c r="G20" s="342">
        <v>0</v>
      </c>
      <c r="H20" s="85"/>
      <c r="I20" s="84">
        <f t="shared" si="8"/>
        <v>48.634381303840961</v>
      </c>
      <c r="J20" s="84">
        <f t="shared" si="9"/>
        <v>47.745116072362741</v>
      </c>
      <c r="K20" s="84">
        <f t="shared" si="10"/>
        <v>3.6205026237962965</v>
      </c>
      <c r="L20" s="84">
        <f t="shared" si="11"/>
        <v>0</v>
      </c>
      <c r="N20" s="346"/>
      <c r="O20" s="40"/>
      <c r="P20" s="346"/>
      <c r="Q20" s="346"/>
      <c r="R20" s="346"/>
    </row>
    <row r="21" spans="1:18">
      <c r="A21" s="78" t="s">
        <v>10</v>
      </c>
      <c r="B21" s="278">
        <f t="shared" si="1"/>
        <v>69573812.439999998</v>
      </c>
      <c r="C21" s="132">
        <v>19252162</v>
      </c>
      <c r="D21" s="132">
        <v>814751.61</v>
      </c>
      <c r="E21" s="342">
        <v>42523817.390000001</v>
      </c>
      <c r="F21" s="342">
        <v>6983081.4399999976</v>
      </c>
      <c r="G21" s="342">
        <v>0</v>
      </c>
      <c r="H21" s="85"/>
      <c r="I21" s="84">
        <f t="shared" si="8"/>
        <v>28.842624697770553</v>
      </c>
      <c r="J21" s="84">
        <f t="shared" si="9"/>
        <v>61.120435834491985</v>
      </c>
      <c r="K21" s="84">
        <f t="shared" si="10"/>
        <v>10.036939467737465</v>
      </c>
      <c r="L21" s="84">
        <f t="shared" si="11"/>
        <v>0</v>
      </c>
      <c r="N21" s="346"/>
      <c r="O21" s="40"/>
      <c r="P21" s="346"/>
      <c r="Q21" s="346"/>
      <c r="R21" s="346"/>
    </row>
    <row r="22" spans="1:18">
      <c r="B22" s="86"/>
      <c r="C22" s="132"/>
      <c r="D22" s="132"/>
      <c r="E22" s="342"/>
      <c r="F22" s="342"/>
      <c r="G22" s="342"/>
      <c r="H22" s="85"/>
      <c r="I22" s="84"/>
      <c r="J22" s="84"/>
      <c r="K22" s="84"/>
      <c r="L22" s="84"/>
      <c r="N22" s="346"/>
      <c r="O22" s="40"/>
      <c r="P22" s="346"/>
      <c r="Q22" s="346"/>
      <c r="R22" s="346"/>
    </row>
    <row r="23" spans="1:18">
      <c r="A23" s="78" t="s">
        <v>11</v>
      </c>
      <c r="B23" s="278">
        <f t="shared" si="1"/>
        <v>545812878.30000007</v>
      </c>
      <c r="C23" s="132">
        <v>272586441.93000001</v>
      </c>
      <c r="D23" s="132">
        <v>5643021.0700000003</v>
      </c>
      <c r="E23" s="342">
        <v>248790792.59</v>
      </c>
      <c r="F23" s="342">
        <v>18792622.710000001</v>
      </c>
      <c r="G23" s="342">
        <v>0</v>
      </c>
      <c r="H23" s="85"/>
      <c r="I23" s="84">
        <f t="shared" ref="I23:I27" si="12">IF(B23&lt;&gt;0,((+C23+D23)/B23*100),(IF(C23&lt;&gt;0,1,0)))</f>
        <v>50.975247023591521</v>
      </c>
      <c r="J23" s="84">
        <f t="shared" ref="J23:J27" si="13">IF($B23&lt;&gt;0,(E23/$B23*100),(IF(E23&lt;&gt;0,1,0)))</f>
        <v>45.581700703891208</v>
      </c>
      <c r="K23" s="84">
        <f t="shared" ref="K23:K27" si="14">IF($B23&lt;&gt;0,(F23/$B23*100),(IF(F23&lt;&gt;0,1,0)))</f>
        <v>3.4430522725172565</v>
      </c>
      <c r="L23" s="84">
        <f t="shared" ref="L23:L27" si="15">IF($B23&lt;&gt;0,(G23/$B23*100),(IF(G23&lt;&gt;0,1,0)))</f>
        <v>0</v>
      </c>
      <c r="N23" s="346"/>
      <c r="O23" s="40"/>
      <c r="P23" s="346"/>
      <c r="Q23" s="346"/>
      <c r="R23" s="346"/>
    </row>
    <row r="24" spans="1:18">
      <c r="A24" s="78" t="s">
        <v>12</v>
      </c>
      <c r="B24" s="278">
        <f t="shared" si="1"/>
        <v>52901159.479999997</v>
      </c>
      <c r="C24" s="132">
        <v>27598775</v>
      </c>
      <c r="D24" s="132">
        <v>348818.94999999995</v>
      </c>
      <c r="E24" s="342">
        <v>21272857.09</v>
      </c>
      <c r="F24" s="342">
        <v>3680708.4399999995</v>
      </c>
      <c r="G24" s="342">
        <v>0</v>
      </c>
      <c r="H24" s="85"/>
      <c r="I24" s="84">
        <f t="shared" si="12"/>
        <v>52.829832511640817</v>
      </c>
      <c r="J24" s="84">
        <f t="shared" si="13"/>
        <v>40.21245904457443</v>
      </c>
      <c r="K24" s="84">
        <f t="shared" si="14"/>
        <v>6.9577084437847558</v>
      </c>
      <c r="L24" s="84">
        <f t="shared" si="15"/>
        <v>0</v>
      </c>
      <c r="N24" s="346"/>
      <c r="O24" s="40"/>
      <c r="P24" s="346"/>
      <c r="Q24" s="346"/>
      <c r="R24" s="346"/>
    </row>
    <row r="25" spans="1:18">
      <c r="A25" s="78" t="s">
        <v>13</v>
      </c>
      <c r="B25" s="278">
        <f t="shared" si="1"/>
        <v>498865007.77000004</v>
      </c>
      <c r="C25" s="132">
        <v>245815645</v>
      </c>
      <c r="D25" s="132">
        <v>4731571.2</v>
      </c>
      <c r="E25" s="342">
        <v>210880900.17000002</v>
      </c>
      <c r="F25" s="342">
        <v>22456801.670000002</v>
      </c>
      <c r="G25" s="342">
        <v>14980089.73</v>
      </c>
      <c r="H25" s="85"/>
      <c r="I25" s="84">
        <f t="shared" si="12"/>
        <v>50.223449690324614</v>
      </c>
      <c r="J25" s="84">
        <f t="shared" si="13"/>
        <v>42.272137128372393</v>
      </c>
      <c r="K25" s="84">
        <f t="shared" si="14"/>
        <v>4.5015788480304932</v>
      </c>
      <c r="L25" s="84">
        <f t="shared" si="15"/>
        <v>3.0028343332724829</v>
      </c>
      <c r="N25" s="346"/>
      <c r="O25" s="40"/>
      <c r="P25" s="346"/>
      <c r="Q25" s="346"/>
      <c r="R25" s="346"/>
    </row>
    <row r="26" spans="1:18">
      <c r="A26" s="78" t="s">
        <v>14</v>
      </c>
      <c r="B26" s="278">
        <f t="shared" si="1"/>
        <v>892162096.40999997</v>
      </c>
      <c r="C26" s="132">
        <v>600053881</v>
      </c>
      <c r="D26" s="132">
        <v>9816675</v>
      </c>
      <c r="E26" s="342">
        <v>257887796</v>
      </c>
      <c r="F26" s="342">
        <v>21375435.41</v>
      </c>
      <c r="G26" s="342">
        <v>3028309</v>
      </c>
      <c r="H26" s="85"/>
      <c r="I26" s="84">
        <f t="shared" si="12"/>
        <v>68.358716252806289</v>
      </c>
      <c r="J26" s="84">
        <f t="shared" si="13"/>
        <v>28.905935035541532</v>
      </c>
      <c r="K26" s="84">
        <f t="shared" si="14"/>
        <v>2.3959138699136973</v>
      </c>
      <c r="L26" s="84">
        <f t="shared" si="15"/>
        <v>0.33943484173848126</v>
      </c>
      <c r="N26" s="346"/>
      <c r="O26" s="40"/>
      <c r="P26" s="346"/>
      <c r="Q26" s="346"/>
      <c r="R26" s="346"/>
    </row>
    <row r="27" spans="1:18">
      <c r="A27" s="78" t="s">
        <v>15</v>
      </c>
      <c r="B27" s="278">
        <f t="shared" si="1"/>
        <v>29531665.889999997</v>
      </c>
      <c r="C27" s="132">
        <v>17247213</v>
      </c>
      <c r="D27" s="132">
        <v>421750.83</v>
      </c>
      <c r="E27" s="342">
        <v>9588897.4000000004</v>
      </c>
      <c r="F27" s="342">
        <v>2273804.6600000006</v>
      </c>
      <c r="G27" s="342">
        <v>0</v>
      </c>
      <c r="H27" s="85"/>
      <c r="I27" s="84">
        <f t="shared" si="12"/>
        <v>59.830569314354385</v>
      </c>
      <c r="J27" s="84">
        <f t="shared" si="13"/>
        <v>32.469883127206138</v>
      </c>
      <c r="K27" s="84">
        <f t="shared" si="14"/>
        <v>7.699547558439483</v>
      </c>
      <c r="L27" s="84">
        <f t="shared" si="15"/>
        <v>0</v>
      </c>
      <c r="N27" s="346"/>
      <c r="O27" s="40"/>
      <c r="P27" s="346"/>
      <c r="Q27" s="346"/>
      <c r="R27" s="346"/>
    </row>
    <row r="28" spans="1:18">
      <c r="B28" s="86"/>
      <c r="C28" s="132"/>
      <c r="D28" s="132"/>
      <c r="E28" s="342"/>
      <c r="F28" s="342"/>
      <c r="G28" s="342"/>
      <c r="H28" s="85"/>
      <c r="I28" s="84"/>
      <c r="J28" s="84"/>
      <c r="K28" s="84"/>
      <c r="L28" s="84"/>
      <c r="N28" s="346"/>
      <c r="O28" s="40"/>
      <c r="P28" s="346"/>
      <c r="Q28" s="346"/>
      <c r="R28" s="346"/>
    </row>
    <row r="29" spans="1:18">
      <c r="A29" s="78" t="s">
        <v>16</v>
      </c>
      <c r="B29" s="278">
        <f t="shared" si="1"/>
        <v>2523845411.9700003</v>
      </c>
      <c r="C29" s="132">
        <v>1719976472</v>
      </c>
      <c r="D29" s="132">
        <v>12965191.76</v>
      </c>
      <c r="E29" s="342">
        <v>710458224.71000004</v>
      </c>
      <c r="F29" s="342">
        <v>80249738.499999955</v>
      </c>
      <c r="G29" s="342">
        <v>195785</v>
      </c>
      <c r="H29" s="85"/>
      <c r="I29" s="84">
        <f t="shared" ref="I29:I33" si="16">IF(B29&lt;&gt;0,((+C29+D29)/B29*100),(IF(C29&lt;&gt;0,1,0)))</f>
        <v>68.662749926800927</v>
      </c>
      <c r="J29" s="84">
        <f t="shared" ref="J29:J33" si="17">IF($B29&lt;&gt;0,(E29/$B29*100),(IF(E29&lt;&gt;0,1,0)))</f>
        <v>28.149831259096342</v>
      </c>
      <c r="K29" s="84">
        <f t="shared" ref="K29:K33" si="18">IF($B29&lt;&gt;0,(F29/$B29*100),(IF(F29&lt;&gt;0,1,0)))</f>
        <v>3.1796614055438766</v>
      </c>
      <c r="L29" s="84">
        <f t="shared" ref="L29:L33" si="19">IF($B29&lt;&gt;0,(G29/$B29*100),(IF(G29&lt;&gt;0,1,0)))</f>
        <v>7.7574085588379615E-3</v>
      </c>
      <c r="N29" s="346"/>
      <c r="O29" s="40"/>
      <c r="P29" s="346"/>
      <c r="Q29" s="346"/>
      <c r="R29" s="346"/>
    </row>
    <row r="30" spans="1:18">
      <c r="A30" s="78" t="s">
        <v>17</v>
      </c>
      <c r="B30" s="278">
        <f t="shared" si="1"/>
        <v>2010779612.55</v>
      </c>
      <c r="C30" s="132">
        <v>764182532.75</v>
      </c>
      <c r="D30" s="132">
        <v>19485932.93</v>
      </c>
      <c r="E30" s="342">
        <v>1138274304.8</v>
      </c>
      <c r="F30" s="342">
        <v>88836842.070000023</v>
      </c>
      <c r="G30" s="342">
        <v>0</v>
      </c>
      <c r="H30" s="85"/>
      <c r="I30" s="84">
        <f t="shared" si="16"/>
        <v>38.973364399999021</v>
      </c>
      <c r="J30" s="84">
        <f t="shared" si="17"/>
        <v>56.608605821126289</v>
      </c>
      <c r="K30" s="84">
        <f t="shared" si="18"/>
        <v>4.4180297788746854</v>
      </c>
      <c r="L30" s="84">
        <f t="shared" si="19"/>
        <v>0</v>
      </c>
      <c r="N30" s="346"/>
      <c r="O30" s="40"/>
      <c r="P30" s="346"/>
      <c r="Q30" s="346"/>
      <c r="R30" s="346"/>
    </row>
    <row r="31" spans="1:18">
      <c r="A31" s="78" t="s">
        <v>18</v>
      </c>
      <c r="B31" s="278">
        <f t="shared" si="1"/>
        <v>98863886.080000013</v>
      </c>
      <c r="C31" s="132">
        <v>56884381</v>
      </c>
      <c r="D31" s="132">
        <v>1003939.0199999999</v>
      </c>
      <c r="E31" s="342">
        <v>35727535.319999993</v>
      </c>
      <c r="F31" s="342">
        <v>5248030.7400000039</v>
      </c>
      <c r="G31" s="342">
        <v>0</v>
      </c>
      <c r="H31" s="85"/>
      <c r="I31" s="84">
        <f t="shared" si="16"/>
        <v>58.553555110262558</v>
      </c>
      <c r="J31" s="84">
        <f t="shared" si="17"/>
        <v>36.138105365481486</v>
      </c>
      <c r="K31" s="84">
        <f t="shared" si="18"/>
        <v>5.3083395242559366</v>
      </c>
      <c r="L31" s="84">
        <f t="shared" si="19"/>
        <v>0</v>
      </c>
      <c r="N31" s="346"/>
      <c r="O31" s="40"/>
      <c r="P31" s="346"/>
      <c r="Q31" s="346"/>
      <c r="R31" s="346"/>
    </row>
    <row r="32" spans="1:18">
      <c r="A32" s="78" t="s">
        <v>19</v>
      </c>
      <c r="B32" s="278">
        <f t="shared" si="1"/>
        <v>234833951.39999998</v>
      </c>
      <c r="C32" s="132">
        <v>104017525</v>
      </c>
      <c r="D32" s="132">
        <v>1973845.46</v>
      </c>
      <c r="E32" s="342">
        <v>106931322.36000001</v>
      </c>
      <c r="F32" s="342">
        <v>14786702.189999998</v>
      </c>
      <c r="G32" s="342">
        <v>7124556.3899999997</v>
      </c>
      <c r="H32" s="85"/>
      <c r="I32" s="84">
        <f t="shared" si="16"/>
        <v>45.134602483208056</v>
      </c>
      <c r="J32" s="84">
        <f t="shared" si="17"/>
        <v>45.534864836413952</v>
      </c>
      <c r="K32" s="84">
        <f t="shared" si="18"/>
        <v>6.2966628555397195</v>
      </c>
      <c r="L32" s="84">
        <f t="shared" si="19"/>
        <v>3.0338698248382836</v>
      </c>
      <c r="N32" s="346"/>
      <c r="O32" s="40"/>
      <c r="P32" s="346"/>
      <c r="Q32" s="346"/>
      <c r="R32" s="346"/>
    </row>
    <row r="33" spans="1:256">
      <c r="A33" s="78" t="s">
        <v>20</v>
      </c>
      <c r="B33" s="278">
        <f t="shared" si="1"/>
        <v>48349757.460000001</v>
      </c>
      <c r="C33" s="132">
        <v>9881620</v>
      </c>
      <c r="D33" s="132">
        <v>300043.23</v>
      </c>
      <c r="E33" s="342">
        <v>32300121.059999999</v>
      </c>
      <c r="F33" s="342">
        <v>5867973.1700000009</v>
      </c>
      <c r="G33" s="342">
        <v>0</v>
      </c>
      <c r="H33" s="85"/>
      <c r="I33" s="84">
        <f t="shared" si="16"/>
        <v>21.058354301825283</v>
      </c>
      <c r="J33" s="84">
        <f t="shared" si="17"/>
        <v>66.805135654965909</v>
      </c>
      <c r="K33" s="84">
        <f t="shared" si="18"/>
        <v>12.13651004320881</v>
      </c>
      <c r="L33" s="84">
        <f t="shared" si="19"/>
        <v>0</v>
      </c>
      <c r="N33" s="346"/>
      <c r="O33" s="40"/>
      <c r="P33" s="346"/>
      <c r="Q33" s="346"/>
      <c r="R33" s="346"/>
    </row>
    <row r="34" spans="1:256">
      <c r="C34" s="132"/>
      <c r="D34" s="132"/>
      <c r="E34" s="342"/>
      <c r="F34" s="342"/>
      <c r="G34" s="342"/>
      <c r="H34" s="85"/>
      <c r="I34" s="84"/>
      <c r="J34" s="84"/>
      <c r="K34" s="84"/>
      <c r="L34" s="84"/>
    </row>
    <row r="35" spans="1:256">
      <c r="A35" s="78" t="s">
        <v>21</v>
      </c>
      <c r="B35" s="278">
        <f t="shared" si="1"/>
        <v>60588585.189999998</v>
      </c>
      <c r="C35" s="132">
        <v>40668750</v>
      </c>
      <c r="D35" s="132">
        <v>773866.10000000021</v>
      </c>
      <c r="E35" s="342">
        <v>14826977.299999997</v>
      </c>
      <c r="F35" s="342">
        <v>4318650.209999999</v>
      </c>
      <c r="G35" s="342">
        <v>341.58</v>
      </c>
      <c r="H35" s="85"/>
      <c r="I35" s="84">
        <f t="shared" ref="I35:I38" si="20">IF(B35&lt;&gt;0,((+C35+D35)/B35*100),(IF(C35&lt;&gt;0,1,0)))</f>
        <v>68.40003933090685</v>
      </c>
      <c r="J35" s="84">
        <f t="shared" ref="J35:J38" si="21">IF($B35&lt;&gt;0,(E35/$B35*100),(IF(E35&lt;&gt;0,1,0)))</f>
        <v>24.471568783961562</v>
      </c>
      <c r="K35" s="84">
        <f t="shared" ref="K35:K38" si="22">IF($B35&lt;&gt;0,(F35/$B35*100),(IF(F35&lt;&gt;0,1,0)))</f>
        <v>7.1278281155718117</v>
      </c>
      <c r="L35" s="84">
        <f t="shared" ref="L35:L38" si="23">IF($B35&lt;&gt;0,(G35/$B35*100),(IF(G35&lt;&gt;0,1,0)))</f>
        <v>5.6376955977571991E-4</v>
      </c>
      <c r="N35" s="346"/>
      <c r="O35" s="40"/>
      <c r="P35" s="346"/>
      <c r="Q35" s="346"/>
      <c r="R35" s="346"/>
    </row>
    <row r="36" spans="1:256">
      <c r="A36" s="78" t="s">
        <v>22</v>
      </c>
      <c r="B36" s="278">
        <f t="shared" si="1"/>
        <v>297366315.69999999</v>
      </c>
      <c r="C36" s="132">
        <v>98530760</v>
      </c>
      <c r="D36" s="132">
        <v>2699129.8200000003</v>
      </c>
      <c r="E36" s="342">
        <v>178553171.07000002</v>
      </c>
      <c r="F36" s="342">
        <v>17061199.93</v>
      </c>
      <c r="G36" s="342">
        <v>522054.88</v>
      </c>
      <c r="H36" s="85"/>
      <c r="I36" s="84">
        <f t="shared" si="20"/>
        <v>34.042150867594046</v>
      </c>
      <c r="J36" s="84">
        <f t="shared" si="21"/>
        <v>60.04485432376093</v>
      </c>
      <c r="K36" s="84">
        <f t="shared" si="22"/>
        <v>5.7374352874628567</v>
      </c>
      <c r="L36" s="84">
        <f t="shared" si="23"/>
        <v>0.17555952118217674</v>
      </c>
      <c r="N36" s="346"/>
      <c r="O36" s="40"/>
      <c r="P36" s="346"/>
      <c r="Q36" s="346"/>
      <c r="R36" s="346"/>
    </row>
    <row r="37" spans="1:256">
      <c r="A37" s="78" t="s">
        <v>23</v>
      </c>
      <c r="B37" s="278">
        <f t="shared" si="1"/>
        <v>209434510.11000001</v>
      </c>
      <c r="C37" s="132">
        <v>44164012</v>
      </c>
      <c r="D37" s="132">
        <v>1983375.0699999998</v>
      </c>
      <c r="E37" s="342">
        <v>147786589.30000001</v>
      </c>
      <c r="F37" s="342">
        <v>15296263.239999998</v>
      </c>
      <c r="G37" s="342">
        <v>204270.5</v>
      </c>
      <c r="H37" s="85"/>
      <c r="I37" s="84">
        <f t="shared" si="20"/>
        <v>22.034280332196584</v>
      </c>
      <c r="J37" s="84">
        <f t="shared" si="21"/>
        <v>70.564583278266298</v>
      </c>
      <c r="K37" s="84">
        <f t="shared" si="22"/>
        <v>7.3036020816082488</v>
      </c>
      <c r="L37" s="84">
        <f t="shared" si="23"/>
        <v>9.7534307928866276E-2</v>
      </c>
      <c r="N37" s="346"/>
      <c r="O37" s="40"/>
      <c r="P37" s="346"/>
      <c r="Q37" s="346"/>
      <c r="R37" s="346"/>
    </row>
    <row r="38" spans="1:256">
      <c r="A38" s="115" t="s">
        <v>24</v>
      </c>
      <c r="B38" s="280">
        <f t="shared" si="1"/>
        <v>114212396.02</v>
      </c>
      <c r="C38" s="133">
        <v>86946668.290000007</v>
      </c>
      <c r="D38" s="133">
        <v>852850.37999999989</v>
      </c>
      <c r="E38" s="89">
        <v>19906395.440000001</v>
      </c>
      <c r="F38" s="89">
        <v>6506481.9099999992</v>
      </c>
      <c r="G38" s="89">
        <v>0</v>
      </c>
      <c r="H38" s="88"/>
      <c r="I38" s="90">
        <f t="shared" si="20"/>
        <v>76.873896117742973</v>
      </c>
      <c r="J38" s="90">
        <f t="shared" si="21"/>
        <v>17.429277498489874</v>
      </c>
      <c r="K38" s="90">
        <f t="shared" si="22"/>
        <v>5.6968263837671653</v>
      </c>
      <c r="L38" s="90">
        <f t="shared" si="23"/>
        <v>0</v>
      </c>
      <c r="N38" s="346"/>
      <c r="O38" s="40"/>
      <c r="P38" s="346"/>
      <c r="Q38" s="346"/>
      <c r="R38" s="346"/>
    </row>
    <row r="39" spans="1:256">
      <c r="A39" s="79"/>
      <c r="B39" s="86"/>
      <c r="C39" s="83"/>
      <c r="D39" s="83"/>
      <c r="E39" s="83"/>
      <c r="F39" s="83"/>
      <c r="G39" s="83"/>
      <c r="H39" s="82"/>
      <c r="I39" s="84"/>
      <c r="J39" s="84"/>
      <c r="K39" s="84"/>
      <c r="L39" s="84"/>
      <c r="O39" s="20"/>
    </row>
    <row r="40" spans="1:256">
      <c r="A40" s="127" t="s">
        <v>191</v>
      </c>
      <c r="C40" s="81"/>
      <c r="D40" s="85"/>
      <c r="E40" s="81"/>
      <c r="F40" s="81"/>
      <c r="G40" s="81"/>
      <c r="H40" s="81"/>
      <c r="I40" s="134"/>
      <c r="J40" s="134"/>
      <c r="K40" s="134"/>
      <c r="L40" s="81"/>
    </row>
    <row r="41" spans="1:256">
      <c r="A41" s="52" t="s">
        <v>217</v>
      </c>
      <c r="B41" s="52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2"/>
      <c r="CG41" s="52"/>
      <c r="CH41" s="52"/>
      <c r="CI41" s="52"/>
      <c r="CJ41" s="52"/>
      <c r="CK41" s="52"/>
      <c r="CL41" s="52"/>
      <c r="CM41" s="52"/>
      <c r="CN41" s="52"/>
      <c r="CO41" s="52"/>
      <c r="CP41" s="52"/>
      <c r="CQ41" s="52"/>
      <c r="CR41" s="52"/>
      <c r="CS41" s="52"/>
      <c r="CT41" s="52"/>
      <c r="CU41" s="52"/>
      <c r="CV41" s="52"/>
      <c r="CW41" s="52"/>
      <c r="CX41" s="52"/>
      <c r="CY41" s="52"/>
      <c r="CZ41" s="52"/>
      <c r="DA41" s="52"/>
      <c r="DB41" s="52"/>
      <c r="DC41" s="52"/>
      <c r="DD41" s="52"/>
      <c r="DE41" s="52"/>
      <c r="DF41" s="52"/>
      <c r="DG41" s="52"/>
      <c r="DH41" s="52"/>
      <c r="DI41" s="52"/>
      <c r="DJ41" s="52"/>
      <c r="DK41" s="52"/>
      <c r="DL41" s="52"/>
      <c r="DM41" s="52"/>
      <c r="DN41" s="52"/>
      <c r="DO41" s="52"/>
      <c r="DP41" s="52"/>
      <c r="DQ41" s="52"/>
      <c r="DR41" s="52"/>
      <c r="DS41" s="52"/>
      <c r="DT41" s="52"/>
      <c r="DU41" s="52"/>
      <c r="DV41" s="52"/>
      <c r="DW41" s="52"/>
      <c r="DX41" s="52"/>
      <c r="DY41" s="52"/>
      <c r="DZ41" s="52"/>
      <c r="EA41" s="52"/>
      <c r="EB41" s="52"/>
      <c r="EC41" s="52"/>
      <c r="ED41" s="52"/>
      <c r="EE41" s="52"/>
      <c r="EF41" s="52"/>
      <c r="EG41" s="52"/>
      <c r="EH41" s="52"/>
      <c r="EI41" s="52"/>
      <c r="EJ41" s="52"/>
      <c r="EK41" s="52"/>
      <c r="EL41" s="52"/>
      <c r="EM41" s="52"/>
      <c r="EN41" s="52"/>
      <c r="EO41" s="52"/>
      <c r="EP41" s="52"/>
      <c r="EQ41" s="52"/>
      <c r="ER41" s="52"/>
      <c r="ES41" s="52"/>
      <c r="ET41" s="52"/>
      <c r="EU41" s="52"/>
      <c r="EV41" s="52"/>
      <c r="EW41" s="52"/>
      <c r="EX41" s="52"/>
      <c r="EY41" s="52"/>
      <c r="EZ41" s="52"/>
      <c r="FA41" s="52"/>
      <c r="FB41" s="52"/>
      <c r="FC41" s="52"/>
      <c r="FD41" s="52"/>
      <c r="FE41" s="52"/>
      <c r="FF41" s="52"/>
      <c r="FG41" s="52"/>
      <c r="FH41" s="52"/>
      <c r="FI41" s="52"/>
      <c r="FJ41" s="52"/>
      <c r="FK41" s="52"/>
      <c r="FL41" s="52"/>
      <c r="FM41" s="52"/>
      <c r="FN41" s="52"/>
      <c r="FO41" s="52"/>
      <c r="FP41" s="52"/>
      <c r="FQ41" s="52"/>
      <c r="FR41" s="52"/>
      <c r="FS41" s="52"/>
      <c r="FT41" s="52"/>
      <c r="FU41" s="52"/>
      <c r="FV41" s="52"/>
      <c r="FW41" s="52"/>
      <c r="FX41" s="52"/>
      <c r="FY41" s="52"/>
      <c r="FZ41" s="52"/>
      <c r="GA41" s="52"/>
      <c r="GB41" s="52"/>
      <c r="GC41" s="52"/>
      <c r="GD41" s="52"/>
      <c r="GE41" s="52"/>
      <c r="GF41" s="52"/>
      <c r="GG41" s="52"/>
      <c r="GH41" s="52"/>
      <c r="GI41" s="52"/>
      <c r="GJ41" s="52"/>
      <c r="GK41" s="52"/>
      <c r="GL41" s="52"/>
      <c r="GM41" s="52"/>
      <c r="GN41" s="52"/>
      <c r="GO41" s="52"/>
      <c r="GP41" s="52"/>
      <c r="GQ41" s="52"/>
      <c r="GR41" s="52"/>
      <c r="GS41" s="52"/>
      <c r="GT41" s="52"/>
      <c r="GU41" s="52"/>
      <c r="GV41" s="52"/>
      <c r="GW41" s="52"/>
      <c r="GX41" s="52"/>
      <c r="GY41" s="52"/>
      <c r="GZ41" s="52"/>
      <c r="HA41" s="52"/>
      <c r="HB41" s="52"/>
      <c r="HC41" s="52"/>
      <c r="HD41" s="52"/>
      <c r="HE41" s="52"/>
      <c r="HF41" s="52"/>
      <c r="HG41" s="52"/>
      <c r="HH41" s="52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2"/>
      <c r="HV41" s="52"/>
      <c r="HW41" s="52"/>
      <c r="HX41" s="52"/>
      <c r="HY41" s="52"/>
      <c r="HZ41" s="52"/>
      <c r="IA41" s="52"/>
      <c r="IB41" s="52"/>
      <c r="IC41" s="52"/>
      <c r="ID41" s="52"/>
      <c r="IE41" s="52"/>
      <c r="IF41" s="52"/>
      <c r="IG41" s="52"/>
      <c r="IH41" s="52"/>
      <c r="II41" s="52"/>
      <c r="IJ41" s="52"/>
      <c r="IK41" s="52"/>
      <c r="IL41" s="52"/>
      <c r="IM41" s="52"/>
      <c r="IN41" s="52"/>
      <c r="IO41" s="52"/>
      <c r="IP41" s="52"/>
      <c r="IQ41" s="52"/>
      <c r="IR41" s="52"/>
      <c r="IS41" s="52"/>
      <c r="IT41" s="52"/>
      <c r="IU41" s="52"/>
      <c r="IV41" s="52"/>
    </row>
    <row r="42" spans="1:256">
      <c r="A42" s="91"/>
      <c r="C42" s="81"/>
      <c r="D42" s="85"/>
      <c r="E42" s="81"/>
      <c r="F42" s="81"/>
      <c r="G42" s="81"/>
      <c r="H42" s="81"/>
      <c r="I42" s="81"/>
      <c r="J42" s="81"/>
      <c r="K42" s="81"/>
      <c r="L42" s="81"/>
    </row>
    <row r="43" spans="1:256">
      <c r="B43" s="376"/>
      <c r="C43" s="81"/>
      <c r="D43" s="85"/>
      <c r="E43" s="81"/>
      <c r="F43" s="81"/>
      <c r="G43" s="81"/>
      <c r="H43" s="81"/>
      <c r="I43" s="81"/>
      <c r="J43" s="81"/>
      <c r="K43" s="81"/>
      <c r="L43" s="81"/>
    </row>
    <row r="44" spans="1:256">
      <c r="C44" s="81"/>
      <c r="D44" s="85"/>
      <c r="E44" s="81"/>
      <c r="F44" s="81"/>
      <c r="G44" s="81"/>
      <c r="H44" s="81"/>
      <c r="I44" s="81"/>
      <c r="J44" s="81"/>
      <c r="K44" s="81"/>
      <c r="L44" s="81"/>
    </row>
    <row r="45" spans="1:256">
      <c r="C45" s="342"/>
      <c r="D45" s="342"/>
      <c r="E45" s="342"/>
      <c r="F45" s="342"/>
      <c r="G45" s="342"/>
    </row>
    <row r="46" spans="1:256">
      <c r="C46" s="342"/>
      <c r="D46" s="342"/>
      <c r="E46" s="342"/>
      <c r="F46" s="342"/>
      <c r="G46" s="342"/>
    </row>
    <row r="47" spans="1:256">
      <c r="C47" s="342"/>
      <c r="D47" s="342"/>
      <c r="E47" s="342"/>
      <c r="F47" s="342"/>
      <c r="G47" s="342"/>
    </row>
    <row r="48" spans="1:256">
      <c r="C48" s="342"/>
      <c r="D48" s="342"/>
      <c r="E48" s="342"/>
      <c r="F48" s="342"/>
      <c r="G48" s="342"/>
    </row>
    <row r="49" spans="3:7">
      <c r="C49" s="342"/>
      <c r="D49" s="342"/>
      <c r="E49" s="342"/>
      <c r="F49" s="342"/>
      <c r="G49" s="342"/>
    </row>
    <row r="50" spans="3:7">
      <c r="C50" s="342"/>
      <c r="D50" s="342"/>
      <c r="E50" s="342"/>
      <c r="F50" s="342"/>
      <c r="G50" s="342"/>
    </row>
    <row r="51" spans="3:7">
      <c r="C51" s="342"/>
      <c r="D51" s="342"/>
      <c r="E51" s="342"/>
      <c r="F51" s="342"/>
      <c r="G51" s="342"/>
    </row>
    <row r="52" spans="3:7">
      <c r="C52" s="342"/>
      <c r="D52" s="342"/>
      <c r="E52" s="342"/>
      <c r="F52" s="342"/>
      <c r="G52" s="342"/>
    </row>
    <row r="53" spans="3:7">
      <c r="C53" s="342"/>
      <c r="D53" s="342"/>
      <c r="E53" s="342"/>
      <c r="F53" s="342"/>
      <c r="G53" s="342"/>
    </row>
    <row r="54" spans="3:7">
      <c r="C54" s="342"/>
      <c r="D54" s="342"/>
      <c r="E54" s="342"/>
      <c r="F54" s="342"/>
      <c r="G54" s="342"/>
    </row>
    <row r="55" spans="3:7">
      <c r="C55" s="342"/>
      <c r="D55" s="342"/>
      <c r="E55" s="342"/>
      <c r="F55" s="342"/>
      <c r="G55" s="342"/>
    </row>
    <row r="56" spans="3:7">
      <c r="C56" s="342"/>
      <c r="D56" s="342"/>
      <c r="E56" s="342"/>
      <c r="F56" s="342"/>
      <c r="G56" s="342"/>
    </row>
    <row r="57" spans="3:7">
      <c r="C57" s="342"/>
      <c r="D57" s="342"/>
      <c r="E57" s="342"/>
      <c r="F57" s="342"/>
      <c r="G57" s="342"/>
    </row>
    <row r="58" spans="3:7">
      <c r="C58" s="342"/>
      <c r="D58" s="342"/>
      <c r="E58" s="342"/>
      <c r="F58" s="342"/>
      <c r="G58" s="342"/>
    </row>
    <row r="59" spans="3:7">
      <c r="C59" s="342"/>
      <c r="D59" s="342"/>
      <c r="E59" s="342"/>
      <c r="F59" s="342"/>
      <c r="G59" s="342"/>
    </row>
    <row r="60" spans="3:7">
      <c r="C60" s="342"/>
      <c r="D60" s="342"/>
      <c r="E60" s="342"/>
      <c r="F60" s="342"/>
      <c r="G60" s="342"/>
    </row>
    <row r="61" spans="3:7">
      <c r="C61" s="342"/>
      <c r="D61" s="342"/>
      <c r="E61" s="342"/>
      <c r="F61" s="342"/>
      <c r="G61" s="342"/>
    </row>
    <row r="62" spans="3:7">
      <c r="C62" s="342"/>
      <c r="D62" s="342"/>
      <c r="E62" s="342"/>
      <c r="F62" s="342"/>
      <c r="G62" s="342"/>
    </row>
    <row r="63" spans="3:7">
      <c r="C63" s="342"/>
      <c r="D63" s="342"/>
      <c r="E63" s="342"/>
      <c r="F63" s="342"/>
      <c r="G63" s="342"/>
    </row>
    <row r="64" spans="3:7">
      <c r="C64" s="342"/>
      <c r="D64" s="342"/>
      <c r="E64" s="342"/>
      <c r="F64" s="342"/>
      <c r="G64" s="342"/>
    </row>
    <row r="65" spans="3:7">
      <c r="C65" s="342"/>
      <c r="D65" s="342"/>
      <c r="E65" s="342"/>
      <c r="F65" s="342"/>
      <c r="G65" s="342"/>
    </row>
    <row r="66" spans="3:7">
      <c r="C66" s="342"/>
      <c r="D66" s="342"/>
      <c r="E66" s="342"/>
      <c r="F66" s="342"/>
      <c r="G66" s="342"/>
    </row>
    <row r="67" spans="3:7">
      <c r="C67" s="342"/>
      <c r="D67" s="342"/>
      <c r="E67" s="342"/>
      <c r="F67" s="342"/>
      <c r="G67" s="342"/>
    </row>
    <row r="68" spans="3:7">
      <c r="C68" s="342"/>
      <c r="D68" s="342"/>
      <c r="E68" s="342"/>
      <c r="F68" s="342"/>
      <c r="G68" s="342"/>
    </row>
    <row r="69" spans="3:7">
      <c r="C69" s="342"/>
      <c r="D69" s="342"/>
      <c r="E69" s="342"/>
      <c r="F69" s="342"/>
      <c r="G69" s="342"/>
    </row>
    <row r="70" spans="3:7">
      <c r="C70" s="342"/>
      <c r="D70" s="342"/>
      <c r="E70" s="342"/>
      <c r="F70" s="342"/>
      <c r="G70" s="342"/>
    </row>
    <row r="71" spans="3:7">
      <c r="C71" s="342"/>
      <c r="D71" s="342"/>
      <c r="E71" s="342"/>
      <c r="F71" s="342"/>
      <c r="G71" s="342"/>
    </row>
    <row r="72" spans="3:7">
      <c r="C72" s="342"/>
      <c r="D72" s="342"/>
      <c r="E72" s="342"/>
      <c r="F72" s="342"/>
      <c r="G72" s="342"/>
    </row>
    <row r="73" spans="3:7">
      <c r="C73" s="342"/>
      <c r="D73" s="342"/>
      <c r="E73" s="342"/>
      <c r="F73" s="342"/>
      <c r="G73" s="342"/>
    </row>
    <row r="74" spans="3:7">
      <c r="C74" s="342"/>
      <c r="D74" s="342"/>
      <c r="E74" s="342"/>
      <c r="F74" s="342"/>
      <c r="G74" s="342"/>
    </row>
    <row r="75" spans="3:7">
      <c r="C75" s="342"/>
      <c r="D75" s="342"/>
      <c r="E75" s="342"/>
      <c r="F75" s="342"/>
      <c r="G75" s="342"/>
    </row>
    <row r="76" spans="3:7">
      <c r="C76" s="342"/>
      <c r="D76" s="342"/>
      <c r="E76" s="342"/>
      <c r="F76" s="342"/>
      <c r="G76" s="342"/>
    </row>
    <row r="77" spans="3:7">
      <c r="C77" s="342"/>
      <c r="D77" s="342"/>
      <c r="E77" s="342"/>
      <c r="F77" s="342"/>
      <c r="G77" s="342"/>
    </row>
    <row r="78" spans="3:7">
      <c r="C78" s="342"/>
      <c r="D78" s="342"/>
      <c r="E78" s="342"/>
      <c r="F78" s="342"/>
      <c r="G78" s="342"/>
    </row>
    <row r="79" spans="3:7">
      <c r="C79" s="342"/>
      <c r="D79" s="342"/>
      <c r="E79" s="342"/>
      <c r="F79" s="342"/>
      <c r="G79" s="342"/>
    </row>
    <row r="80" spans="3:7">
      <c r="C80" s="342"/>
      <c r="D80" s="342"/>
      <c r="E80" s="342"/>
      <c r="F80" s="342"/>
      <c r="G80" s="342"/>
    </row>
    <row r="81" spans="3:7">
      <c r="C81" s="342"/>
      <c r="D81" s="342"/>
      <c r="E81" s="342"/>
      <c r="F81" s="342"/>
      <c r="G81" s="342"/>
    </row>
    <row r="82" spans="3:7">
      <c r="C82" s="342"/>
      <c r="D82" s="342"/>
      <c r="E82" s="342"/>
      <c r="F82" s="342"/>
      <c r="G82" s="342"/>
    </row>
    <row r="83" spans="3:7">
      <c r="C83" s="342"/>
      <c r="D83" s="342"/>
      <c r="E83" s="342"/>
      <c r="F83" s="342"/>
      <c r="G83" s="342"/>
    </row>
    <row r="85" spans="3:7">
      <c r="C85" s="342"/>
      <c r="D85" s="342"/>
      <c r="E85" s="342"/>
      <c r="F85" s="342"/>
      <c r="G85" s="342"/>
    </row>
    <row r="86" spans="3:7">
      <c r="C86" s="342"/>
      <c r="D86" s="342"/>
      <c r="E86" s="342"/>
      <c r="F86" s="342"/>
      <c r="G86" s="342"/>
    </row>
    <row r="87" spans="3:7">
      <c r="C87" s="342"/>
      <c r="D87" s="342"/>
      <c r="E87" s="342"/>
      <c r="F87" s="342"/>
      <c r="G87" s="342"/>
    </row>
    <row r="88" spans="3:7">
      <c r="C88" s="342"/>
      <c r="D88" s="342"/>
      <c r="E88" s="342"/>
      <c r="F88" s="342"/>
      <c r="G88" s="342"/>
    </row>
    <row r="89" spans="3:7">
      <c r="C89" s="342"/>
      <c r="D89" s="342"/>
      <c r="E89" s="342"/>
      <c r="F89" s="342"/>
      <c r="G89" s="342"/>
    </row>
  </sheetData>
  <mergeCells count="6">
    <mergeCell ref="A1:L1"/>
    <mergeCell ref="C7:D7"/>
    <mergeCell ref="C6:F6"/>
    <mergeCell ref="I6:L6"/>
    <mergeCell ref="A3:L3"/>
    <mergeCell ref="A4:L4"/>
  </mergeCells>
  <phoneticPr fontId="0" type="noConversion"/>
  <printOptions horizontalCentered="1"/>
  <pageMargins left="0.34" right="0.31" top="0.3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9"/>
  <sheetViews>
    <sheetView zoomScaleNormal="100" workbookViewId="0">
      <selection activeCell="N8" sqref="N8"/>
    </sheetView>
  </sheetViews>
  <sheetFormatPr defaultRowHeight="12.75"/>
  <cols>
    <col min="1" max="1" width="14.140625" customWidth="1"/>
    <col min="2" max="2" width="15" bestFit="1" customWidth="1"/>
    <col min="3" max="5" width="13.42578125" style="54" bestFit="1" customWidth="1"/>
    <col min="6" max="6" width="11.28515625" style="54" bestFit="1" customWidth="1"/>
    <col min="7" max="7" width="13.42578125" style="54" bestFit="1" customWidth="1"/>
    <col min="8" max="8" width="9.140625" style="54"/>
    <col min="9" max="9" width="7.28515625" style="54" bestFit="1" customWidth="1"/>
    <col min="10" max="10" width="7.140625" style="54" bestFit="1" customWidth="1"/>
    <col min="11" max="11" width="7.28515625" style="54" bestFit="1" customWidth="1"/>
    <col min="13" max="13" width="12.28515625" bestFit="1" customWidth="1"/>
    <col min="14" max="15" width="11.28515625" bestFit="1" customWidth="1"/>
    <col min="16" max="16" width="10.28515625" bestFit="1" customWidth="1"/>
    <col min="17" max="17" width="11.28515625" bestFit="1" customWidth="1"/>
  </cols>
  <sheetData>
    <row r="1" spans="1:58">
      <c r="A1" s="462" t="s">
        <v>77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</row>
    <row r="3" spans="1:58">
      <c r="A3" s="453" t="s">
        <v>228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</row>
    <row r="4" spans="1:58">
      <c r="A4" s="462"/>
      <c r="B4" s="462"/>
      <c r="C4" s="462"/>
      <c r="D4" s="462"/>
      <c r="E4" s="462"/>
      <c r="F4" s="462"/>
      <c r="G4" s="462"/>
      <c r="H4" s="462"/>
      <c r="I4" s="462"/>
      <c r="J4" s="462"/>
    </row>
    <row r="5" spans="1:58" ht="13.5" thickBot="1">
      <c r="B5" s="11"/>
      <c r="C5" s="174"/>
      <c r="D5" s="174"/>
      <c r="E5" s="174"/>
      <c r="F5" s="174"/>
      <c r="G5" s="174"/>
      <c r="H5" s="174"/>
      <c r="I5" s="174"/>
      <c r="J5" s="174"/>
      <c r="K5" s="174"/>
    </row>
    <row r="6" spans="1:58" ht="15" customHeight="1" thickTop="1">
      <c r="A6" s="6" t="s">
        <v>67</v>
      </c>
      <c r="B6" s="17" t="s">
        <v>39</v>
      </c>
      <c r="C6" s="464" t="s">
        <v>70</v>
      </c>
      <c r="D6" s="464"/>
      <c r="E6" s="464"/>
      <c r="F6" s="464"/>
      <c r="G6" s="176"/>
      <c r="H6" s="464" t="s">
        <v>72</v>
      </c>
      <c r="I6" s="464"/>
      <c r="J6" s="464"/>
      <c r="K6" s="464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</row>
    <row r="7" spans="1:58">
      <c r="A7" s="3" t="s">
        <v>30</v>
      </c>
      <c r="B7" s="9" t="s">
        <v>73</v>
      </c>
      <c r="C7" s="463" t="s">
        <v>67</v>
      </c>
      <c r="D7" s="463"/>
      <c r="E7" s="465" t="s">
        <v>40</v>
      </c>
      <c r="F7" s="465" t="s">
        <v>47</v>
      </c>
      <c r="G7" s="95" t="s">
        <v>69</v>
      </c>
      <c r="H7" s="63"/>
      <c r="I7" s="63"/>
      <c r="J7" s="63"/>
      <c r="K7" s="63" t="s">
        <v>69</v>
      </c>
    </row>
    <row r="8" spans="1:58" ht="13.5" thickBot="1">
      <c r="A8" s="7" t="s">
        <v>121</v>
      </c>
      <c r="B8" s="181" t="s">
        <v>74</v>
      </c>
      <c r="C8" s="75" t="s">
        <v>68</v>
      </c>
      <c r="D8" s="75" t="s">
        <v>103</v>
      </c>
      <c r="E8" s="466"/>
      <c r="F8" s="466"/>
      <c r="G8" s="48" t="s">
        <v>71</v>
      </c>
      <c r="H8" s="175" t="s">
        <v>67</v>
      </c>
      <c r="I8" s="175" t="s">
        <v>40</v>
      </c>
      <c r="J8" s="75" t="s">
        <v>47</v>
      </c>
      <c r="K8" s="75" t="s">
        <v>71</v>
      </c>
    </row>
    <row r="9" spans="1:58">
      <c r="A9" s="3" t="s">
        <v>0</v>
      </c>
      <c r="B9" s="58">
        <f t="shared" ref="B9:G9" si="0">SUM(B11:B38)</f>
        <v>1452388915.1500003</v>
      </c>
      <c r="C9" s="135">
        <f t="shared" si="0"/>
        <v>624309637.94999981</v>
      </c>
      <c r="D9" s="135">
        <f t="shared" si="0"/>
        <v>293882520.98000002</v>
      </c>
      <c r="E9" s="135">
        <f t="shared" si="0"/>
        <v>360012396.43000001</v>
      </c>
      <c r="F9" s="135">
        <f t="shared" si="0"/>
        <v>2481754</v>
      </c>
      <c r="G9" s="135">
        <f t="shared" si="0"/>
        <v>171702605.78999999</v>
      </c>
      <c r="H9" s="136">
        <f>IF(B9&lt;&gt;0,((+C9+D9)/B9),(IF(C9&lt;&gt;0,1,0)))</f>
        <v>0.63219441387375941</v>
      </c>
      <c r="I9" s="136">
        <f>IF($B9&lt;&gt;0,(E9/$B9),(IF(E9&lt;&gt;0,1,0)))</f>
        <v>0.24787602871013273</v>
      </c>
      <c r="J9" s="136">
        <f>IF($B9&lt;&gt;0,(F9/$B9),(IF(F9&lt;&gt;0,1,0)))</f>
        <v>1.708739287468115E-3</v>
      </c>
      <c r="K9" s="136">
        <f>IF($B9&lt;&gt;0,(G9/$B9),(IF(G9&lt;&gt;0,1,0)))</f>
        <v>0.11822081812863934</v>
      </c>
    </row>
    <row r="10" spans="1:58">
      <c r="A10" s="3"/>
      <c r="B10" s="59"/>
      <c r="C10" s="137"/>
      <c r="D10" s="70"/>
      <c r="E10" s="69"/>
      <c r="F10" s="67"/>
      <c r="G10" s="67"/>
      <c r="H10" s="138"/>
      <c r="I10" s="138"/>
      <c r="J10" s="138"/>
      <c r="K10" s="138"/>
      <c r="M10" s="375"/>
    </row>
    <row r="11" spans="1:58">
      <c r="A11" s="54" t="s">
        <v>1</v>
      </c>
      <c r="B11" s="117">
        <f>SUM(C11:G11)</f>
        <v>5500675.7000000002</v>
      </c>
      <c r="C11" s="278">
        <v>2249378.9500000002</v>
      </c>
      <c r="D11" s="278">
        <v>235489.55</v>
      </c>
      <c r="E11" s="124">
        <v>2859195.3</v>
      </c>
      <c r="F11" s="278">
        <v>0</v>
      </c>
      <c r="G11" s="278">
        <v>156611.9</v>
      </c>
      <c r="H11" s="130">
        <f>IF(B11&lt;&gt;0,((+C11+D11)/B11*100),(IF(C11&lt;&gt;0,1,0)))</f>
        <v>45.173877456545931</v>
      </c>
      <c r="I11" s="130">
        <f>IF($B11&lt;&gt;0,(E11/$B11*100),(IF(E11&lt;&gt;0,1,0)))</f>
        <v>51.97898323655037</v>
      </c>
      <c r="J11" s="130">
        <f t="shared" ref="J11:K26" si="1">IF($B11&lt;&gt;0,(F11/$B11*100),(IF(F11&lt;&gt;0,1,0)))</f>
        <v>0</v>
      </c>
      <c r="K11" s="130">
        <f t="shared" si="1"/>
        <v>2.8471393069036957</v>
      </c>
      <c r="M11" s="346"/>
      <c r="N11" s="346"/>
      <c r="O11" s="346"/>
      <c r="P11" s="346"/>
      <c r="Q11" s="346"/>
    </row>
    <row r="12" spans="1:58">
      <c r="A12" s="54" t="s">
        <v>2</v>
      </c>
      <c r="B12" s="117">
        <f t="shared" ref="B12:B15" si="2">SUM(C12:G12)</f>
        <v>240256901</v>
      </c>
      <c r="C12" s="278">
        <v>47433427</v>
      </c>
      <c r="D12" s="278">
        <v>163504</v>
      </c>
      <c r="E12" s="124">
        <v>37268553</v>
      </c>
      <c r="F12" s="278">
        <v>1676633</v>
      </c>
      <c r="G12" s="278">
        <v>153714784</v>
      </c>
      <c r="H12" s="130">
        <f t="shared" ref="H12:H38" si="3">IF(B12&lt;&gt;0,((+C12+D12)/B12*100),(IF(C12&lt;&gt;0,1,0)))</f>
        <v>19.810848638224964</v>
      </c>
      <c r="I12" s="130">
        <f t="shared" ref="I12:I15" si="4">IF($B12&lt;&gt;0,(E12/$B12*100),(IF(E12&lt;&gt;0,1,0)))</f>
        <v>15.511959425465161</v>
      </c>
      <c r="J12" s="130">
        <f t="shared" si="1"/>
        <v>0.69785009005839127</v>
      </c>
      <c r="K12" s="130">
        <f t="shared" si="1"/>
        <v>63.979341846251479</v>
      </c>
      <c r="M12" s="346"/>
      <c r="N12" s="346"/>
      <c r="O12" s="346"/>
      <c r="P12" s="346"/>
      <c r="Q12" s="346"/>
    </row>
    <row r="13" spans="1:58">
      <c r="A13" t="s">
        <v>3</v>
      </c>
      <c r="B13" s="105">
        <f t="shared" si="2"/>
        <v>311907824.02000004</v>
      </c>
      <c r="C13" s="278">
        <v>18007320.690000001</v>
      </c>
      <c r="D13" s="278">
        <v>251873478.66</v>
      </c>
      <c r="E13" s="124">
        <v>35148747.550000004</v>
      </c>
      <c r="F13" s="278">
        <v>0</v>
      </c>
      <c r="G13" s="278">
        <v>6878277.1200000001</v>
      </c>
      <c r="H13" s="130">
        <f t="shared" si="3"/>
        <v>86.525819029372869</v>
      </c>
      <c r="I13" s="130">
        <f t="shared" si="4"/>
        <v>11.268953467402026</v>
      </c>
      <c r="J13" s="130">
        <f t="shared" si="1"/>
        <v>0</v>
      </c>
      <c r="K13" s="130">
        <f t="shared" si="1"/>
        <v>2.2052275032251045</v>
      </c>
      <c r="M13" s="346"/>
      <c r="N13" s="346"/>
      <c r="O13" s="346"/>
      <c r="P13" s="346"/>
      <c r="Q13" s="346"/>
    </row>
    <row r="14" spans="1:58">
      <c r="A14" t="s">
        <v>4</v>
      </c>
      <c r="B14" s="105">
        <f t="shared" si="2"/>
        <v>112470765</v>
      </c>
      <c r="C14" s="278">
        <v>74145618</v>
      </c>
      <c r="D14" s="278">
        <v>135129</v>
      </c>
      <c r="E14" s="124">
        <v>38190018</v>
      </c>
      <c r="F14" s="278">
        <v>0</v>
      </c>
      <c r="G14" s="278">
        <v>0</v>
      </c>
      <c r="H14" s="130">
        <f t="shared" si="3"/>
        <v>66.044493429025749</v>
      </c>
      <c r="I14" s="130">
        <f t="shared" si="4"/>
        <v>33.955506570974244</v>
      </c>
      <c r="J14" s="130">
        <f t="shared" si="1"/>
        <v>0</v>
      </c>
      <c r="K14" s="130">
        <f t="shared" si="1"/>
        <v>0</v>
      </c>
      <c r="M14" s="346"/>
      <c r="N14" s="346"/>
      <c r="O14" s="346"/>
      <c r="P14" s="346"/>
      <c r="Q14" s="346"/>
    </row>
    <row r="15" spans="1:58">
      <c r="A15" t="s">
        <v>5</v>
      </c>
      <c r="B15" s="105">
        <f t="shared" si="2"/>
        <v>21117491</v>
      </c>
      <c r="C15" s="278">
        <v>11608514</v>
      </c>
      <c r="D15" s="278">
        <v>0</v>
      </c>
      <c r="E15" s="124">
        <v>9508977</v>
      </c>
      <c r="F15" s="278">
        <v>0</v>
      </c>
      <c r="G15" s="278">
        <v>0</v>
      </c>
      <c r="H15" s="130">
        <f t="shared" si="3"/>
        <v>54.971085343424555</v>
      </c>
      <c r="I15" s="130">
        <f t="shared" si="4"/>
        <v>45.028914656575445</v>
      </c>
      <c r="J15" s="130">
        <f t="shared" si="1"/>
        <v>0</v>
      </c>
      <c r="K15" s="130">
        <f t="shared" si="1"/>
        <v>0</v>
      </c>
      <c r="M15" s="346"/>
      <c r="N15" s="346"/>
      <c r="O15" s="346"/>
      <c r="P15" s="346"/>
      <c r="Q15" s="346"/>
    </row>
    <row r="16" spans="1:58">
      <c r="B16" s="105"/>
      <c r="C16" s="278"/>
      <c r="D16" s="278"/>
      <c r="E16" s="124"/>
      <c r="F16" s="278"/>
      <c r="G16" s="278"/>
      <c r="H16" s="130"/>
      <c r="I16" s="130"/>
      <c r="J16" s="130"/>
      <c r="K16" s="130"/>
      <c r="M16" s="346"/>
      <c r="N16" s="346"/>
      <c r="O16" s="346"/>
      <c r="P16" s="346"/>
      <c r="Q16" s="346"/>
    </row>
    <row r="17" spans="1:17">
      <c r="A17" t="s">
        <v>6</v>
      </c>
      <c r="B17" s="105">
        <f t="shared" ref="B17:B38" si="5">SUM(C17:G17)</f>
        <v>2041169.0299999998</v>
      </c>
      <c r="C17" s="278">
        <v>1060191.42</v>
      </c>
      <c r="D17" s="278">
        <v>410.94</v>
      </c>
      <c r="E17" s="124">
        <v>363847</v>
      </c>
      <c r="F17" s="278">
        <v>0</v>
      </c>
      <c r="G17" s="278">
        <v>616719.67000000004</v>
      </c>
      <c r="H17" s="130">
        <f t="shared" si="3"/>
        <v>51.960535576027233</v>
      </c>
      <c r="I17" s="130">
        <f t="shared" ref="I17:I21" si="6">IF($B17&lt;&gt;0,(E17/$B17*100),(IF(E17&lt;&gt;0,1,0)))</f>
        <v>17.82542232673401</v>
      </c>
      <c r="J17" s="130">
        <f t="shared" si="1"/>
        <v>0</v>
      </c>
      <c r="K17" s="130">
        <f t="shared" si="1"/>
        <v>30.214042097238764</v>
      </c>
      <c r="M17" s="346"/>
      <c r="N17" s="346"/>
      <c r="O17" s="346"/>
      <c r="P17" s="346"/>
      <c r="Q17" s="346"/>
    </row>
    <row r="18" spans="1:17">
      <c r="A18" t="s">
        <v>7</v>
      </c>
      <c r="B18" s="105">
        <f t="shared" si="5"/>
        <v>19787805.98</v>
      </c>
      <c r="C18" s="278">
        <v>11021576.98</v>
      </c>
      <c r="D18" s="278">
        <v>0</v>
      </c>
      <c r="E18" s="124">
        <v>8766229</v>
      </c>
      <c r="F18" s="278">
        <v>0</v>
      </c>
      <c r="G18" s="278">
        <v>0</v>
      </c>
      <c r="H18" s="130">
        <f t="shared" si="3"/>
        <v>55.698832862722455</v>
      </c>
      <c r="I18" s="130">
        <f t="shared" si="6"/>
        <v>44.301167137277545</v>
      </c>
      <c r="J18" s="130">
        <f t="shared" si="1"/>
        <v>0</v>
      </c>
      <c r="K18" s="130">
        <f t="shared" si="1"/>
        <v>0</v>
      </c>
      <c r="M18" s="346"/>
      <c r="N18" s="346"/>
      <c r="O18" s="346"/>
      <c r="P18" s="346"/>
      <c r="Q18" s="346"/>
    </row>
    <row r="19" spans="1:17">
      <c r="A19" t="s">
        <v>8</v>
      </c>
      <c r="B19" s="105">
        <f t="shared" si="5"/>
        <v>12137030.6</v>
      </c>
      <c r="C19" s="278">
        <v>7258212.5199999996</v>
      </c>
      <c r="D19" s="278">
        <v>1023.13</v>
      </c>
      <c r="E19" s="124">
        <v>4877794.95</v>
      </c>
      <c r="F19" s="278">
        <v>0</v>
      </c>
      <c r="G19" s="278">
        <v>0</v>
      </c>
      <c r="H19" s="130">
        <f t="shared" si="3"/>
        <v>59.810639762249586</v>
      </c>
      <c r="I19" s="130">
        <f t="shared" si="6"/>
        <v>40.189360237750407</v>
      </c>
      <c r="J19" s="130">
        <f t="shared" si="1"/>
        <v>0</v>
      </c>
      <c r="K19" s="130">
        <f t="shared" si="1"/>
        <v>0</v>
      </c>
      <c r="M19" s="346"/>
      <c r="N19" s="346"/>
      <c r="O19" s="346"/>
      <c r="P19" s="346"/>
      <c r="Q19" s="346"/>
    </row>
    <row r="20" spans="1:17">
      <c r="A20" t="s">
        <v>9</v>
      </c>
      <c r="B20" s="105">
        <f t="shared" si="5"/>
        <v>30647490.689999998</v>
      </c>
      <c r="C20" s="278">
        <v>15992509.699999999</v>
      </c>
      <c r="D20" s="278">
        <v>490.21</v>
      </c>
      <c r="E20" s="124">
        <v>14654490.779999999</v>
      </c>
      <c r="F20" s="278">
        <v>0</v>
      </c>
      <c r="G20" s="278">
        <v>0</v>
      </c>
      <c r="H20" s="130">
        <f t="shared" si="3"/>
        <v>52.183717328669822</v>
      </c>
      <c r="I20" s="130">
        <f t="shared" si="6"/>
        <v>47.816282671330178</v>
      </c>
      <c r="J20" s="130">
        <f t="shared" si="1"/>
        <v>0</v>
      </c>
      <c r="K20" s="130">
        <f t="shared" si="1"/>
        <v>0</v>
      </c>
      <c r="M20" s="346"/>
      <c r="N20" s="346"/>
      <c r="O20" s="346"/>
      <c r="P20" s="346"/>
      <c r="Q20" s="346"/>
    </row>
    <row r="21" spans="1:17">
      <c r="A21" t="s">
        <v>10</v>
      </c>
      <c r="B21" s="105">
        <f t="shared" si="5"/>
        <v>16794740</v>
      </c>
      <c r="C21" s="278">
        <v>5103220</v>
      </c>
      <c r="D21" s="278">
        <v>0</v>
      </c>
      <c r="E21" s="124">
        <v>11691520</v>
      </c>
      <c r="F21" s="278">
        <v>0</v>
      </c>
      <c r="G21" s="278">
        <v>0</v>
      </c>
      <c r="H21" s="130">
        <f t="shared" si="3"/>
        <v>30.385823180352894</v>
      </c>
      <c r="I21" s="130">
        <f t="shared" si="6"/>
        <v>69.614176819647099</v>
      </c>
      <c r="J21" s="130">
        <f t="shared" si="1"/>
        <v>0</v>
      </c>
      <c r="K21" s="130">
        <f t="shared" si="1"/>
        <v>0</v>
      </c>
      <c r="M21" s="346"/>
      <c r="N21" s="346"/>
      <c r="O21" s="346"/>
      <c r="P21" s="346"/>
      <c r="Q21" s="346"/>
    </row>
    <row r="22" spans="1:17">
      <c r="B22" s="105"/>
      <c r="C22" s="278"/>
      <c r="D22" s="278"/>
      <c r="E22" s="124"/>
      <c r="F22" s="278"/>
      <c r="G22" s="278"/>
      <c r="H22" s="130"/>
      <c r="I22" s="130"/>
      <c r="J22" s="130"/>
      <c r="K22" s="130"/>
      <c r="M22" s="346"/>
      <c r="N22" s="346"/>
      <c r="O22" s="346"/>
      <c r="P22" s="346"/>
      <c r="Q22" s="346"/>
    </row>
    <row r="23" spans="1:17">
      <c r="A23" t="s">
        <v>11</v>
      </c>
      <c r="B23" s="105">
        <f t="shared" ref="B23" si="7">SUM(C23:G23)</f>
        <v>38606121</v>
      </c>
      <c r="C23" s="278">
        <v>22678104</v>
      </c>
      <c r="D23" s="278">
        <v>0</v>
      </c>
      <c r="E23" s="124">
        <v>15928017</v>
      </c>
      <c r="F23" s="278">
        <v>0</v>
      </c>
      <c r="G23" s="278">
        <v>0</v>
      </c>
      <c r="H23" s="130">
        <f t="shared" si="3"/>
        <v>58.742249706982996</v>
      </c>
      <c r="I23" s="130">
        <f t="shared" ref="I23:K27" si="8">IF($B23&lt;&gt;0,(E23/$B23*100),(IF(E23&lt;&gt;0,1,0)))</f>
        <v>41.257750293017004</v>
      </c>
      <c r="J23" s="130">
        <f t="shared" si="1"/>
        <v>0</v>
      </c>
      <c r="K23" s="130">
        <f t="shared" si="1"/>
        <v>0</v>
      </c>
      <c r="M23" s="346"/>
      <c r="N23" s="346"/>
      <c r="O23" s="346"/>
      <c r="P23" s="346"/>
      <c r="Q23" s="346"/>
    </row>
    <row r="24" spans="1:17">
      <c r="A24" t="s">
        <v>12</v>
      </c>
      <c r="B24" s="105">
        <f t="shared" si="5"/>
        <v>232011.44</v>
      </c>
      <c r="C24" s="278">
        <v>176461.76</v>
      </c>
      <c r="D24" s="278">
        <v>0</v>
      </c>
      <c r="E24" s="124">
        <v>55549.68</v>
      </c>
      <c r="F24" s="278">
        <v>0</v>
      </c>
      <c r="G24" s="278">
        <v>0</v>
      </c>
      <c r="H24" s="130">
        <f t="shared" si="3"/>
        <v>76.057353033971083</v>
      </c>
      <c r="I24" s="130">
        <f t="shared" si="8"/>
        <v>23.942646966028917</v>
      </c>
      <c r="J24" s="130">
        <f t="shared" si="1"/>
        <v>0</v>
      </c>
      <c r="K24" s="130">
        <f t="shared" si="1"/>
        <v>0</v>
      </c>
      <c r="M24" s="346"/>
      <c r="N24" s="346"/>
      <c r="O24" s="346"/>
      <c r="P24" s="346"/>
      <c r="Q24" s="346"/>
    </row>
    <row r="25" spans="1:17">
      <c r="A25" t="s">
        <v>13</v>
      </c>
      <c r="B25" s="105">
        <f t="shared" si="5"/>
        <v>42382146.859999999</v>
      </c>
      <c r="C25" s="278">
        <v>21426319.329999998</v>
      </c>
      <c r="D25" s="278">
        <v>0</v>
      </c>
      <c r="E25" s="124">
        <v>19377531.5</v>
      </c>
      <c r="F25" s="278">
        <v>0</v>
      </c>
      <c r="G25" s="278">
        <v>1578296.03</v>
      </c>
      <c r="H25" s="130">
        <f t="shared" si="3"/>
        <v>50.555058951537021</v>
      </c>
      <c r="I25" s="130">
        <f t="shared" si="8"/>
        <v>45.720976721659163</v>
      </c>
      <c r="J25" s="130">
        <f t="shared" si="1"/>
        <v>0</v>
      </c>
      <c r="K25" s="130">
        <f t="shared" si="1"/>
        <v>3.7239643268038072</v>
      </c>
      <c r="M25" s="346"/>
      <c r="N25" s="346"/>
      <c r="O25" s="346"/>
      <c r="P25" s="346"/>
      <c r="Q25" s="346"/>
    </row>
    <row r="26" spans="1:17">
      <c r="A26" t="s">
        <v>14</v>
      </c>
      <c r="B26" s="105">
        <f t="shared" si="5"/>
        <v>42744155</v>
      </c>
      <c r="C26" s="278">
        <v>36280463</v>
      </c>
      <c r="D26" s="278">
        <v>243959</v>
      </c>
      <c r="E26" s="124">
        <v>6219733</v>
      </c>
      <c r="F26" s="278">
        <v>0</v>
      </c>
      <c r="G26" s="278">
        <v>0</v>
      </c>
      <c r="H26" s="130">
        <f t="shared" si="3"/>
        <v>85.448927461544159</v>
      </c>
      <c r="I26" s="130">
        <f t="shared" si="8"/>
        <v>14.551072538455841</v>
      </c>
      <c r="J26" s="130">
        <f t="shared" si="1"/>
        <v>0</v>
      </c>
      <c r="K26" s="130">
        <f t="shared" si="1"/>
        <v>0</v>
      </c>
      <c r="M26" s="346"/>
      <c r="N26" s="346"/>
      <c r="O26" s="346"/>
      <c r="P26" s="346"/>
      <c r="Q26" s="346"/>
    </row>
    <row r="27" spans="1:17">
      <c r="A27" t="s">
        <v>15</v>
      </c>
      <c r="B27" s="105">
        <f t="shared" si="5"/>
        <v>730739</v>
      </c>
      <c r="C27" s="278">
        <v>388632</v>
      </c>
      <c r="D27" s="278">
        <v>40517</v>
      </c>
      <c r="E27" s="278">
        <v>301590</v>
      </c>
      <c r="F27" s="278">
        <v>0</v>
      </c>
      <c r="G27" s="278">
        <v>0</v>
      </c>
      <c r="H27" s="130">
        <f t="shared" si="3"/>
        <v>58.728082119607684</v>
      </c>
      <c r="I27" s="130">
        <f t="shared" si="8"/>
        <v>41.271917880392316</v>
      </c>
      <c r="J27" s="130">
        <f t="shared" si="8"/>
        <v>0</v>
      </c>
      <c r="K27" s="130">
        <f t="shared" si="8"/>
        <v>0</v>
      </c>
      <c r="M27" s="346"/>
      <c r="N27" s="346"/>
      <c r="O27" s="346"/>
      <c r="P27" s="346"/>
      <c r="Q27" s="346"/>
    </row>
    <row r="28" spans="1:17">
      <c r="B28" s="105"/>
      <c r="C28" s="278"/>
      <c r="D28" s="278"/>
      <c r="E28" s="124"/>
      <c r="F28" s="278"/>
      <c r="G28" s="278"/>
      <c r="H28" s="130"/>
      <c r="I28" s="130"/>
      <c r="J28" s="130"/>
      <c r="K28" s="130"/>
      <c r="M28" s="346"/>
      <c r="N28" s="346"/>
      <c r="O28" s="346"/>
      <c r="P28" s="346"/>
      <c r="Q28" s="346"/>
    </row>
    <row r="29" spans="1:17">
      <c r="A29" t="s">
        <v>16</v>
      </c>
      <c r="B29" s="105">
        <f t="shared" ref="B29:B33" si="9">SUM(C29:G29)</f>
        <v>316864702</v>
      </c>
      <c r="C29" s="278">
        <v>257743942</v>
      </c>
      <c r="D29" s="278">
        <v>3244214</v>
      </c>
      <c r="E29" s="124">
        <v>55071425</v>
      </c>
      <c r="F29" s="278">
        <v>805121</v>
      </c>
      <c r="G29" s="278">
        <v>0</v>
      </c>
      <c r="H29" s="130">
        <f t="shared" si="3"/>
        <v>82.365802928721294</v>
      </c>
      <c r="I29" s="130">
        <f t="shared" ref="I29:K33" si="10">IF($B29&lt;&gt;0,(E29/$B29*100),(IF(E29&lt;&gt;0,1,0)))</f>
        <v>17.380107235800597</v>
      </c>
      <c r="J29" s="130">
        <f t="shared" si="10"/>
        <v>0.25408983547810887</v>
      </c>
      <c r="K29" s="130">
        <f t="shared" si="10"/>
        <v>0</v>
      </c>
      <c r="M29" s="346"/>
      <c r="N29" s="346"/>
      <c r="O29" s="346"/>
      <c r="P29" s="346"/>
      <c r="Q29" s="346"/>
    </row>
    <row r="30" spans="1:17">
      <c r="A30" t="s">
        <v>17</v>
      </c>
      <c r="B30" s="105">
        <f t="shared" si="9"/>
        <v>144218900</v>
      </c>
      <c r="C30" s="278">
        <v>69046551</v>
      </c>
      <c r="D30" s="278">
        <v>37923500</v>
      </c>
      <c r="E30" s="124">
        <v>37248849</v>
      </c>
      <c r="F30" s="278">
        <v>0</v>
      </c>
      <c r="G30" s="278">
        <v>0</v>
      </c>
      <c r="H30" s="130">
        <f t="shared" si="3"/>
        <v>74.172005888271229</v>
      </c>
      <c r="I30" s="130">
        <f t="shared" si="10"/>
        <v>25.827994111728771</v>
      </c>
      <c r="J30" s="130">
        <f t="shared" si="10"/>
        <v>0</v>
      </c>
      <c r="K30" s="130">
        <f t="shared" si="10"/>
        <v>0</v>
      </c>
      <c r="M30" s="346"/>
      <c r="N30" s="346"/>
      <c r="O30" s="346"/>
      <c r="P30" s="346"/>
      <c r="Q30" s="346"/>
    </row>
    <row r="31" spans="1:17">
      <c r="A31" t="s">
        <v>18</v>
      </c>
      <c r="B31" s="105">
        <f t="shared" si="9"/>
        <v>4111268.35</v>
      </c>
      <c r="C31" s="278">
        <v>3743043.67</v>
      </c>
      <c r="D31" s="278">
        <v>1121.95</v>
      </c>
      <c r="E31" s="124">
        <v>367102.73</v>
      </c>
      <c r="F31" s="278">
        <v>0</v>
      </c>
      <c r="G31" s="278">
        <v>0</v>
      </c>
      <c r="H31" s="130">
        <f t="shared" si="3"/>
        <v>91.070815652303509</v>
      </c>
      <c r="I31" s="130">
        <f t="shared" si="10"/>
        <v>8.9291843476964949</v>
      </c>
      <c r="J31" s="130">
        <f t="shared" si="10"/>
        <v>0</v>
      </c>
      <c r="K31" s="130">
        <f t="shared" si="10"/>
        <v>0</v>
      </c>
      <c r="M31" s="346"/>
      <c r="N31" s="346"/>
      <c r="O31" s="346"/>
      <c r="P31" s="346"/>
      <c r="Q31" s="346"/>
    </row>
    <row r="32" spans="1:17">
      <c r="A32" t="s">
        <v>19</v>
      </c>
      <c r="B32" s="105">
        <f t="shared" si="9"/>
        <v>5138912.2</v>
      </c>
      <c r="C32" s="278">
        <v>3945735.72</v>
      </c>
      <c r="D32" s="278">
        <v>2565.92</v>
      </c>
      <c r="E32" s="124">
        <v>731583.8</v>
      </c>
      <c r="F32" s="278">
        <v>0</v>
      </c>
      <c r="G32" s="278">
        <v>459026.76</v>
      </c>
      <c r="H32" s="130">
        <f t="shared" si="3"/>
        <v>76.831467173149989</v>
      </c>
      <c r="I32" s="130">
        <f t="shared" si="10"/>
        <v>14.236160718994187</v>
      </c>
      <c r="J32" s="130">
        <f t="shared" si="10"/>
        <v>0</v>
      </c>
      <c r="K32" s="130">
        <f t="shared" si="10"/>
        <v>8.9323721078558229</v>
      </c>
      <c r="M32" s="346"/>
      <c r="N32" s="346"/>
      <c r="O32" s="346"/>
      <c r="P32" s="346"/>
      <c r="Q32" s="346"/>
    </row>
    <row r="33" spans="1:17">
      <c r="A33" t="s">
        <v>20</v>
      </c>
      <c r="B33" s="105">
        <f t="shared" si="9"/>
        <v>24146493.41</v>
      </c>
      <c r="C33" s="278">
        <v>706732.91</v>
      </c>
      <c r="D33" s="278">
        <v>0</v>
      </c>
      <c r="E33" s="124">
        <v>23439760.5</v>
      </c>
      <c r="F33" s="278">
        <v>0</v>
      </c>
      <c r="G33" s="278">
        <v>0</v>
      </c>
      <c r="H33" s="130">
        <f t="shared" si="3"/>
        <v>2.9268552497453504</v>
      </c>
      <c r="I33" s="130">
        <f t="shared" si="10"/>
        <v>97.073144750254642</v>
      </c>
      <c r="J33" s="130">
        <f t="shared" si="10"/>
        <v>0</v>
      </c>
      <c r="K33" s="130">
        <f t="shared" si="10"/>
        <v>0</v>
      </c>
      <c r="M33" s="346"/>
      <c r="N33" s="346"/>
      <c r="O33" s="346"/>
      <c r="P33" s="346"/>
      <c r="Q33" s="346"/>
    </row>
    <row r="34" spans="1:17">
      <c r="B34" s="105"/>
      <c r="C34" s="278"/>
      <c r="D34" s="278"/>
      <c r="E34" s="124"/>
      <c r="F34" s="278"/>
      <c r="G34" s="278"/>
      <c r="H34" s="130"/>
      <c r="I34" s="130"/>
      <c r="J34" s="130"/>
      <c r="K34" s="130"/>
    </row>
    <row r="35" spans="1:17">
      <c r="A35" t="s">
        <v>21</v>
      </c>
      <c r="B35" s="105">
        <f t="shared" ref="B35" si="11">SUM(C35:G35)</f>
        <v>16507680</v>
      </c>
      <c r="C35" s="278">
        <v>8117680</v>
      </c>
      <c r="D35" s="278">
        <v>0</v>
      </c>
      <c r="E35" s="124">
        <v>8390000</v>
      </c>
      <c r="F35" s="278">
        <v>0</v>
      </c>
      <c r="G35" s="278">
        <v>0</v>
      </c>
      <c r="H35" s="130">
        <f t="shared" si="3"/>
        <v>49.175171798823335</v>
      </c>
      <c r="I35" s="130">
        <f t="shared" ref="I35:K38" si="12">IF($B35&lt;&gt;0,(E35/$B35*100),(IF(E35&lt;&gt;0,1,0)))</f>
        <v>50.824828201176665</v>
      </c>
      <c r="J35" s="130">
        <f t="shared" si="12"/>
        <v>0</v>
      </c>
      <c r="K35" s="130">
        <f t="shared" si="12"/>
        <v>0</v>
      </c>
      <c r="M35" s="346"/>
      <c r="N35" s="346"/>
      <c r="O35" s="346"/>
      <c r="P35" s="346"/>
      <c r="Q35" s="346"/>
    </row>
    <row r="36" spans="1:17">
      <c r="A36" t="s">
        <v>22</v>
      </c>
      <c r="B36" s="105">
        <f t="shared" si="5"/>
        <v>12768499.75</v>
      </c>
      <c r="C36" s="278">
        <v>1241042.25</v>
      </c>
      <c r="D36" s="278">
        <v>17110.5</v>
      </c>
      <c r="E36" s="124">
        <v>11510347</v>
      </c>
      <c r="F36" s="278">
        <v>0</v>
      </c>
      <c r="G36" s="278">
        <v>0</v>
      </c>
      <c r="H36" s="130">
        <f t="shared" si="3"/>
        <v>9.8535675657588513</v>
      </c>
      <c r="I36" s="130">
        <f t="shared" si="12"/>
        <v>90.146432434241149</v>
      </c>
      <c r="J36" s="130">
        <f t="shared" si="12"/>
        <v>0</v>
      </c>
      <c r="K36" s="130">
        <f t="shared" si="12"/>
        <v>0</v>
      </c>
      <c r="M36" s="346"/>
      <c r="N36" s="346"/>
      <c r="O36" s="346"/>
      <c r="P36" s="346"/>
      <c r="Q36" s="346"/>
    </row>
    <row r="37" spans="1:17">
      <c r="A37" t="s">
        <v>23</v>
      </c>
      <c r="B37" s="105">
        <f t="shared" si="5"/>
        <v>19930075.740000002</v>
      </c>
      <c r="C37" s="278">
        <v>0</v>
      </c>
      <c r="D37" s="278">
        <v>0</v>
      </c>
      <c r="E37" s="124">
        <v>11631185.43</v>
      </c>
      <c r="F37" s="278">
        <v>0</v>
      </c>
      <c r="G37" s="278">
        <v>8298890.3100000005</v>
      </c>
      <c r="H37" s="130">
        <f t="shared" si="3"/>
        <v>0</v>
      </c>
      <c r="I37" s="130">
        <f t="shared" si="12"/>
        <v>58.35996602188527</v>
      </c>
      <c r="J37" s="130">
        <f t="shared" si="12"/>
        <v>0</v>
      </c>
      <c r="K37" s="130">
        <f t="shared" si="12"/>
        <v>41.64003397811473</v>
      </c>
      <c r="M37" s="346"/>
      <c r="N37" s="346"/>
      <c r="O37" s="346"/>
      <c r="P37" s="346"/>
      <c r="Q37" s="346"/>
    </row>
    <row r="38" spans="1:17">
      <c r="A38" s="12" t="s">
        <v>24</v>
      </c>
      <c r="B38" s="107">
        <f t="shared" si="5"/>
        <v>11345317.379999999</v>
      </c>
      <c r="C38" s="280">
        <v>4934961.05</v>
      </c>
      <c r="D38" s="280">
        <v>7.12</v>
      </c>
      <c r="E38" s="125">
        <v>6410349.21</v>
      </c>
      <c r="F38" s="280">
        <v>0</v>
      </c>
      <c r="G38" s="280">
        <v>0</v>
      </c>
      <c r="H38" s="281">
        <f t="shared" si="3"/>
        <v>43.497841485682621</v>
      </c>
      <c r="I38" s="281">
        <f t="shared" si="12"/>
        <v>56.502158514317394</v>
      </c>
      <c r="J38" s="281">
        <f t="shared" si="12"/>
        <v>0</v>
      </c>
      <c r="K38" s="281">
        <f t="shared" si="12"/>
        <v>0</v>
      </c>
      <c r="M38" s="346"/>
      <c r="N38" s="346"/>
      <c r="O38" s="346"/>
      <c r="P38" s="346"/>
      <c r="Q38" s="346"/>
    </row>
    <row r="39" spans="1:17">
      <c r="A39" s="21" t="s">
        <v>178</v>
      </c>
      <c r="B39" s="3"/>
      <c r="C39" s="278"/>
      <c r="D39" s="278"/>
      <c r="E39" s="278"/>
      <c r="F39" s="278"/>
      <c r="G39" s="278"/>
      <c r="H39" s="282"/>
      <c r="I39" s="282"/>
      <c r="J39" s="282"/>
      <c r="K39" s="73"/>
      <c r="M39" s="346"/>
      <c r="N39" s="346"/>
      <c r="O39" s="346"/>
      <c r="P39" s="346"/>
      <c r="Q39" s="346"/>
    </row>
    <row r="40" spans="1:17">
      <c r="A40" s="21"/>
      <c r="C40" s="73"/>
      <c r="D40" s="283"/>
      <c r="E40" s="73"/>
      <c r="F40" s="73"/>
      <c r="G40" s="73"/>
      <c r="H40" s="73"/>
      <c r="I40" s="73"/>
      <c r="J40" s="73"/>
      <c r="K40" s="73"/>
      <c r="M40" s="346"/>
      <c r="N40" s="346"/>
      <c r="O40" s="346"/>
      <c r="P40" s="346"/>
      <c r="Q40" s="346"/>
    </row>
    <row r="41" spans="1:17">
      <c r="B41" s="375"/>
      <c r="C41" s="73"/>
      <c r="D41" s="283"/>
      <c r="E41" s="73"/>
      <c r="F41" s="73"/>
      <c r="G41" s="73"/>
      <c r="H41" s="73"/>
      <c r="I41" s="73"/>
      <c r="J41" s="73"/>
      <c r="K41" s="73"/>
      <c r="M41" s="346"/>
      <c r="N41" s="346"/>
      <c r="O41" s="346"/>
      <c r="P41" s="346"/>
      <c r="Q41" s="346"/>
    </row>
    <row r="42" spans="1:17">
      <c r="C42" s="344"/>
      <c r="D42" s="344"/>
      <c r="E42" s="344"/>
      <c r="F42" s="344"/>
      <c r="G42" s="344"/>
      <c r="M42" s="346"/>
      <c r="N42" s="346"/>
      <c r="O42" s="346"/>
      <c r="P42" s="346"/>
      <c r="Q42" s="346"/>
    </row>
    <row r="43" spans="1:17">
      <c r="C43" s="344"/>
      <c r="D43" s="344"/>
      <c r="E43" s="344"/>
      <c r="F43" s="344"/>
      <c r="G43" s="344"/>
      <c r="M43" s="346"/>
      <c r="N43" s="346"/>
      <c r="O43" s="346"/>
      <c r="P43" s="346"/>
      <c r="Q43" s="346"/>
    </row>
    <row r="44" spans="1:17">
      <c r="C44" s="344"/>
      <c r="D44" s="344"/>
      <c r="E44" s="344"/>
      <c r="F44" s="344"/>
      <c r="G44" s="344"/>
    </row>
    <row r="45" spans="1:17">
      <c r="C45" s="344"/>
      <c r="D45" s="344"/>
      <c r="E45" s="344"/>
      <c r="F45" s="344"/>
      <c r="G45" s="344"/>
    </row>
    <row r="46" spans="1:17">
      <c r="C46" s="344"/>
      <c r="D46" s="344"/>
      <c r="E46" s="344"/>
      <c r="F46" s="344"/>
      <c r="G46" s="344"/>
    </row>
    <row r="47" spans="1:17">
      <c r="C47" s="344"/>
      <c r="D47" s="344"/>
      <c r="E47" s="344"/>
      <c r="F47" s="344"/>
      <c r="G47" s="344"/>
    </row>
    <row r="48" spans="1:17">
      <c r="C48" s="344"/>
      <c r="D48" s="344"/>
      <c r="E48" s="344"/>
      <c r="F48" s="344"/>
      <c r="G48" s="344"/>
    </row>
    <row r="49" spans="3:7">
      <c r="C49" s="344"/>
      <c r="D49" s="344"/>
      <c r="E49" s="344"/>
      <c r="F49" s="344"/>
      <c r="G49" s="344"/>
    </row>
    <row r="50" spans="3:7">
      <c r="C50" s="344"/>
      <c r="D50" s="344"/>
      <c r="E50" s="344"/>
      <c r="F50" s="344"/>
      <c r="G50" s="344"/>
    </row>
    <row r="51" spans="3:7">
      <c r="C51" s="344"/>
      <c r="D51" s="344"/>
      <c r="E51" s="344"/>
      <c r="F51" s="344"/>
      <c r="G51" s="344"/>
    </row>
    <row r="52" spans="3:7">
      <c r="C52" s="344"/>
      <c r="D52" s="344"/>
      <c r="E52" s="344"/>
      <c r="F52" s="344"/>
      <c r="G52" s="344"/>
    </row>
    <row r="53" spans="3:7">
      <c r="C53" s="344"/>
      <c r="D53" s="344"/>
      <c r="E53" s="344"/>
      <c r="F53" s="344"/>
      <c r="G53" s="344"/>
    </row>
    <row r="54" spans="3:7">
      <c r="C54" s="344"/>
      <c r="D54" s="344"/>
      <c r="E54" s="344"/>
      <c r="F54" s="344"/>
      <c r="G54" s="344"/>
    </row>
    <row r="55" spans="3:7">
      <c r="C55" s="344"/>
      <c r="D55" s="344"/>
      <c r="E55" s="344"/>
      <c r="F55" s="344"/>
      <c r="G55" s="344"/>
    </row>
    <row r="56" spans="3:7">
      <c r="C56" s="344"/>
      <c r="D56" s="344"/>
      <c r="E56" s="344"/>
      <c r="F56" s="344"/>
      <c r="G56" s="344"/>
    </row>
    <row r="57" spans="3:7">
      <c r="C57" s="344"/>
      <c r="D57" s="344"/>
      <c r="E57" s="344"/>
      <c r="F57" s="344"/>
      <c r="G57" s="344"/>
    </row>
    <row r="58" spans="3:7">
      <c r="C58" s="344"/>
      <c r="D58" s="344"/>
      <c r="E58" s="344"/>
      <c r="F58" s="344"/>
      <c r="G58" s="344"/>
    </row>
    <row r="59" spans="3:7">
      <c r="C59" s="344"/>
      <c r="D59" s="344"/>
      <c r="E59" s="344"/>
      <c r="F59" s="344"/>
      <c r="G59" s="344"/>
    </row>
    <row r="60" spans="3:7">
      <c r="C60" s="344"/>
      <c r="D60" s="344"/>
      <c r="E60" s="344"/>
      <c r="F60" s="344"/>
      <c r="G60" s="344"/>
    </row>
    <row r="61" spans="3:7">
      <c r="C61" s="344"/>
      <c r="D61" s="344"/>
      <c r="E61" s="344"/>
      <c r="F61" s="344"/>
      <c r="G61" s="344"/>
    </row>
    <row r="62" spans="3:7">
      <c r="C62" s="344"/>
      <c r="D62" s="344"/>
      <c r="E62" s="344"/>
      <c r="F62" s="344"/>
      <c r="G62" s="344"/>
    </row>
    <row r="63" spans="3:7">
      <c r="C63" s="344"/>
      <c r="D63" s="344"/>
      <c r="E63" s="344"/>
      <c r="F63" s="344"/>
      <c r="G63" s="344"/>
    </row>
    <row r="64" spans="3:7">
      <c r="C64" s="344"/>
      <c r="D64" s="344"/>
      <c r="E64" s="344"/>
      <c r="F64" s="344"/>
      <c r="G64" s="344"/>
    </row>
    <row r="65" spans="2:7">
      <c r="B65" s="23"/>
      <c r="C65" s="344"/>
      <c r="D65" s="344"/>
      <c r="E65" s="344"/>
      <c r="F65" s="344"/>
      <c r="G65" s="344"/>
    </row>
    <row r="66" spans="2:7">
      <c r="B66" s="23"/>
      <c r="C66" s="344"/>
      <c r="D66" s="344"/>
      <c r="E66" s="344"/>
      <c r="F66" s="344"/>
      <c r="G66" s="344"/>
    </row>
    <row r="67" spans="2:7">
      <c r="C67" s="344"/>
      <c r="D67" s="344"/>
      <c r="E67" s="344"/>
      <c r="F67" s="344"/>
      <c r="G67" s="344"/>
    </row>
    <row r="68" spans="2:7">
      <c r="C68" s="344"/>
      <c r="D68" s="344"/>
      <c r="E68" s="344"/>
      <c r="F68" s="344"/>
      <c r="G68" s="344"/>
    </row>
    <row r="69" spans="2:7">
      <c r="C69" s="344"/>
      <c r="D69" s="344"/>
      <c r="E69" s="344"/>
      <c r="F69" s="344"/>
      <c r="G69" s="344"/>
    </row>
    <row r="70" spans="2:7">
      <c r="C70" s="344"/>
      <c r="D70" s="344"/>
      <c r="E70" s="344"/>
      <c r="F70" s="344"/>
      <c r="G70" s="344"/>
    </row>
    <row r="71" spans="2:7">
      <c r="C71" s="344"/>
      <c r="D71" s="344"/>
      <c r="E71" s="344"/>
      <c r="F71" s="344"/>
      <c r="G71" s="344"/>
    </row>
    <row r="72" spans="2:7">
      <c r="C72" s="344"/>
      <c r="D72" s="344"/>
      <c r="E72" s="344"/>
      <c r="F72" s="344"/>
      <c r="G72" s="344"/>
    </row>
    <row r="73" spans="2:7">
      <c r="C73" s="344"/>
      <c r="D73" s="344"/>
      <c r="E73" s="344"/>
      <c r="F73" s="344"/>
      <c r="G73" s="344"/>
    </row>
    <row r="74" spans="2:7">
      <c r="C74" s="344"/>
      <c r="D74" s="344"/>
      <c r="E74" s="344"/>
      <c r="F74" s="344"/>
      <c r="G74" s="344"/>
    </row>
    <row r="75" spans="2:7">
      <c r="C75" s="344"/>
      <c r="D75" s="344"/>
      <c r="E75" s="344"/>
      <c r="F75" s="344"/>
      <c r="G75" s="344"/>
    </row>
    <row r="76" spans="2:7">
      <c r="C76" s="344"/>
      <c r="D76" s="344"/>
      <c r="E76" s="344"/>
      <c r="F76" s="344"/>
      <c r="G76" s="344"/>
    </row>
    <row r="77" spans="2:7">
      <c r="C77" s="344"/>
      <c r="D77" s="344"/>
      <c r="E77" s="344"/>
      <c r="F77" s="344"/>
      <c r="G77" s="344"/>
    </row>
    <row r="78" spans="2:7">
      <c r="C78" s="344"/>
      <c r="D78" s="344"/>
      <c r="E78" s="344"/>
      <c r="F78" s="344"/>
      <c r="G78" s="344"/>
    </row>
    <row r="79" spans="2:7">
      <c r="C79" s="344"/>
      <c r="D79" s="344"/>
      <c r="E79" s="344"/>
      <c r="F79" s="344"/>
      <c r="G79" s="344"/>
    </row>
    <row r="81" spans="3:7">
      <c r="C81" s="344"/>
      <c r="D81" s="344"/>
      <c r="E81" s="344"/>
      <c r="F81" s="344"/>
      <c r="G81" s="344"/>
    </row>
    <row r="82" spans="3:7">
      <c r="C82" s="344"/>
      <c r="D82" s="344"/>
      <c r="E82" s="344"/>
      <c r="F82" s="344"/>
      <c r="G82" s="344"/>
    </row>
    <row r="83" spans="3:7">
      <c r="C83" s="344"/>
      <c r="D83" s="344"/>
      <c r="E83" s="344"/>
      <c r="F83" s="344"/>
      <c r="G83" s="344"/>
    </row>
    <row r="84" spans="3:7">
      <c r="C84" s="344"/>
      <c r="D84" s="344"/>
      <c r="E84" s="344"/>
      <c r="F84" s="344"/>
      <c r="G84" s="344"/>
    </row>
    <row r="86" spans="3:7">
      <c r="C86" s="344"/>
      <c r="D86" s="344"/>
      <c r="E86" s="344"/>
      <c r="F86" s="344"/>
      <c r="G86" s="344"/>
    </row>
    <row r="87" spans="3:7">
      <c r="C87" s="344"/>
      <c r="D87" s="344"/>
      <c r="E87" s="344"/>
      <c r="F87" s="344"/>
      <c r="G87" s="344"/>
    </row>
    <row r="88" spans="3:7">
      <c r="C88" s="344"/>
      <c r="D88" s="344"/>
      <c r="E88" s="344"/>
      <c r="F88" s="344"/>
      <c r="G88" s="344"/>
    </row>
    <row r="89" spans="3:7">
      <c r="C89" s="344"/>
      <c r="D89" s="344"/>
      <c r="E89" s="344"/>
      <c r="F89" s="344"/>
      <c r="G89" s="344"/>
    </row>
  </sheetData>
  <mergeCells count="8">
    <mergeCell ref="A1:K1"/>
    <mergeCell ref="A3:K3"/>
    <mergeCell ref="C7:D7"/>
    <mergeCell ref="A4:J4"/>
    <mergeCell ref="C6:F6"/>
    <mergeCell ref="H6:K6"/>
    <mergeCell ref="E7:E8"/>
    <mergeCell ref="F7:F8"/>
  </mergeCells>
  <phoneticPr fontId="0" type="noConversion"/>
  <printOptions horizontalCentered="1"/>
  <pageMargins left="0.34" right="0.31" top="0.3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9"/>
  <sheetViews>
    <sheetView zoomScaleNormal="100" workbookViewId="0">
      <selection activeCell="N8" sqref="N8"/>
    </sheetView>
  </sheetViews>
  <sheetFormatPr defaultRowHeight="12.75"/>
  <cols>
    <col min="1" max="1" width="15.7109375" style="81" customWidth="1"/>
    <col min="2" max="3" width="13.42578125" style="81" bestFit="1" customWidth="1"/>
    <col min="4" max="4" width="12.28515625" style="81" bestFit="1" customWidth="1"/>
    <col min="5" max="5" width="5.7109375" style="81" bestFit="1" customWidth="1"/>
    <col min="6" max="6" width="7.140625" style="81" bestFit="1" customWidth="1"/>
    <col min="7" max="7" width="12.28515625" style="81" bestFit="1" customWidth="1"/>
    <col min="8" max="8" width="2.7109375" style="81" customWidth="1"/>
    <col min="9" max="9" width="7.7109375" style="81" bestFit="1" customWidth="1"/>
    <col min="10" max="10" width="6.5703125" style="81" bestFit="1" customWidth="1"/>
    <col min="11" max="11" width="7.140625" style="81" bestFit="1" customWidth="1"/>
    <col min="12" max="12" width="7.7109375" style="81" bestFit="1" customWidth="1"/>
    <col min="13" max="13" width="9.140625" style="81"/>
    <col min="15" max="15" width="12.28515625" style="346" bestFit="1" customWidth="1"/>
    <col min="16" max="16" width="10.28515625" style="346" bestFit="1" customWidth="1"/>
    <col min="17" max="17" width="11.28515625" style="346" bestFit="1" customWidth="1"/>
  </cols>
  <sheetData>
    <row r="1" spans="1:56">
      <c r="B1" s="143"/>
      <c r="C1" s="458" t="s">
        <v>78</v>
      </c>
      <c r="D1" s="458"/>
      <c r="E1" s="458"/>
      <c r="F1" s="458"/>
      <c r="G1" s="458"/>
      <c r="H1" s="143"/>
      <c r="I1" s="143"/>
      <c r="J1" s="143"/>
      <c r="K1" s="143"/>
      <c r="L1" s="73"/>
      <c r="M1" s="73"/>
    </row>
    <row r="2" spans="1:56">
      <c r="A2" s="140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56">
      <c r="A3" s="458" t="s">
        <v>227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73"/>
    </row>
    <row r="4" spans="1:56">
      <c r="A4" s="458"/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73"/>
      <c r="M4" s="73"/>
    </row>
    <row r="5" spans="1:56" ht="13.5" thickBot="1">
      <c r="A5" s="73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73"/>
    </row>
    <row r="6" spans="1:56" ht="15" customHeight="1" thickTop="1">
      <c r="A6" s="116" t="s">
        <v>67</v>
      </c>
      <c r="B6" s="118" t="s">
        <v>39</v>
      </c>
      <c r="C6" s="468" t="s">
        <v>70</v>
      </c>
      <c r="D6" s="468"/>
      <c r="E6" s="468"/>
      <c r="F6" s="468"/>
      <c r="G6" s="142"/>
      <c r="H6" s="142"/>
      <c r="I6" s="468" t="s">
        <v>72</v>
      </c>
      <c r="J6" s="468"/>
      <c r="K6" s="468"/>
      <c r="L6" s="468"/>
      <c r="M6" s="143"/>
      <c r="N6" s="19"/>
      <c r="O6" s="377"/>
      <c r="P6" s="377"/>
      <c r="Q6" s="377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</row>
    <row r="7" spans="1:56">
      <c r="A7" s="142" t="s">
        <v>30</v>
      </c>
      <c r="B7" s="119" t="s">
        <v>73</v>
      </c>
      <c r="C7" s="467" t="s">
        <v>67</v>
      </c>
      <c r="D7" s="467"/>
      <c r="E7" s="129"/>
      <c r="F7" s="129"/>
      <c r="G7" s="119" t="s">
        <v>69</v>
      </c>
      <c r="H7" s="119"/>
      <c r="I7" s="118"/>
      <c r="J7" s="118"/>
      <c r="K7" s="118"/>
      <c r="L7" s="118" t="s">
        <v>69</v>
      </c>
      <c r="M7" s="73"/>
    </row>
    <row r="8" spans="1:56" ht="13.5" thickBot="1">
      <c r="A8" s="144" t="s">
        <v>121</v>
      </c>
      <c r="B8" s="120" t="s">
        <v>74</v>
      </c>
      <c r="C8" s="145" t="s">
        <v>68</v>
      </c>
      <c r="D8" s="145" t="s">
        <v>177</v>
      </c>
      <c r="E8" s="145" t="s">
        <v>40</v>
      </c>
      <c r="F8" s="145" t="s">
        <v>47</v>
      </c>
      <c r="G8" s="145" t="s">
        <v>71</v>
      </c>
      <c r="H8" s="145"/>
      <c r="I8" s="120" t="s">
        <v>67</v>
      </c>
      <c r="J8" s="120" t="s">
        <v>40</v>
      </c>
      <c r="K8" s="145" t="s">
        <v>47</v>
      </c>
      <c r="L8" s="145" t="s">
        <v>71</v>
      </c>
      <c r="M8" s="73"/>
    </row>
    <row r="9" spans="1:56">
      <c r="A9" s="142" t="s">
        <v>0</v>
      </c>
      <c r="B9" s="77">
        <f t="shared" ref="B9:G9" si="0">SUM(B11:B38)</f>
        <v>672804744.46000004</v>
      </c>
      <c r="C9" s="272">
        <f>SUM(C12:C38)</f>
        <v>644399698.45000005</v>
      </c>
      <c r="D9" s="272">
        <f>SUM(D11:D38)</f>
        <v>11012355</v>
      </c>
      <c r="E9" s="272">
        <f t="shared" si="0"/>
        <v>0</v>
      </c>
      <c r="F9" s="272">
        <f t="shared" si="0"/>
        <v>0</v>
      </c>
      <c r="G9" s="272">
        <f t="shared" si="0"/>
        <v>17392691.010000002</v>
      </c>
      <c r="H9" s="77"/>
      <c r="I9" s="146">
        <f>IF(B9&lt;&gt;0,((+C9+D9)/B9),(IF(C9&lt;&gt;0,1,0)))</f>
        <v>0.97414897687150004</v>
      </c>
      <c r="J9" s="146">
        <f>IF($B9&lt;&gt;0,(E9/$B9),(IF(E9&lt;&gt;0,1,0)))</f>
        <v>0</v>
      </c>
      <c r="K9" s="146">
        <f>IF($B9&lt;&gt;0,(F9/$B9),(IF(F9&lt;&gt;0,1,0)))</f>
        <v>0</v>
      </c>
      <c r="L9" s="146">
        <f>IF($B9&lt;&gt;0,(G9/$B9),(IF(G9&lt;&gt;0,1,0)))</f>
        <v>2.5851023128500013E-2</v>
      </c>
      <c r="M9" s="73"/>
    </row>
    <row r="10" spans="1:56">
      <c r="A10" s="142"/>
      <c r="B10" s="129"/>
      <c r="C10" s="247"/>
      <c r="D10" s="182"/>
      <c r="E10" s="208"/>
      <c r="F10" s="208"/>
      <c r="G10" s="208"/>
      <c r="H10" s="118"/>
      <c r="I10" s="147"/>
      <c r="J10" s="147"/>
      <c r="K10" s="130"/>
      <c r="L10" s="130"/>
      <c r="M10" s="73"/>
      <c r="N10" s="375"/>
    </row>
    <row r="11" spans="1:56">
      <c r="A11" s="73" t="s">
        <v>1</v>
      </c>
      <c r="B11" s="117">
        <f t="shared" ref="B11:B32" si="1">SUM(C11:G11)</f>
        <v>0</v>
      </c>
      <c r="C11" s="345"/>
      <c r="D11" s="129"/>
      <c r="E11" s="124"/>
      <c r="F11" s="124"/>
      <c r="G11" s="124"/>
      <c r="H11" s="117"/>
      <c r="I11" s="130">
        <f>IF(B11&lt;&gt;0,((+C11+D11)/B11*100),(IF(C11&lt;&gt;0,1,0)))</f>
        <v>0</v>
      </c>
      <c r="J11" s="130">
        <f t="shared" ref="J11" si="2">IF($B11&lt;&gt;0,(E11/$B11*100),(IF(E11&lt;&gt;0,1,0)))</f>
        <v>0</v>
      </c>
      <c r="K11" s="130">
        <f t="shared" ref="K11" si="3">IF($B11&lt;&gt;0,(F11/$B11*100),(IF(F11&lt;&gt;0,1,0)))</f>
        <v>0</v>
      </c>
      <c r="L11" s="130">
        <f t="shared" ref="L11" si="4">IF($B11&lt;&gt;0,(G11/$B11*100),(IF(G11&lt;&gt;0,1,0)))</f>
        <v>0</v>
      </c>
    </row>
    <row r="12" spans="1:56">
      <c r="A12" s="81" t="s">
        <v>2</v>
      </c>
      <c r="B12" s="117">
        <f>SUM(C12:G12)</f>
        <v>81275440</v>
      </c>
      <c r="C12" s="345">
        <v>81275440</v>
      </c>
      <c r="D12" s="129">
        <v>0</v>
      </c>
      <c r="E12" s="124">
        <v>0</v>
      </c>
      <c r="F12" s="124">
        <v>0</v>
      </c>
      <c r="G12" s="124">
        <v>0</v>
      </c>
      <c r="H12" s="283"/>
      <c r="I12" s="130">
        <f t="shared" ref="I12:I38" si="5">IF(B12&lt;&gt;0,((+C12+D12)/B12*100),(IF(C12&lt;&gt;0,1,0)))</f>
        <v>100</v>
      </c>
      <c r="J12" s="130">
        <f t="shared" ref="J12:J38" si="6">IF($B12&lt;&gt;0,(E12/$B12*100),(IF(E12&lt;&gt;0,1,0)))</f>
        <v>0</v>
      </c>
      <c r="K12" s="130">
        <f t="shared" ref="K12:K38" si="7">IF($B12&lt;&gt;0,(F12/$B12*100),(IF(F12&lt;&gt;0,1,0)))</f>
        <v>0</v>
      </c>
      <c r="L12" s="130">
        <f t="shared" ref="L12:L38" si="8">IF($B12&lt;&gt;0,(G12/$B12*100),(IF(G12&lt;&gt;0,1,0)))</f>
        <v>0</v>
      </c>
    </row>
    <row r="13" spans="1:56">
      <c r="A13" s="73" t="s">
        <v>3</v>
      </c>
      <c r="B13" s="117">
        <f>SUM(C13:G13)</f>
        <v>17392691.010000002</v>
      </c>
      <c r="C13" s="345">
        <v>0</v>
      </c>
      <c r="D13" s="129">
        <v>0</v>
      </c>
      <c r="E13" s="124">
        <v>0</v>
      </c>
      <c r="F13" s="124">
        <v>0</v>
      </c>
      <c r="G13" s="124">
        <v>17392691.010000002</v>
      </c>
      <c r="H13" s="283"/>
      <c r="I13" s="130">
        <f t="shared" si="5"/>
        <v>0</v>
      </c>
      <c r="J13" s="130">
        <f t="shared" si="6"/>
        <v>0</v>
      </c>
      <c r="K13" s="130">
        <f t="shared" si="7"/>
        <v>0</v>
      </c>
      <c r="L13" s="130">
        <f t="shared" si="8"/>
        <v>100</v>
      </c>
    </row>
    <row r="14" spans="1:56">
      <c r="A14" s="81" t="s">
        <v>4</v>
      </c>
      <c r="B14" s="117">
        <f>SUM(C14:G14)</f>
        <v>54389583</v>
      </c>
      <c r="C14" s="345">
        <v>54389583</v>
      </c>
      <c r="D14" s="129">
        <v>0</v>
      </c>
      <c r="E14" s="124">
        <v>0</v>
      </c>
      <c r="F14" s="124">
        <v>0</v>
      </c>
      <c r="G14" s="124">
        <v>0</v>
      </c>
      <c r="H14" s="283"/>
      <c r="I14" s="130">
        <f t="shared" si="5"/>
        <v>100</v>
      </c>
      <c r="J14" s="130">
        <f t="shared" si="6"/>
        <v>0</v>
      </c>
      <c r="K14" s="130">
        <f t="shared" si="7"/>
        <v>0</v>
      </c>
      <c r="L14" s="130">
        <f t="shared" si="8"/>
        <v>0</v>
      </c>
    </row>
    <row r="15" spans="1:56">
      <c r="A15" s="81" t="s">
        <v>5</v>
      </c>
      <c r="B15" s="117">
        <f>SUM(C15:G15)</f>
        <v>7363138.1299999999</v>
      </c>
      <c r="C15" s="345">
        <v>7363138.1299999999</v>
      </c>
      <c r="D15" s="129">
        <v>0</v>
      </c>
      <c r="E15" s="124">
        <v>0</v>
      </c>
      <c r="F15" s="124">
        <v>0</v>
      </c>
      <c r="G15" s="124">
        <v>0</v>
      </c>
      <c r="H15" s="283"/>
      <c r="I15" s="130">
        <f t="shared" si="5"/>
        <v>100</v>
      </c>
      <c r="J15" s="130">
        <f t="shared" si="6"/>
        <v>0</v>
      </c>
      <c r="K15" s="130">
        <f t="shared" si="7"/>
        <v>0</v>
      </c>
      <c r="L15" s="130">
        <f t="shared" si="8"/>
        <v>0</v>
      </c>
    </row>
    <row r="16" spans="1:56">
      <c r="B16" s="117"/>
      <c r="C16" s="345"/>
      <c r="D16" s="129"/>
      <c r="E16" s="124"/>
      <c r="F16" s="124"/>
      <c r="G16" s="124"/>
      <c r="H16" s="283"/>
      <c r="I16" s="130"/>
      <c r="J16" s="130"/>
      <c r="K16" s="130"/>
      <c r="L16" s="130"/>
    </row>
    <row r="17" spans="1:12">
      <c r="A17" s="81" t="s">
        <v>6</v>
      </c>
      <c r="B17" s="117">
        <f t="shared" si="1"/>
        <v>1669378.6</v>
      </c>
      <c r="C17" s="345">
        <v>1669378.6</v>
      </c>
      <c r="D17" s="129">
        <v>0</v>
      </c>
      <c r="E17" s="124">
        <v>0</v>
      </c>
      <c r="F17" s="124">
        <v>0</v>
      </c>
      <c r="G17" s="124">
        <v>0</v>
      </c>
      <c r="H17" s="283"/>
      <c r="I17" s="130">
        <f t="shared" si="5"/>
        <v>100</v>
      </c>
      <c r="J17" s="130">
        <f t="shared" si="6"/>
        <v>0</v>
      </c>
      <c r="K17" s="130">
        <f t="shared" si="7"/>
        <v>0</v>
      </c>
      <c r="L17" s="130">
        <f t="shared" si="8"/>
        <v>0</v>
      </c>
    </row>
    <row r="18" spans="1:12">
      <c r="A18" s="81" t="s">
        <v>7</v>
      </c>
      <c r="B18" s="117">
        <f t="shared" si="1"/>
        <v>10325283.289999999</v>
      </c>
      <c r="C18" s="345">
        <v>10325283.289999999</v>
      </c>
      <c r="D18" s="129">
        <v>0</v>
      </c>
      <c r="E18" s="124">
        <v>0</v>
      </c>
      <c r="F18" s="124">
        <v>0</v>
      </c>
      <c r="G18" s="124">
        <v>0</v>
      </c>
      <c r="H18" s="283"/>
      <c r="I18" s="130">
        <f t="shared" si="5"/>
        <v>100</v>
      </c>
      <c r="J18" s="130">
        <f t="shared" si="6"/>
        <v>0</v>
      </c>
      <c r="K18" s="130">
        <f t="shared" si="7"/>
        <v>0</v>
      </c>
      <c r="L18" s="130">
        <f t="shared" si="8"/>
        <v>0</v>
      </c>
    </row>
    <row r="19" spans="1:12">
      <c r="A19" s="81" t="s">
        <v>8</v>
      </c>
      <c r="B19" s="117">
        <f t="shared" si="1"/>
        <v>8710867</v>
      </c>
      <c r="C19" s="345">
        <v>0</v>
      </c>
      <c r="D19" s="129">
        <v>8710867</v>
      </c>
      <c r="E19" s="124">
        <v>0</v>
      </c>
      <c r="F19" s="124">
        <v>0</v>
      </c>
      <c r="G19" s="124">
        <v>0</v>
      </c>
      <c r="H19" s="283"/>
      <c r="I19" s="130">
        <f t="shared" si="5"/>
        <v>100</v>
      </c>
      <c r="J19" s="130">
        <f t="shared" si="6"/>
        <v>0</v>
      </c>
      <c r="K19" s="130">
        <f t="shared" si="7"/>
        <v>0</v>
      </c>
      <c r="L19" s="130">
        <f t="shared" si="8"/>
        <v>0</v>
      </c>
    </row>
    <row r="20" spans="1:12">
      <c r="A20" s="81" t="s">
        <v>9</v>
      </c>
      <c r="B20" s="117">
        <f t="shared" si="1"/>
        <v>13174957</v>
      </c>
      <c r="C20" s="345">
        <v>13174957</v>
      </c>
      <c r="D20" s="129">
        <v>0</v>
      </c>
      <c r="E20" s="124">
        <v>0</v>
      </c>
      <c r="F20" s="124">
        <v>0</v>
      </c>
      <c r="G20" s="124">
        <v>0</v>
      </c>
      <c r="H20" s="283"/>
      <c r="I20" s="130">
        <f t="shared" si="5"/>
        <v>100</v>
      </c>
      <c r="J20" s="130">
        <f t="shared" si="6"/>
        <v>0</v>
      </c>
      <c r="K20" s="130">
        <f t="shared" si="7"/>
        <v>0</v>
      </c>
      <c r="L20" s="130">
        <f t="shared" si="8"/>
        <v>0</v>
      </c>
    </row>
    <row r="21" spans="1:12">
      <c r="A21" s="81" t="s">
        <v>10</v>
      </c>
      <c r="B21" s="117">
        <f t="shared" si="1"/>
        <v>0</v>
      </c>
      <c r="C21" s="345">
        <v>0</v>
      </c>
      <c r="D21" s="129">
        <v>0</v>
      </c>
      <c r="E21" s="124">
        <v>0</v>
      </c>
      <c r="F21" s="124">
        <v>0</v>
      </c>
      <c r="G21" s="124">
        <v>0</v>
      </c>
      <c r="H21" s="283"/>
      <c r="I21" s="130">
        <f t="shared" si="5"/>
        <v>0</v>
      </c>
      <c r="J21" s="130">
        <f t="shared" si="6"/>
        <v>0</v>
      </c>
      <c r="K21" s="130">
        <f t="shared" si="7"/>
        <v>0</v>
      </c>
      <c r="L21" s="130">
        <f t="shared" si="8"/>
        <v>0</v>
      </c>
    </row>
    <row r="22" spans="1:12">
      <c r="B22" s="117"/>
      <c r="C22" s="345"/>
      <c r="D22" s="129"/>
      <c r="E22" s="124"/>
      <c r="F22" s="124"/>
      <c r="G22" s="124"/>
      <c r="H22" s="283"/>
      <c r="I22" s="130"/>
      <c r="J22" s="130"/>
      <c r="K22" s="130"/>
      <c r="L22" s="130"/>
    </row>
    <row r="23" spans="1:12">
      <c r="A23" s="81" t="s">
        <v>11</v>
      </c>
      <c r="B23" s="117">
        <f t="shared" si="1"/>
        <v>35226450</v>
      </c>
      <c r="C23" s="345">
        <v>35226450</v>
      </c>
      <c r="D23" s="129">
        <v>0</v>
      </c>
      <c r="E23" s="124">
        <v>0</v>
      </c>
      <c r="F23" s="124">
        <v>0</v>
      </c>
      <c r="G23" s="124">
        <v>0</v>
      </c>
      <c r="H23" s="283"/>
      <c r="I23" s="130">
        <f t="shared" si="5"/>
        <v>100</v>
      </c>
      <c r="J23" s="130">
        <f t="shared" si="6"/>
        <v>0</v>
      </c>
      <c r="K23" s="130">
        <f t="shared" si="7"/>
        <v>0</v>
      </c>
      <c r="L23" s="130">
        <f t="shared" si="8"/>
        <v>0</v>
      </c>
    </row>
    <row r="24" spans="1:12">
      <c r="A24" s="81" t="s">
        <v>12</v>
      </c>
      <c r="B24" s="117">
        <f t="shared" si="1"/>
        <v>0</v>
      </c>
      <c r="C24" s="345">
        <v>0</v>
      </c>
      <c r="D24" s="129">
        <v>0</v>
      </c>
      <c r="E24" s="124">
        <v>0</v>
      </c>
      <c r="F24" s="124">
        <v>0</v>
      </c>
      <c r="G24" s="124">
        <v>0</v>
      </c>
      <c r="H24" s="283"/>
      <c r="I24" s="130">
        <f t="shared" si="5"/>
        <v>0</v>
      </c>
      <c r="J24" s="130">
        <f t="shared" si="6"/>
        <v>0</v>
      </c>
      <c r="K24" s="130">
        <f t="shared" si="7"/>
        <v>0</v>
      </c>
      <c r="L24" s="130">
        <f t="shared" si="8"/>
        <v>0</v>
      </c>
    </row>
    <row r="25" spans="1:12">
      <c r="A25" s="81" t="s">
        <v>13</v>
      </c>
      <c r="B25" s="117">
        <f t="shared" si="1"/>
        <v>34075503.43</v>
      </c>
      <c r="C25" s="345">
        <v>34075503.43</v>
      </c>
      <c r="D25" s="129">
        <v>0</v>
      </c>
      <c r="E25" s="124">
        <v>0</v>
      </c>
      <c r="F25" s="124">
        <v>0</v>
      </c>
      <c r="G25" s="124">
        <v>0</v>
      </c>
      <c r="H25" s="283"/>
      <c r="I25" s="130">
        <f t="shared" si="5"/>
        <v>100</v>
      </c>
      <c r="J25" s="130">
        <f t="shared" si="6"/>
        <v>0</v>
      </c>
      <c r="K25" s="130">
        <f t="shared" si="7"/>
        <v>0</v>
      </c>
      <c r="L25" s="130">
        <f t="shared" si="8"/>
        <v>0</v>
      </c>
    </row>
    <row r="26" spans="1:12">
      <c r="A26" s="81" t="s">
        <v>14</v>
      </c>
      <c r="B26" s="117">
        <f t="shared" si="1"/>
        <v>46328195</v>
      </c>
      <c r="C26" s="345">
        <v>46328195</v>
      </c>
      <c r="D26" s="129">
        <v>0</v>
      </c>
      <c r="E26" s="124">
        <v>0</v>
      </c>
      <c r="F26" s="124">
        <v>0</v>
      </c>
      <c r="G26" s="124">
        <v>0</v>
      </c>
      <c r="H26" s="283"/>
      <c r="I26" s="130">
        <f t="shared" si="5"/>
        <v>100</v>
      </c>
      <c r="J26" s="130">
        <f t="shared" si="6"/>
        <v>0</v>
      </c>
      <c r="K26" s="130">
        <f t="shared" si="7"/>
        <v>0</v>
      </c>
      <c r="L26" s="130">
        <f t="shared" si="8"/>
        <v>0</v>
      </c>
    </row>
    <row r="27" spans="1:12">
      <c r="A27" s="81" t="s">
        <v>15</v>
      </c>
      <c r="B27" s="117">
        <f t="shared" si="1"/>
        <v>0</v>
      </c>
      <c r="C27" s="345">
        <v>0</v>
      </c>
      <c r="D27" s="129">
        <v>0</v>
      </c>
      <c r="E27" s="124">
        <v>0</v>
      </c>
      <c r="F27" s="124">
        <v>0</v>
      </c>
      <c r="G27" s="124">
        <v>0</v>
      </c>
      <c r="H27" s="283"/>
      <c r="I27" s="130">
        <f t="shared" si="5"/>
        <v>0</v>
      </c>
      <c r="J27" s="130">
        <f t="shared" si="6"/>
        <v>0</v>
      </c>
      <c r="K27" s="130">
        <f t="shared" si="7"/>
        <v>0</v>
      </c>
      <c r="L27" s="130">
        <f t="shared" si="8"/>
        <v>0</v>
      </c>
    </row>
    <row r="28" spans="1:12">
      <c r="B28" s="117"/>
      <c r="C28" s="345"/>
      <c r="D28" s="129"/>
      <c r="E28" s="124"/>
      <c r="F28" s="124"/>
      <c r="G28" s="124"/>
      <c r="H28" s="283"/>
      <c r="I28" s="130"/>
      <c r="J28" s="130"/>
      <c r="K28" s="130"/>
      <c r="L28" s="130"/>
    </row>
    <row r="29" spans="1:12">
      <c r="A29" s="81" t="s">
        <v>16</v>
      </c>
      <c r="B29" s="117">
        <f t="shared" si="1"/>
        <v>274641034</v>
      </c>
      <c r="C29" s="345">
        <v>272339546</v>
      </c>
      <c r="D29" s="129">
        <v>2301488</v>
      </c>
      <c r="E29" s="124">
        <v>0</v>
      </c>
      <c r="F29" s="124">
        <v>0</v>
      </c>
      <c r="G29" s="124">
        <v>0</v>
      </c>
      <c r="H29" s="283"/>
      <c r="I29" s="130">
        <f t="shared" si="5"/>
        <v>100</v>
      </c>
      <c r="J29" s="130">
        <f t="shared" si="6"/>
        <v>0</v>
      </c>
      <c r="K29" s="130">
        <f t="shared" si="7"/>
        <v>0</v>
      </c>
      <c r="L29" s="130">
        <f t="shared" si="8"/>
        <v>0</v>
      </c>
    </row>
    <row r="30" spans="1:12">
      <c r="A30" s="81" t="s">
        <v>17</v>
      </c>
      <c r="B30" s="117">
        <f t="shared" si="1"/>
        <v>66408632</v>
      </c>
      <c r="C30" s="345">
        <v>66408632</v>
      </c>
      <c r="D30" s="129">
        <v>0</v>
      </c>
      <c r="E30" s="124">
        <v>0</v>
      </c>
      <c r="F30" s="124">
        <v>0</v>
      </c>
      <c r="G30" s="124">
        <v>0</v>
      </c>
      <c r="H30" s="283"/>
      <c r="I30" s="130">
        <f t="shared" si="5"/>
        <v>100</v>
      </c>
      <c r="J30" s="130">
        <f t="shared" si="6"/>
        <v>0</v>
      </c>
      <c r="K30" s="130">
        <f t="shared" si="7"/>
        <v>0</v>
      </c>
      <c r="L30" s="130">
        <f t="shared" si="8"/>
        <v>0</v>
      </c>
    </row>
    <row r="31" spans="1:12">
      <c r="A31" s="81" t="s">
        <v>18</v>
      </c>
      <c r="B31" s="117">
        <f t="shared" si="1"/>
        <v>0</v>
      </c>
      <c r="C31" s="345">
        <v>0</v>
      </c>
      <c r="D31" s="129">
        <v>0</v>
      </c>
      <c r="E31" s="124">
        <v>0</v>
      </c>
      <c r="F31" s="124">
        <v>0</v>
      </c>
      <c r="G31" s="124">
        <v>0</v>
      </c>
      <c r="H31" s="283"/>
      <c r="I31" s="130">
        <f t="shared" si="5"/>
        <v>0</v>
      </c>
      <c r="J31" s="130">
        <f t="shared" si="6"/>
        <v>0</v>
      </c>
      <c r="K31" s="130">
        <f t="shared" si="7"/>
        <v>0</v>
      </c>
      <c r="L31" s="130">
        <f t="shared" si="8"/>
        <v>0</v>
      </c>
    </row>
    <row r="32" spans="1:12">
      <c r="A32" s="81" t="s">
        <v>19</v>
      </c>
      <c r="B32" s="117">
        <f t="shared" si="1"/>
        <v>5745179</v>
      </c>
      <c r="C32" s="345">
        <v>5745179</v>
      </c>
      <c r="D32" s="129">
        <v>0</v>
      </c>
      <c r="E32" s="124">
        <v>0</v>
      </c>
      <c r="F32" s="124">
        <v>0</v>
      </c>
      <c r="G32" s="124">
        <v>0</v>
      </c>
      <c r="H32" s="283"/>
      <c r="I32" s="130">
        <f t="shared" si="5"/>
        <v>100</v>
      </c>
      <c r="J32" s="130">
        <f t="shared" si="6"/>
        <v>0</v>
      </c>
      <c r="K32" s="130">
        <f t="shared" si="7"/>
        <v>0</v>
      </c>
      <c r="L32" s="130">
        <f t="shared" si="8"/>
        <v>0</v>
      </c>
    </row>
    <row r="33" spans="1:14">
      <c r="A33" s="81" t="s">
        <v>20</v>
      </c>
      <c r="B33" s="117">
        <f>SUM(C33:G33)</f>
        <v>0</v>
      </c>
      <c r="C33" s="345">
        <v>0</v>
      </c>
      <c r="D33" s="129">
        <v>0</v>
      </c>
      <c r="E33" s="124">
        <v>0</v>
      </c>
      <c r="F33" s="124">
        <v>0</v>
      </c>
      <c r="G33" s="124">
        <v>0</v>
      </c>
      <c r="H33" s="283"/>
      <c r="I33" s="130">
        <f t="shared" si="5"/>
        <v>0</v>
      </c>
      <c r="J33" s="130">
        <f t="shared" si="6"/>
        <v>0</v>
      </c>
      <c r="K33" s="130">
        <f t="shared" si="7"/>
        <v>0</v>
      </c>
      <c r="L33" s="130">
        <f t="shared" si="8"/>
        <v>0</v>
      </c>
    </row>
    <row r="34" spans="1:14">
      <c r="B34" s="117"/>
      <c r="C34" s="345"/>
      <c r="D34" s="129"/>
      <c r="E34" s="124"/>
      <c r="F34" s="124"/>
      <c r="G34" s="124"/>
      <c r="H34" s="283"/>
      <c r="I34" s="130"/>
      <c r="J34" s="130"/>
      <c r="K34" s="130"/>
      <c r="L34" s="130"/>
    </row>
    <row r="35" spans="1:14">
      <c r="A35" s="81" t="s">
        <v>21</v>
      </c>
      <c r="B35" s="117">
        <f>SUM(C35:G35)</f>
        <v>0</v>
      </c>
      <c r="C35" s="345">
        <v>0</v>
      </c>
      <c r="D35" s="129">
        <v>0</v>
      </c>
      <c r="E35" s="124">
        <v>0</v>
      </c>
      <c r="F35" s="124">
        <v>0</v>
      </c>
      <c r="G35" s="124">
        <v>0</v>
      </c>
      <c r="H35" s="283"/>
      <c r="I35" s="130">
        <f t="shared" si="5"/>
        <v>0</v>
      </c>
      <c r="J35" s="130">
        <f t="shared" si="6"/>
        <v>0</v>
      </c>
      <c r="K35" s="130">
        <f t="shared" si="7"/>
        <v>0</v>
      </c>
      <c r="L35" s="130">
        <f t="shared" si="8"/>
        <v>0</v>
      </c>
    </row>
    <row r="36" spans="1:14">
      <c r="A36" s="81" t="s">
        <v>22</v>
      </c>
      <c r="B36" s="117">
        <f>SUM(C36:G36)</f>
        <v>4788483</v>
      </c>
      <c r="C36" s="345">
        <v>4788483</v>
      </c>
      <c r="D36" s="129">
        <v>0</v>
      </c>
      <c r="E36" s="124">
        <v>0</v>
      </c>
      <c r="F36" s="124">
        <v>0</v>
      </c>
      <c r="G36" s="124">
        <v>0</v>
      </c>
      <c r="H36" s="283"/>
      <c r="I36" s="130">
        <f t="shared" si="5"/>
        <v>100</v>
      </c>
      <c r="J36" s="130">
        <f t="shared" si="6"/>
        <v>0</v>
      </c>
      <c r="K36" s="130">
        <f t="shared" si="7"/>
        <v>0</v>
      </c>
      <c r="L36" s="130">
        <f t="shared" si="8"/>
        <v>0</v>
      </c>
    </row>
    <row r="37" spans="1:14">
      <c r="A37" s="81" t="s">
        <v>23</v>
      </c>
      <c r="B37" s="283">
        <f>SUM(C37:G37)</f>
        <v>11289930</v>
      </c>
      <c r="C37" s="345">
        <v>11289930</v>
      </c>
      <c r="D37" s="129">
        <v>0</v>
      </c>
      <c r="E37" s="124">
        <v>0</v>
      </c>
      <c r="F37" s="124">
        <v>0</v>
      </c>
      <c r="G37" s="124">
        <v>0</v>
      </c>
      <c r="H37" s="283"/>
      <c r="I37" s="130">
        <f t="shared" si="5"/>
        <v>100</v>
      </c>
      <c r="J37" s="130">
        <f t="shared" si="6"/>
        <v>0</v>
      </c>
      <c r="K37" s="130">
        <f t="shared" si="7"/>
        <v>0</v>
      </c>
      <c r="L37" s="130">
        <f t="shared" si="8"/>
        <v>0</v>
      </c>
    </row>
    <row r="38" spans="1:14">
      <c r="A38" s="87" t="s">
        <v>24</v>
      </c>
      <c r="B38" s="311">
        <f>SUM(C38:G38)</f>
        <v>0</v>
      </c>
      <c r="C38" s="391"/>
      <c r="D38" s="393">
        <v>0</v>
      </c>
      <c r="E38" s="125">
        <v>0</v>
      </c>
      <c r="F38" s="125">
        <v>0</v>
      </c>
      <c r="G38" s="125">
        <v>0</v>
      </c>
      <c r="H38" s="311"/>
      <c r="I38" s="281">
        <f t="shared" si="5"/>
        <v>0</v>
      </c>
      <c r="J38" s="281">
        <f t="shared" si="6"/>
        <v>0</v>
      </c>
      <c r="K38" s="281">
        <f t="shared" si="7"/>
        <v>0</v>
      </c>
      <c r="L38" s="281">
        <f t="shared" si="8"/>
        <v>0</v>
      </c>
    </row>
    <row r="39" spans="1:14">
      <c r="D39" s="85"/>
      <c r="I39" s="134"/>
      <c r="J39" s="80"/>
      <c r="K39" s="80"/>
      <c r="L39" s="80"/>
    </row>
    <row r="40" spans="1:14">
      <c r="A40" s="81" t="s">
        <v>179</v>
      </c>
      <c r="D40" s="85"/>
      <c r="E40" s="124"/>
    </row>
    <row r="41" spans="1:14">
      <c r="A41" s="81" t="s">
        <v>180</v>
      </c>
      <c r="D41" s="85"/>
    </row>
    <row r="42" spans="1:14">
      <c r="A42" s="131"/>
      <c r="D42" s="85"/>
    </row>
    <row r="43" spans="1:14">
      <c r="A43" s="131"/>
      <c r="B43" s="378"/>
      <c r="D43" s="85"/>
    </row>
    <row r="44" spans="1:14">
      <c r="A44" s="131"/>
      <c r="D44" s="85"/>
    </row>
    <row r="45" spans="1:14">
      <c r="A45" s="131"/>
      <c r="C45" s="345"/>
      <c r="D45" s="345"/>
      <c r="E45" s="345"/>
      <c r="F45" s="345"/>
    </row>
    <row r="46" spans="1:14"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6"/>
    </row>
    <row r="47" spans="1:14">
      <c r="C47" s="345"/>
      <c r="D47" s="345"/>
      <c r="E47" s="345"/>
      <c r="F47" s="345"/>
      <c r="H47" s="345"/>
      <c r="I47" s="345"/>
      <c r="J47" s="345"/>
      <c r="K47" s="345"/>
      <c r="L47" s="345"/>
      <c r="M47" s="345"/>
      <c r="N47" s="346"/>
    </row>
    <row r="48" spans="1:14"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6"/>
    </row>
    <row r="49" spans="3:14"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6"/>
    </row>
    <row r="50" spans="3:14">
      <c r="C50" s="345"/>
      <c r="D50" s="345"/>
      <c r="E50" s="345"/>
      <c r="F50" s="345"/>
      <c r="G50" s="345"/>
      <c r="H50" s="345"/>
      <c r="I50" s="345"/>
      <c r="J50" s="345"/>
      <c r="K50" s="345"/>
      <c r="L50" s="345"/>
      <c r="M50" s="345"/>
      <c r="N50" s="346"/>
    </row>
    <row r="51" spans="3:14">
      <c r="C51" s="345"/>
      <c r="D51" s="345"/>
      <c r="E51" s="345"/>
      <c r="F51" s="345"/>
      <c r="G51" s="345"/>
      <c r="H51" s="345"/>
      <c r="I51" s="345"/>
      <c r="J51" s="345"/>
      <c r="K51" s="345"/>
      <c r="L51" s="345"/>
      <c r="M51" s="345"/>
      <c r="N51" s="346"/>
    </row>
    <row r="52" spans="3:14"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6"/>
    </row>
    <row r="53" spans="3:14">
      <c r="C53" s="345"/>
      <c r="D53" s="345"/>
      <c r="E53" s="345"/>
      <c r="F53" s="345"/>
      <c r="G53" s="345"/>
      <c r="H53" s="345"/>
      <c r="I53" s="345"/>
      <c r="J53" s="345"/>
      <c r="K53" s="345"/>
      <c r="L53" s="345"/>
      <c r="M53" s="345"/>
      <c r="N53" s="346"/>
    </row>
    <row r="54" spans="3:14">
      <c r="C54" s="345"/>
      <c r="D54" s="345"/>
      <c r="E54" s="345"/>
      <c r="F54" s="345"/>
      <c r="G54" s="345"/>
      <c r="H54" s="345"/>
      <c r="I54" s="345"/>
      <c r="J54" s="345"/>
      <c r="K54" s="345"/>
      <c r="L54" s="345"/>
      <c r="M54" s="345"/>
      <c r="N54" s="346"/>
    </row>
    <row r="55" spans="3:14">
      <c r="C55" s="345"/>
      <c r="D55" s="345"/>
      <c r="E55" s="345"/>
      <c r="F55" s="345"/>
      <c r="G55" s="345"/>
      <c r="H55" s="345"/>
      <c r="I55" s="345"/>
      <c r="J55" s="345"/>
      <c r="K55" s="345"/>
      <c r="L55" s="345"/>
      <c r="M55" s="345"/>
      <c r="N55" s="346"/>
    </row>
    <row r="56" spans="3:14"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6"/>
    </row>
    <row r="57" spans="3:14"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6"/>
    </row>
    <row r="58" spans="3:14">
      <c r="C58" s="345"/>
      <c r="D58" s="345"/>
      <c r="E58" s="345"/>
      <c r="F58" s="345"/>
      <c r="G58" s="345"/>
      <c r="H58" s="345"/>
      <c r="I58" s="345"/>
      <c r="J58" s="345"/>
      <c r="K58" s="345"/>
      <c r="L58" s="345"/>
      <c r="M58" s="345"/>
      <c r="N58" s="346"/>
    </row>
    <row r="59" spans="3:14">
      <c r="C59" s="345"/>
      <c r="D59" s="345"/>
      <c r="E59" s="345"/>
      <c r="F59" s="345"/>
      <c r="G59" s="345"/>
      <c r="H59" s="345"/>
      <c r="I59" s="345"/>
      <c r="J59" s="345"/>
      <c r="K59" s="345"/>
      <c r="L59" s="345"/>
      <c r="M59" s="345"/>
      <c r="N59" s="346"/>
    </row>
    <row r="60" spans="3:14"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6"/>
    </row>
    <row r="61" spans="3:14"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6"/>
    </row>
    <row r="62" spans="3:14">
      <c r="C62" s="345"/>
      <c r="D62" s="345"/>
      <c r="E62" s="345"/>
      <c r="F62" s="345"/>
      <c r="G62" s="345"/>
      <c r="H62" s="345"/>
      <c r="I62" s="345"/>
      <c r="J62" s="345"/>
      <c r="K62" s="345"/>
      <c r="L62" s="345"/>
      <c r="M62" s="345"/>
      <c r="N62" s="346"/>
    </row>
    <row r="63" spans="3:14"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/>
      <c r="N63" s="346"/>
    </row>
    <row r="64" spans="3:14"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/>
      <c r="N64" s="346"/>
    </row>
    <row r="65" spans="3:14"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345"/>
      <c r="N65" s="346"/>
    </row>
    <row r="66" spans="3:14">
      <c r="C66" s="345"/>
      <c r="D66" s="345"/>
      <c r="E66" s="345"/>
      <c r="F66" s="345"/>
      <c r="G66" s="345"/>
      <c r="H66" s="345"/>
      <c r="I66" s="345"/>
      <c r="J66" s="345"/>
      <c r="K66" s="345"/>
      <c r="L66" s="345"/>
      <c r="M66" s="345"/>
      <c r="N66" s="346"/>
    </row>
    <row r="67" spans="3:14">
      <c r="C67" s="345"/>
      <c r="D67" s="345"/>
      <c r="E67" s="345"/>
      <c r="F67" s="345"/>
      <c r="G67" s="345"/>
      <c r="H67" s="345"/>
      <c r="I67" s="345"/>
      <c r="J67" s="345"/>
      <c r="K67" s="345"/>
      <c r="L67" s="345"/>
      <c r="M67" s="345"/>
      <c r="N67" s="346"/>
    </row>
    <row r="68" spans="3:14">
      <c r="C68" s="345"/>
      <c r="D68" s="345"/>
      <c r="E68" s="345"/>
      <c r="F68" s="345"/>
      <c r="G68" s="345"/>
      <c r="H68" s="345"/>
      <c r="I68" s="345"/>
      <c r="J68" s="345"/>
      <c r="K68" s="345"/>
      <c r="L68" s="345"/>
      <c r="M68" s="345"/>
      <c r="N68" s="346"/>
    </row>
    <row r="69" spans="3:14">
      <c r="C69" s="345"/>
      <c r="D69" s="345"/>
      <c r="F69" s="345"/>
      <c r="G69" s="345"/>
      <c r="H69" s="345"/>
      <c r="I69" s="345"/>
      <c r="J69" s="345"/>
      <c r="K69" s="345"/>
      <c r="L69" s="345"/>
      <c r="M69" s="345"/>
      <c r="N69" s="346"/>
    </row>
    <row r="70" spans="3:14"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6"/>
    </row>
    <row r="71" spans="3:14"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/>
      <c r="N71" s="346"/>
    </row>
    <row r="73" spans="3:14"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345"/>
      <c r="N73" s="346"/>
    </row>
    <row r="74" spans="3:14">
      <c r="C74" s="345"/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46"/>
    </row>
    <row r="75" spans="3:14">
      <c r="C75" s="345"/>
      <c r="D75" s="345"/>
      <c r="E75" s="345"/>
      <c r="F75" s="345"/>
      <c r="G75" s="345"/>
      <c r="H75" s="345"/>
      <c r="I75" s="345"/>
      <c r="J75" s="345"/>
      <c r="K75" s="345"/>
      <c r="L75" s="345"/>
      <c r="M75" s="345"/>
      <c r="N75" s="346"/>
    </row>
    <row r="76" spans="3:14">
      <c r="C76" s="345"/>
      <c r="D76" s="345"/>
      <c r="E76" s="345"/>
      <c r="F76" s="345"/>
      <c r="G76" s="345"/>
      <c r="H76" s="345"/>
      <c r="I76" s="345"/>
      <c r="J76" s="345"/>
      <c r="K76" s="345"/>
      <c r="L76" s="345"/>
      <c r="M76" s="345"/>
      <c r="N76" s="346"/>
    </row>
    <row r="77" spans="3:14">
      <c r="C77" s="345"/>
      <c r="D77" s="345"/>
      <c r="E77" s="345"/>
      <c r="F77" s="345"/>
      <c r="G77" s="345"/>
      <c r="H77" s="345"/>
      <c r="I77" s="345"/>
      <c r="J77" s="345"/>
      <c r="K77" s="345"/>
      <c r="L77" s="345"/>
      <c r="M77" s="345"/>
      <c r="N77" s="346"/>
    </row>
    <row r="78" spans="3:14">
      <c r="C78" s="345"/>
      <c r="D78" s="345"/>
      <c r="E78" s="345"/>
      <c r="F78" s="345"/>
    </row>
    <row r="79" spans="3:14">
      <c r="C79" s="345"/>
      <c r="D79" s="345"/>
      <c r="E79" s="345"/>
      <c r="F79" s="345"/>
      <c r="G79" s="345"/>
      <c r="H79" s="345"/>
      <c r="I79" s="345"/>
      <c r="J79" s="345"/>
      <c r="K79" s="345"/>
      <c r="L79" s="345"/>
      <c r="M79" s="345"/>
      <c r="N79" s="346"/>
    </row>
    <row r="80" spans="3:14">
      <c r="C80" s="345"/>
      <c r="D80" s="345"/>
      <c r="E80" s="345"/>
      <c r="F80" s="345"/>
      <c r="G80" s="345"/>
      <c r="H80" s="345"/>
      <c r="I80" s="345"/>
      <c r="J80" s="345"/>
      <c r="K80" s="345"/>
      <c r="L80" s="345"/>
      <c r="M80" s="345"/>
      <c r="N80" s="346"/>
    </row>
    <row r="81" spans="3:14">
      <c r="C81" s="345"/>
      <c r="D81" s="345"/>
      <c r="E81" s="345"/>
      <c r="F81" s="345"/>
      <c r="G81" s="345"/>
      <c r="H81" s="345"/>
      <c r="I81" s="345"/>
      <c r="J81" s="345"/>
      <c r="K81" s="345"/>
      <c r="L81" s="345"/>
      <c r="M81" s="345"/>
      <c r="N81" s="346"/>
    </row>
    <row r="82" spans="3:14">
      <c r="C82" s="345"/>
      <c r="D82" s="345"/>
      <c r="E82" s="345"/>
      <c r="F82" s="345"/>
      <c r="G82" s="345"/>
      <c r="H82" s="345"/>
      <c r="I82" s="345"/>
      <c r="J82" s="345"/>
      <c r="K82" s="345"/>
      <c r="L82" s="345"/>
      <c r="M82" s="345"/>
      <c r="N82" s="346"/>
    </row>
    <row r="83" spans="3:14">
      <c r="C83" s="345"/>
      <c r="D83" s="345"/>
      <c r="E83" s="345"/>
      <c r="F83" s="345"/>
      <c r="G83" s="345"/>
      <c r="H83" s="345"/>
      <c r="I83" s="345"/>
      <c r="J83" s="345"/>
      <c r="K83" s="345"/>
      <c r="L83" s="345"/>
      <c r="M83" s="345"/>
      <c r="N83" s="346"/>
    </row>
    <row r="84" spans="3:14">
      <c r="C84" s="345"/>
      <c r="D84" s="345"/>
      <c r="E84" s="345"/>
      <c r="F84" s="345"/>
      <c r="G84" s="345"/>
      <c r="H84" s="345"/>
      <c r="I84" s="345"/>
      <c r="J84" s="345"/>
      <c r="K84" s="345"/>
      <c r="L84" s="345"/>
      <c r="M84" s="345"/>
      <c r="N84" s="346"/>
    </row>
    <row r="85" spans="3:14">
      <c r="C85" s="345"/>
      <c r="D85" s="345"/>
      <c r="E85" s="345"/>
      <c r="F85" s="345"/>
      <c r="G85" s="345"/>
      <c r="H85" s="345"/>
      <c r="I85" s="345"/>
      <c r="J85" s="345"/>
      <c r="K85" s="345"/>
      <c r="L85" s="345"/>
      <c r="M85" s="345"/>
      <c r="N85" s="346"/>
    </row>
    <row r="86" spans="3:14">
      <c r="C86" s="345"/>
      <c r="D86" s="345"/>
      <c r="E86" s="345"/>
      <c r="F86" s="345"/>
      <c r="G86" s="345"/>
      <c r="H86" s="345"/>
      <c r="I86" s="345"/>
      <c r="J86" s="345"/>
      <c r="K86" s="345"/>
      <c r="L86" s="345"/>
      <c r="M86" s="345"/>
      <c r="N86" s="346"/>
    </row>
    <row r="87" spans="3:14">
      <c r="C87" s="345"/>
      <c r="D87" s="345"/>
      <c r="E87" s="345"/>
      <c r="F87" s="345"/>
      <c r="G87" s="345"/>
    </row>
    <row r="88" spans="3:14">
      <c r="C88" s="345"/>
      <c r="D88" s="345"/>
      <c r="E88" s="345"/>
      <c r="F88" s="345"/>
    </row>
    <row r="89" spans="3:14">
      <c r="C89" s="345"/>
      <c r="D89" s="345"/>
      <c r="E89" s="345"/>
      <c r="F89" s="345"/>
    </row>
    <row r="90" spans="3:14">
      <c r="C90" s="345"/>
      <c r="D90" s="345"/>
      <c r="E90" s="345"/>
      <c r="F90" s="345"/>
    </row>
    <row r="91" spans="3:14">
      <c r="C91" s="345"/>
      <c r="D91" s="345"/>
      <c r="E91" s="345"/>
      <c r="F91" s="345"/>
    </row>
    <row r="92" spans="3:14">
      <c r="C92" s="345"/>
      <c r="D92" s="345"/>
      <c r="E92" s="345"/>
    </row>
    <row r="93" spans="3:14">
      <c r="C93" s="345"/>
      <c r="D93" s="345"/>
      <c r="E93" s="345"/>
    </row>
    <row r="94" spans="3:14">
      <c r="C94" s="345"/>
      <c r="D94" s="345"/>
      <c r="E94" s="345"/>
    </row>
    <row r="95" spans="3:14">
      <c r="C95" s="345"/>
      <c r="D95" s="345"/>
      <c r="E95" s="345"/>
    </row>
    <row r="96" spans="3:14">
      <c r="D96" s="345"/>
      <c r="E96" s="345"/>
    </row>
    <row r="97" spans="4:5">
      <c r="D97" s="345"/>
      <c r="E97" s="345"/>
    </row>
    <row r="98" spans="4:5">
      <c r="D98" s="345"/>
    </row>
    <row r="99" spans="4:5">
      <c r="D99" s="345"/>
    </row>
  </sheetData>
  <mergeCells count="6">
    <mergeCell ref="C1:G1"/>
    <mergeCell ref="C7:D7"/>
    <mergeCell ref="A4:K4"/>
    <mergeCell ref="C6:F6"/>
    <mergeCell ref="I6:L6"/>
    <mergeCell ref="A3:L3"/>
  </mergeCells>
  <phoneticPr fontId="0" type="noConversion"/>
  <printOptions horizontalCentered="1"/>
  <pageMargins left="0.34" right="0.31" top="0.3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6"/>
  <sheetViews>
    <sheetView zoomScaleNormal="100" workbookViewId="0">
      <selection activeCell="L2" sqref="L1:L1048576"/>
    </sheetView>
  </sheetViews>
  <sheetFormatPr defaultRowHeight="12.75"/>
  <cols>
    <col min="1" max="1" width="14.140625" style="54" customWidth="1"/>
    <col min="2" max="2" width="13" style="54" customWidth="1"/>
    <col min="3" max="3" width="12" style="54" customWidth="1"/>
    <col min="4" max="4" width="11" style="54" customWidth="1"/>
    <col min="5" max="5" width="10.5703125" style="54" customWidth="1"/>
    <col min="6" max="6" width="11.28515625" style="54" bestFit="1" customWidth="1"/>
    <col min="7" max="7" width="12.140625" style="54" customWidth="1"/>
    <col min="8" max="8" width="13.140625" style="54" customWidth="1"/>
    <col min="9" max="9" width="13.140625" style="54" bestFit="1" customWidth="1"/>
    <col min="10" max="10" width="1" style="54" customWidth="1"/>
    <col min="11" max="11" width="9.7109375" style="164" bestFit="1" customWidth="1"/>
    <col min="12" max="12" width="0.7109375" style="54" customWidth="1"/>
    <col min="13" max="13" width="7.28515625" style="54" bestFit="1" customWidth="1"/>
    <col min="14" max="14" width="6.5703125" style="54" bestFit="1" customWidth="1"/>
    <col min="15" max="15" width="7.85546875" style="54" customWidth="1"/>
    <col min="16" max="16" width="8" style="54" customWidth="1"/>
    <col min="17" max="17" width="11.28515625" bestFit="1" customWidth="1"/>
    <col min="18" max="18" width="12.28515625" bestFit="1" customWidth="1"/>
    <col min="19" max="19" width="10.28515625" bestFit="1" customWidth="1"/>
    <col min="20" max="20" width="9.28515625" bestFit="1" customWidth="1"/>
    <col min="21" max="22" width="10.28515625" bestFit="1" customWidth="1"/>
    <col min="23" max="23" width="11.28515625" bestFit="1" customWidth="1"/>
    <col min="24" max="24" width="10.28515625" bestFit="1" customWidth="1"/>
    <col min="25" max="25" width="9.28515625" bestFit="1" customWidth="1"/>
  </cols>
  <sheetData>
    <row r="1" spans="1:42">
      <c r="A1" s="459" t="s">
        <v>79</v>
      </c>
      <c r="B1" s="459"/>
      <c r="C1" s="459"/>
      <c r="D1" s="459"/>
      <c r="E1" s="459"/>
      <c r="F1" s="459"/>
      <c r="G1" s="459"/>
      <c r="H1" s="459"/>
      <c r="I1" s="459"/>
      <c r="J1" s="459"/>
      <c r="K1" s="459"/>
      <c r="L1" s="459"/>
      <c r="M1" s="459"/>
      <c r="N1" s="459"/>
      <c r="O1" s="459"/>
      <c r="P1" s="459"/>
    </row>
    <row r="2" spans="1:42">
      <c r="A2" s="76"/>
      <c r="B2" s="76"/>
      <c r="C2" s="76"/>
      <c r="D2" s="76"/>
      <c r="E2" s="76"/>
      <c r="F2" s="76"/>
      <c r="G2" s="76"/>
      <c r="H2" s="76"/>
      <c r="I2" s="76"/>
      <c r="J2" s="76"/>
      <c r="K2" s="148"/>
      <c r="L2" s="76"/>
      <c r="M2" s="76"/>
      <c r="N2" s="76"/>
      <c r="O2" s="76"/>
      <c r="P2" s="76"/>
    </row>
    <row r="3" spans="1:42">
      <c r="A3" s="458" t="s">
        <v>226</v>
      </c>
      <c r="B3" s="459"/>
      <c r="C3" s="459"/>
      <c r="D3" s="459"/>
      <c r="E3" s="459"/>
      <c r="F3" s="459"/>
      <c r="G3" s="459"/>
      <c r="H3" s="459"/>
      <c r="I3" s="459"/>
      <c r="J3" s="459"/>
      <c r="K3" s="459"/>
      <c r="L3" s="459"/>
      <c r="M3" s="459"/>
      <c r="N3" s="459"/>
      <c r="O3" s="459"/>
      <c r="P3" s="459"/>
    </row>
    <row r="4" spans="1:42">
      <c r="A4" s="472"/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  <c r="O4" s="472"/>
      <c r="P4" s="472"/>
    </row>
    <row r="5" spans="1:42" ht="13.5" thickBot="1">
      <c r="A5" s="76"/>
      <c r="B5" s="76"/>
      <c r="C5" s="76"/>
      <c r="D5" s="76"/>
      <c r="E5" s="76"/>
      <c r="F5" s="76"/>
      <c r="G5" s="76"/>
      <c r="H5" s="76"/>
      <c r="I5" s="76"/>
      <c r="J5" s="76"/>
      <c r="K5" s="148"/>
      <c r="L5" s="76"/>
      <c r="M5" s="149"/>
      <c r="N5" s="149"/>
      <c r="O5" s="149"/>
      <c r="P5" s="149"/>
    </row>
    <row r="6" spans="1:42" ht="15" customHeight="1" thickTop="1">
      <c r="A6" s="150"/>
      <c r="B6" s="151"/>
      <c r="C6" s="475" t="s">
        <v>70</v>
      </c>
      <c r="D6" s="475"/>
      <c r="E6" s="475"/>
      <c r="F6" s="475"/>
      <c r="G6" s="475"/>
      <c r="H6" s="475"/>
      <c r="I6" s="475"/>
      <c r="J6" s="475"/>
      <c r="K6" s="152"/>
      <c r="L6" s="150"/>
      <c r="M6" s="473"/>
      <c r="N6" s="473"/>
      <c r="O6" s="473"/>
      <c r="P6" s="473"/>
      <c r="Q6" s="19"/>
      <c r="R6" s="278"/>
      <c r="X6" s="278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>
      <c r="A7" s="62" t="s">
        <v>67</v>
      </c>
      <c r="B7" s="153" t="s">
        <v>39</v>
      </c>
      <c r="C7" s="471" t="s">
        <v>67</v>
      </c>
      <c r="D7" s="471"/>
      <c r="E7" s="471"/>
      <c r="F7" s="471"/>
      <c r="G7" s="153"/>
      <c r="H7" s="471" t="s">
        <v>47</v>
      </c>
      <c r="I7" s="471"/>
      <c r="J7" s="153"/>
      <c r="K7" s="154"/>
      <c r="L7" s="153"/>
      <c r="M7" s="474" t="s">
        <v>72</v>
      </c>
      <c r="N7" s="474"/>
      <c r="O7" s="474"/>
      <c r="P7" s="474"/>
    </row>
    <row r="8" spans="1:42" s="446" customFormat="1" ht="21.75" customHeight="1">
      <c r="A8" s="443" t="s">
        <v>30</v>
      </c>
      <c r="B8" s="444" t="s">
        <v>73</v>
      </c>
      <c r="C8" s="444" t="s">
        <v>80</v>
      </c>
      <c r="D8" s="444" t="s">
        <v>32</v>
      </c>
      <c r="E8" s="469" t="s">
        <v>165</v>
      </c>
      <c r="F8" s="444"/>
      <c r="G8" s="444"/>
      <c r="H8" s="444" t="s">
        <v>102</v>
      </c>
      <c r="I8" s="444" t="s">
        <v>129</v>
      </c>
      <c r="J8" s="444"/>
      <c r="K8" s="444" t="s">
        <v>69</v>
      </c>
      <c r="L8" s="444"/>
      <c r="M8" s="445"/>
      <c r="N8" s="445"/>
      <c r="O8" s="445"/>
      <c r="P8" s="445" t="s">
        <v>69</v>
      </c>
    </row>
    <row r="9" spans="1:42" s="446" customFormat="1" ht="18" customHeight="1" thickBot="1">
      <c r="A9" s="447" t="s">
        <v>121</v>
      </c>
      <c r="B9" s="448" t="s">
        <v>74</v>
      </c>
      <c r="C9" s="449" t="s">
        <v>81</v>
      </c>
      <c r="D9" s="449" t="s">
        <v>82</v>
      </c>
      <c r="E9" s="470"/>
      <c r="F9" s="449" t="s">
        <v>103</v>
      </c>
      <c r="G9" s="448" t="s">
        <v>40</v>
      </c>
      <c r="H9" s="448" t="s">
        <v>81</v>
      </c>
      <c r="I9" s="448" t="s">
        <v>63</v>
      </c>
      <c r="J9" s="448"/>
      <c r="K9" s="449" t="s">
        <v>175</v>
      </c>
      <c r="L9" s="449"/>
      <c r="M9" s="450" t="s">
        <v>67</v>
      </c>
      <c r="N9" s="450" t="s">
        <v>40</v>
      </c>
      <c r="O9" s="450" t="s">
        <v>47</v>
      </c>
      <c r="P9" s="450" t="s">
        <v>71</v>
      </c>
    </row>
    <row r="10" spans="1:42">
      <c r="A10" s="62" t="s">
        <v>0</v>
      </c>
      <c r="B10" s="135">
        <f t="shared" ref="B10:I10" si="0">SUM(B12:B39)</f>
        <v>404498460.85999995</v>
      </c>
      <c r="C10" s="135">
        <f t="shared" si="0"/>
        <v>91249275.969999999</v>
      </c>
      <c r="D10" s="135">
        <f t="shared" si="0"/>
        <v>8256179.7999999989</v>
      </c>
      <c r="E10" s="135">
        <f t="shared" si="0"/>
        <v>655853.04</v>
      </c>
      <c r="F10" s="135">
        <f t="shared" si="0"/>
        <v>3078639.06</v>
      </c>
      <c r="G10" s="348">
        <f>SUM(G12:G39)</f>
        <v>11206886.440000003</v>
      </c>
      <c r="H10" s="135">
        <f t="shared" si="0"/>
        <v>268882744.30000001</v>
      </c>
      <c r="I10" s="135">
        <f t="shared" si="0"/>
        <v>20696965.369999997</v>
      </c>
      <c r="J10" s="135"/>
      <c r="K10" s="155">
        <f>SUM(K12:K39)</f>
        <v>471916.88</v>
      </c>
      <c r="L10" s="135"/>
      <c r="M10" s="156">
        <f>SUM(C10:F10)/B10</f>
        <v>0.25522951966369078</v>
      </c>
      <c r="N10" s="156">
        <f>+G10/B10</f>
        <v>2.7705634321013629E-2</v>
      </c>
      <c r="O10" s="156">
        <f>(+H10+I10)/B10</f>
        <v>0.71589817438199299</v>
      </c>
      <c r="P10" s="156">
        <f>+K10/B10</f>
        <v>1.166671633302788E-3</v>
      </c>
      <c r="R10" s="57"/>
    </row>
    <row r="11" spans="1:42">
      <c r="A11" s="62"/>
      <c r="B11" s="137"/>
      <c r="C11" s="67"/>
      <c r="D11" s="67"/>
      <c r="E11" s="67"/>
      <c r="F11" s="67"/>
      <c r="G11" s="69"/>
      <c r="H11" s="137"/>
      <c r="I11" s="70"/>
      <c r="J11" s="70"/>
      <c r="K11" s="157"/>
      <c r="L11" s="67"/>
      <c r="M11" s="158"/>
      <c r="N11" s="158"/>
      <c r="O11" s="158"/>
      <c r="P11" s="158"/>
      <c r="R11" s="44"/>
    </row>
    <row r="12" spans="1:42" s="54" customFormat="1">
      <c r="A12" s="76" t="s">
        <v>1</v>
      </c>
      <c r="B12" s="132">
        <f>SUM(C12:K12)</f>
        <v>4873001.5100000007</v>
      </c>
      <c r="C12" s="278">
        <v>604770.9</v>
      </c>
      <c r="D12" s="278">
        <v>334250.78000000003</v>
      </c>
      <c r="E12" s="278">
        <v>0</v>
      </c>
      <c r="F12" s="278">
        <v>0</v>
      </c>
      <c r="G12" s="123">
        <v>109267.95999999999</v>
      </c>
      <c r="H12" s="278">
        <v>3095493.14</v>
      </c>
      <c r="I12" s="278">
        <v>301852.5</v>
      </c>
      <c r="J12" s="284"/>
      <c r="K12" s="285">
        <v>427366.23000000004</v>
      </c>
      <c r="L12" s="412"/>
      <c r="M12" s="158">
        <v>0</v>
      </c>
      <c r="N12" s="158">
        <v>0</v>
      </c>
      <c r="O12" s="158">
        <v>0</v>
      </c>
      <c r="P12" s="158">
        <v>0</v>
      </c>
      <c r="Q12" s="413"/>
      <c r="R12" s="278"/>
      <c r="S12" s="304"/>
      <c r="T12" s="304"/>
      <c r="U12" s="344"/>
      <c r="V12" s="344"/>
      <c r="W12" s="344"/>
      <c r="X12" s="344"/>
      <c r="Y12" s="344"/>
    </row>
    <row r="13" spans="1:42">
      <c r="A13" s="76" t="s">
        <v>2</v>
      </c>
      <c r="B13" s="132">
        <f t="shared" ref="B13:B39" si="1">SUM(C13:K13)</f>
        <v>32184298</v>
      </c>
      <c r="C13" s="278">
        <v>11642228</v>
      </c>
      <c r="D13" s="278">
        <v>106651</v>
      </c>
      <c r="E13" s="278">
        <v>104724</v>
      </c>
      <c r="F13" s="278">
        <v>78555</v>
      </c>
      <c r="G13" s="123">
        <v>1133929</v>
      </c>
      <c r="H13" s="278">
        <v>17213895</v>
      </c>
      <c r="I13" s="278">
        <v>1904316</v>
      </c>
      <c r="J13" s="284"/>
      <c r="K13" s="285">
        <v>0</v>
      </c>
      <c r="L13" s="159"/>
      <c r="M13" s="158">
        <f t="shared" ref="M13:M39" si="2">SUM(C13:F13)/B13*100</f>
        <v>37.074470289828909</v>
      </c>
      <c r="N13" s="158">
        <f t="shared" ref="N13:N39" si="3">+G13/B13*100</f>
        <v>3.5232367038112811</v>
      </c>
      <c r="O13" s="158">
        <f t="shared" ref="O13:O39" si="4">(+H13+I13)/B13*100</f>
        <v>59.402293006359805</v>
      </c>
      <c r="P13" s="158">
        <f t="shared" ref="P13:P39" si="5">+K13/B13*100</f>
        <v>0</v>
      </c>
      <c r="R13" s="113"/>
      <c r="S13" s="351"/>
      <c r="T13" s="351"/>
      <c r="U13" s="346"/>
      <c r="V13" s="346"/>
      <c r="W13" s="346"/>
      <c r="X13" s="346"/>
      <c r="Y13" s="346"/>
    </row>
    <row r="14" spans="1:42">
      <c r="A14" s="76" t="s">
        <v>3</v>
      </c>
      <c r="B14" s="132">
        <f t="shared" si="1"/>
        <v>49161693.840000004</v>
      </c>
      <c r="C14" s="278">
        <v>0</v>
      </c>
      <c r="D14" s="278">
        <v>47410.71</v>
      </c>
      <c r="E14" s="278">
        <v>0</v>
      </c>
      <c r="F14" s="278">
        <v>0</v>
      </c>
      <c r="G14" s="123">
        <v>787684.29</v>
      </c>
      <c r="H14" s="278">
        <v>48326598.840000004</v>
      </c>
      <c r="I14" s="278">
        <v>0</v>
      </c>
      <c r="J14" s="294"/>
      <c r="K14" s="285">
        <v>0</v>
      </c>
      <c r="L14" s="159"/>
      <c r="M14" s="158">
        <f t="shared" si="2"/>
        <v>9.6438316698975624E-2</v>
      </c>
      <c r="N14" s="158">
        <f t="shared" si="3"/>
        <v>1.6022317956813508</v>
      </c>
      <c r="O14" s="158">
        <f t="shared" si="4"/>
        <v>98.301329887619673</v>
      </c>
      <c r="P14" s="158">
        <f t="shared" si="5"/>
        <v>0</v>
      </c>
      <c r="R14" s="113"/>
      <c r="S14" s="351"/>
      <c r="T14" s="351"/>
      <c r="U14" s="346"/>
      <c r="V14" s="346"/>
      <c r="W14" s="346"/>
      <c r="X14" s="346"/>
      <c r="Y14" s="346"/>
    </row>
    <row r="15" spans="1:42">
      <c r="A15" s="76" t="s">
        <v>4</v>
      </c>
      <c r="B15" s="132">
        <f>SUM(C15:K15)</f>
        <v>50319163</v>
      </c>
      <c r="C15" s="278">
        <v>11892881</v>
      </c>
      <c r="D15" s="278">
        <v>775008</v>
      </c>
      <c r="E15" s="278">
        <v>365905</v>
      </c>
      <c r="F15" s="278">
        <v>63085</v>
      </c>
      <c r="G15" s="123">
        <v>1535188</v>
      </c>
      <c r="H15" s="278">
        <v>32615428</v>
      </c>
      <c r="I15" s="278">
        <v>3071668</v>
      </c>
      <c r="J15" s="294"/>
      <c r="K15" s="285">
        <v>0</v>
      </c>
      <c r="L15" s="159"/>
      <c r="M15" s="158">
        <f t="shared" si="2"/>
        <v>26.027616953803463</v>
      </c>
      <c r="N15" s="158">
        <f t="shared" si="3"/>
        <v>3.0509013037438639</v>
      </c>
      <c r="O15" s="158">
        <f t="shared" si="4"/>
        <v>70.92148174245267</v>
      </c>
      <c r="P15" s="158">
        <f t="shared" si="5"/>
        <v>0</v>
      </c>
      <c r="R15" s="113"/>
      <c r="S15" s="351"/>
      <c r="T15" s="351"/>
      <c r="U15" s="346"/>
      <c r="V15" s="346"/>
      <c r="W15" s="346"/>
      <c r="X15" s="346"/>
      <c r="Y15" s="346"/>
    </row>
    <row r="16" spans="1:42">
      <c r="A16" s="76" t="s">
        <v>5</v>
      </c>
      <c r="B16" s="132">
        <f t="shared" si="1"/>
        <v>4976443.37</v>
      </c>
      <c r="C16" s="278">
        <v>998501.35</v>
      </c>
      <c r="D16" s="278">
        <v>0</v>
      </c>
      <c r="E16" s="278">
        <v>29627.65</v>
      </c>
      <c r="F16" s="278">
        <v>2188650.8199999998</v>
      </c>
      <c r="G16" s="123">
        <v>27408</v>
      </c>
      <c r="H16" s="278">
        <v>1474086.55</v>
      </c>
      <c r="I16" s="278">
        <v>258169</v>
      </c>
      <c r="J16" s="284"/>
      <c r="K16" s="285">
        <v>0</v>
      </c>
      <c r="L16" s="159"/>
      <c r="M16" s="158">
        <f t="shared" si="2"/>
        <v>64.640137158840005</v>
      </c>
      <c r="N16" s="158">
        <f t="shared" si="3"/>
        <v>0.55075478533979583</v>
      </c>
      <c r="O16" s="158">
        <f t="shared" si="4"/>
        <v>34.80910805582019</v>
      </c>
      <c r="P16" s="158">
        <f t="shared" si="5"/>
        <v>0</v>
      </c>
      <c r="R16" s="113"/>
      <c r="S16" s="351"/>
      <c r="T16" s="351"/>
      <c r="U16" s="346"/>
      <c r="V16" s="346"/>
      <c r="W16" s="346"/>
      <c r="X16" s="346"/>
      <c r="Y16" s="346"/>
    </row>
    <row r="17" spans="1:25">
      <c r="A17" s="76"/>
      <c r="B17" s="132"/>
      <c r="C17" s="278"/>
      <c r="D17" s="278"/>
      <c r="E17" s="278"/>
      <c r="F17" s="278"/>
      <c r="G17" s="123"/>
      <c r="H17" s="278"/>
      <c r="I17" s="278"/>
      <c r="J17" s="294"/>
      <c r="K17" s="285"/>
      <c r="L17" s="159"/>
      <c r="M17" s="158"/>
      <c r="N17" s="158"/>
      <c r="O17" s="158"/>
      <c r="P17" s="158"/>
      <c r="R17" s="113"/>
      <c r="S17" s="351"/>
      <c r="T17" s="351"/>
      <c r="U17" s="346"/>
      <c r="V17" s="346"/>
      <c r="W17" s="346"/>
      <c r="X17" s="346"/>
      <c r="Y17" s="346"/>
    </row>
    <row r="18" spans="1:25">
      <c r="A18" s="76" t="s">
        <v>6</v>
      </c>
      <c r="B18" s="132">
        <f t="shared" si="1"/>
        <v>3798106.44</v>
      </c>
      <c r="C18" s="278">
        <v>821003.2</v>
      </c>
      <c r="D18" s="278">
        <v>0</v>
      </c>
      <c r="E18" s="278">
        <v>1154.77</v>
      </c>
      <c r="F18" s="278">
        <v>79776.44</v>
      </c>
      <c r="G18" s="123">
        <v>279403.26</v>
      </c>
      <c r="H18" s="278">
        <v>2616768.77</v>
      </c>
      <c r="I18" s="278">
        <v>0</v>
      </c>
      <c r="J18" s="284"/>
      <c r="K18" s="285">
        <v>0</v>
      </c>
      <c r="L18" s="159"/>
      <c r="M18" s="158">
        <f t="shared" si="2"/>
        <v>23.746949282442962</v>
      </c>
      <c r="N18" s="158">
        <f t="shared" si="3"/>
        <v>7.3563830928340179</v>
      </c>
      <c r="O18" s="158">
        <f t="shared" si="4"/>
        <v>68.896667624723023</v>
      </c>
      <c r="P18" s="158">
        <f t="shared" si="5"/>
        <v>0</v>
      </c>
      <c r="R18" s="113"/>
      <c r="S18" s="351"/>
      <c r="T18" s="351"/>
      <c r="U18" s="346"/>
      <c r="V18" s="346"/>
      <c r="W18" s="346"/>
      <c r="X18" s="346"/>
      <c r="Y18" s="346"/>
    </row>
    <row r="19" spans="1:25">
      <c r="A19" s="76" t="s">
        <v>7</v>
      </c>
      <c r="B19" s="132">
        <f t="shared" si="1"/>
        <v>7005931.6399999997</v>
      </c>
      <c r="C19" s="278">
        <v>3731153.13</v>
      </c>
      <c r="D19" s="278">
        <v>0</v>
      </c>
      <c r="E19" s="278">
        <v>0</v>
      </c>
      <c r="F19" s="278">
        <v>56485.38</v>
      </c>
      <c r="G19" s="123">
        <v>78119.320000000007</v>
      </c>
      <c r="H19" s="278">
        <v>2715329.5</v>
      </c>
      <c r="I19" s="278">
        <v>424844.31</v>
      </c>
      <c r="J19" s="284"/>
      <c r="K19" s="285">
        <v>0</v>
      </c>
      <c r="L19" s="159"/>
      <c r="M19" s="158">
        <f t="shared" si="2"/>
        <v>54.063309558641372</v>
      </c>
      <c r="N19" s="158">
        <f t="shared" si="3"/>
        <v>1.1150454217106807</v>
      </c>
      <c r="O19" s="158">
        <f t="shared" si="4"/>
        <v>44.821645019647953</v>
      </c>
      <c r="P19" s="158">
        <f t="shared" si="5"/>
        <v>0</v>
      </c>
      <c r="R19" s="113"/>
      <c r="S19" s="351"/>
      <c r="T19" s="351"/>
      <c r="U19" s="346"/>
      <c r="V19" s="346"/>
      <c r="W19" s="346"/>
      <c r="X19" s="346"/>
      <c r="Y19" s="346"/>
    </row>
    <row r="20" spans="1:25">
      <c r="A20" s="76" t="s">
        <v>8</v>
      </c>
      <c r="B20" s="132">
        <f t="shared" si="1"/>
        <v>7065068.3599999994</v>
      </c>
      <c r="C20" s="278">
        <v>1880140.33</v>
      </c>
      <c r="D20" s="278">
        <v>204402.28</v>
      </c>
      <c r="E20" s="278">
        <v>388.92</v>
      </c>
      <c r="F20" s="278">
        <v>3743.3</v>
      </c>
      <c r="G20" s="123">
        <v>282538.55</v>
      </c>
      <c r="H20" s="278">
        <v>4375760.5199999996</v>
      </c>
      <c r="I20" s="278">
        <v>318094.46000000002</v>
      </c>
      <c r="J20" s="284"/>
      <c r="K20" s="285">
        <v>0</v>
      </c>
      <c r="L20" s="159"/>
      <c r="M20" s="158">
        <f t="shared" si="2"/>
        <v>29.563405809706843</v>
      </c>
      <c r="N20" s="158">
        <f t="shared" si="3"/>
        <v>3.9990915247138532</v>
      </c>
      <c r="O20" s="158">
        <f t="shared" si="4"/>
        <v>66.437502665579302</v>
      </c>
      <c r="P20" s="158">
        <f t="shared" si="5"/>
        <v>0</v>
      </c>
      <c r="R20" s="113"/>
      <c r="S20" s="351"/>
      <c r="T20" s="351"/>
      <c r="U20" s="346"/>
      <c r="V20" s="346"/>
      <c r="W20" s="346"/>
      <c r="X20" s="346"/>
      <c r="Y20" s="346"/>
    </row>
    <row r="21" spans="1:25">
      <c r="A21" s="76" t="s">
        <v>9</v>
      </c>
      <c r="B21" s="132">
        <f t="shared" si="1"/>
        <v>13361406.16</v>
      </c>
      <c r="C21" s="278">
        <v>4770711.57</v>
      </c>
      <c r="D21" s="278">
        <v>330776.25</v>
      </c>
      <c r="E21" s="278">
        <v>56279.21</v>
      </c>
      <c r="F21" s="278">
        <v>48350.080000000002</v>
      </c>
      <c r="G21" s="123">
        <v>413249.76</v>
      </c>
      <c r="H21" s="278">
        <v>6920330.7800000003</v>
      </c>
      <c r="I21" s="278">
        <v>804313.78</v>
      </c>
      <c r="J21" s="284"/>
      <c r="K21" s="285">
        <v>17394.73</v>
      </c>
      <c r="L21" s="159"/>
      <c r="M21" s="158">
        <f t="shared" si="2"/>
        <v>38.96384143747936</v>
      </c>
      <c r="N21" s="158">
        <f t="shared" si="3"/>
        <v>3.0928612980656522</v>
      </c>
      <c r="O21" s="158">
        <f t="shared" si="4"/>
        <v>57.813110891915287</v>
      </c>
      <c r="P21" s="158">
        <f t="shared" si="5"/>
        <v>0.13018637253969984</v>
      </c>
      <c r="R21" s="113"/>
      <c r="S21" s="351"/>
      <c r="T21" s="351"/>
      <c r="U21" s="346"/>
      <c r="V21" s="346"/>
      <c r="W21" s="346"/>
      <c r="X21" s="346"/>
      <c r="Y21" s="346"/>
    </row>
    <row r="22" spans="1:25">
      <c r="A22" s="76" t="s">
        <v>10</v>
      </c>
      <c r="B22" s="132">
        <f t="shared" si="1"/>
        <v>3171732</v>
      </c>
      <c r="C22" s="278">
        <v>0</v>
      </c>
      <c r="D22" s="278">
        <v>0</v>
      </c>
      <c r="E22" s="278">
        <v>0</v>
      </c>
      <c r="F22" s="278">
        <v>0</v>
      </c>
      <c r="G22" s="123">
        <v>77489</v>
      </c>
      <c r="H22" s="278">
        <v>2869911</v>
      </c>
      <c r="I22" s="278">
        <v>224332</v>
      </c>
      <c r="J22" s="284"/>
      <c r="K22" s="285">
        <v>0</v>
      </c>
      <c r="L22" s="159"/>
      <c r="M22" s="158">
        <f t="shared" si="2"/>
        <v>0</v>
      </c>
      <c r="N22" s="158">
        <f t="shared" si="3"/>
        <v>2.4431131003502187</v>
      </c>
      <c r="O22" s="158">
        <f t="shared" si="4"/>
        <v>97.556886899649783</v>
      </c>
      <c r="P22" s="158">
        <f t="shared" si="5"/>
        <v>0</v>
      </c>
      <c r="R22" s="113"/>
      <c r="S22" s="351"/>
      <c r="T22" s="351"/>
      <c r="U22" s="346"/>
      <c r="V22" s="346"/>
      <c r="W22" s="346"/>
      <c r="X22" s="346"/>
      <c r="Y22" s="346"/>
    </row>
    <row r="23" spans="1:25">
      <c r="A23" s="76"/>
      <c r="B23" s="132"/>
      <c r="C23" s="278"/>
      <c r="D23" s="278"/>
      <c r="E23" s="278"/>
      <c r="F23" s="278"/>
      <c r="G23" s="123"/>
      <c r="H23" s="278"/>
      <c r="I23" s="278"/>
      <c r="J23" s="294"/>
      <c r="K23" s="285"/>
      <c r="L23" s="159"/>
      <c r="M23" s="158"/>
      <c r="N23" s="158"/>
      <c r="O23" s="158"/>
      <c r="P23" s="158"/>
      <c r="R23" s="113"/>
      <c r="S23" s="351"/>
      <c r="T23" s="351"/>
      <c r="U23" s="346"/>
      <c r="V23" s="346"/>
      <c r="W23" s="346"/>
      <c r="X23" s="346"/>
      <c r="Y23" s="346"/>
    </row>
    <row r="24" spans="1:25">
      <c r="A24" s="76" t="s">
        <v>11</v>
      </c>
      <c r="B24" s="132">
        <f t="shared" si="1"/>
        <v>13311016.49</v>
      </c>
      <c r="C24" s="278">
        <v>5407402</v>
      </c>
      <c r="D24" s="278">
        <v>0</v>
      </c>
      <c r="E24" s="278">
        <v>17398</v>
      </c>
      <c r="F24" s="278">
        <v>235246</v>
      </c>
      <c r="G24" s="123">
        <v>377481.74</v>
      </c>
      <c r="H24" s="278">
        <v>6494781.75</v>
      </c>
      <c r="I24" s="278">
        <v>778707</v>
      </c>
      <c r="J24" s="284"/>
      <c r="K24" s="285">
        <v>0</v>
      </c>
      <c r="L24" s="159"/>
      <c r="M24" s="158">
        <f t="shared" si="2"/>
        <v>42.521515950732628</v>
      </c>
      <c r="N24" s="158">
        <f t="shared" si="3"/>
        <v>2.8358596075933491</v>
      </c>
      <c r="O24" s="158">
        <f t="shared" si="4"/>
        <v>54.642624441674023</v>
      </c>
      <c r="P24" s="158">
        <f t="shared" si="5"/>
        <v>0</v>
      </c>
      <c r="R24" s="113"/>
      <c r="S24" s="351"/>
      <c r="T24" s="351"/>
      <c r="U24" s="346"/>
      <c r="V24" s="346"/>
      <c r="W24" s="346"/>
      <c r="X24" s="346"/>
      <c r="Y24" s="346"/>
    </row>
    <row r="25" spans="1:25">
      <c r="A25" s="76" t="s">
        <v>12</v>
      </c>
      <c r="B25" s="132">
        <f t="shared" si="1"/>
        <v>2344239.4900000002</v>
      </c>
      <c r="C25" s="278">
        <v>670790.11</v>
      </c>
      <c r="D25" s="278">
        <v>70384.649999999994</v>
      </c>
      <c r="E25" s="278">
        <v>462.4</v>
      </c>
      <c r="F25" s="278">
        <v>5000</v>
      </c>
      <c r="G25" s="123">
        <v>123618.71</v>
      </c>
      <c r="H25" s="278">
        <v>1356782.79</v>
      </c>
      <c r="I25" s="278">
        <v>117200.83</v>
      </c>
      <c r="J25" s="284"/>
      <c r="K25" s="285">
        <v>0</v>
      </c>
      <c r="L25" s="159"/>
      <c r="M25" s="158">
        <f t="shared" si="2"/>
        <v>31.849867011667822</v>
      </c>
      <c r="N25" s="158">
        <f t="shared" si="3"/>
        <v>5.2732969701828543</v>
      </c>
      <c r="O25" s="158">
        <f t="shared" si="4"/>
        <v>62.876836018149319</v>
      </c>
      <c r="P25" s="158">
        <f t="shared" si="5"/>
        <v>0</v>
      </c>
      <c r="R25" s="113"/>
      <c r="S25" s="351"/>
      <c r="T25" s="351"/>
      <c r="U25" s="346"/>
      <c r="V25" s="346"/>
      <c r="W25" s="346"/>
      <c r="X25" s="346"/>
      <c r="Y25" s="346"/>
    </row>
    <row r="26" spans="1:25">
      <c r="A26" s="76" t="s">
        <v>13</v>
      </c>
      <c r="B26" s="132">
        <f t="shared" si="1"/>
        <v>18068306.879999999</v>
      </c>
      <c r="C26" s="278">
        <v>7910991.5899999999</v>
      </c>
      <c r="D26" s="278">
        <v>0</v>
      </c>
      <c r="E26" s="278">
        <v>37164.18</v>
      </c>
      <c r="F26" s="278">
        <v>115628.14</v>
      </c>
      <c r="G26" s="123">
        <v>392332.28</v>
      </c>
      <c r="H26" s="278">
        <v>8505563.8200000003</v>
      </c>
      <c r="I26" s="278">
        <v>1106626.8700000001</v>
      </c>
      <c r="J26" s="284"/>
      <c r="K26" s="285">
        <v>0</v>
      </c>
      <c r="L26" s="159"/>
      <c r="M26" s="158">
        <f t="shared" si="2"/>
        <v>44.629438516598846</v>
      </c>
      <c r="N26" s="158">
        <f t="shared" si="3"/>
        <v>2.1713837528090516</v>
      </c>
      <c r="O26" s="158">
        <f t="shared" si="4"/>
        <v>53.199177730592105</v>
      </c>
      <c r="P26" s="158">
        <f t="shared" si="5"/>
        <v>0</v>
      </c>
      <c r="R26" s="113"/>
      <c r="S26" s="351"/>
      <c r="T26" s="351"/>
      <c r="U26" s="346"/>
      <c r="V26" s="346"/>
      <c r="W26" s="346"/>
      <c r="X26" s="346"/>
      <c r="Y26" s="346"/>
    </row>
    <row r="27" spans="1:25">
      <c r="A27" s="76" t="s">
        <v>14</v>
      </c>
      <c r="B27" s="132">
        <f t="shared" si="1"/>
        <v>16545748</v>
      </c>
      <c r="C27" s="278">
        <v>5102976</v>
      </c>
      <c r="D27" s="278">
        <v>1874459</v>
      </c>
      <c r="E27" s="278">
        <v>0</v>
      </c>
      <c r="F27" s="278">
        <v>0</v>
      </c>
      <c r="G27" s="123">
        <v>422171</v>
      </c>
      <c r="H27" s="278">
        <v>8043017</v>
      </c>
      <c r="I27" s="278">
        <v>1092433</v>
      </c>
      <c r="J27" s="284"/>
      <c r="K27" s="285">
        <v>10692</v>
      </c>
      <c r="L27" s="159"/>
      <c r="M27" s="158">
        <f t="shared" si="2"/>
        <v>42.170562491342181</v>
      </c>
      <c r="N27" s="158">
        <f t="shared" si="3"/>
        <v>2.5515377122871685</v>
      </c>
      <c r="O27" s="158">
        <f t="shared" si="4"/>
        <v>55.213278964480786</v>
      </c>
      <c r="P27" s="158">
        <f t="shared" si="5"/>
        <v>6.4620831889860772E-2</v>
      </c>
      <c r="R27" s="113"/>
      <c r="S27" s="351"/>
      <c r="T27" s="351"/>
      <c r="U27" s="346"/>
      <c r="V27" s="346"/>
      <c r="W27" s="346"/>
      <c r="X27" s="346"/>
      <c r="Y27" s="346"/>
    </row>
    <row r="28" spans="1:25">
      <c r="A28" s="76" t="s">
        <v>15</v>
      </c>
      <c r="B28" s="132">
        <f t="shared" si="1"/>
        <v>1184299</v>
      </c>
      <c r="C28" s="278">
        <v>0</v>
      </c>
      <c r="D28" s="278">
        <v>191686</v>
      </c>
      <c r="E28" s="278">
        <v>0</v>
      </c>
      <c r="F28" s="278">
        <v>0</v>
      </c>
      <c r="G28" s="123">
        <v>73557</v>
      </c>
      <c r="H28" s="278">
        <v>848139</v>
      </c>
      <c r="I28" s="278">
        <v>70917</v>
      </c>
      <c r="J28" s="284"/>
      <c r="K28" s="285">
        <v>0</v>
      </c>
      <c r="L28" s="159"/>
      <c r="M28" s="158">
        <f t="shared" si="2"/>
        <v>16.185608532980268</v>
      </c>
      <c r="N28" s="158">
        <f t="shared" si="3"/>
        <v>6.2110159680958947</v>
      </c>
      <c r="O28" s="158">
        <f t="shared" si="4"/>
        <v>77.603375498923839</v>
      </c>
      <c r="P28" s="158">
        <f t="shared" si="5"/>
        <v>0</v>
      </c>
      <c r="R28" s="113"/>
      <c r="S28" s="351"/>
      <c r="T28" s="351"/>
      <c r="U28" s="346"/>
      <c r="V28" s="346"/>
      <c r="W28" s="346"/>
      <c r="X28" s="346"/>
      <c r="Y28" s="346"/>
    </row>
    <row r="29" spans="1:25">
      <c r="A29" s="76"/>
      <c r="B29" s="132"/>
      <c r="C29" s="278"/>
      <c r="D29" s="278"/>
      <c r="E29" s="278"/>
      <c r="F29" s="278"/>
      <c r="G29" s="123"/>
      <c r="H29" s="278"/>
      <c r="I29" s="278"/>
      <c r="J29" s="294"/>
      <c r="K29" s="285"/>
      <c r="L29" s="159"/>
      <c r="M29" s="158"/>
      <c r="N29" s="158"/>
      <c r="O29" s="158"/>
      <c r="P29" s="158"/>
      <c r="R29" s="113"/>
      <c r="S29" s="351"/>
      <c r="T29" s="351"/>
      <c r="U29" s="346"/>
      <c r="V29" s="346"/>
      <c r="W29" s="346"/>
      <c r="X29" s="346"/>
      <c r="Y29" s="346"/>
    </row>
    <row r="30" spans="1:25">
      <c r="A30" s="76" t="s">
        <v>16</v>
      </c>
      <c r="B30" s="132">
        <f t="shared" si="1"/>
        <v>61537677</v>
      </c>
      <c r="C30" s="278">
        <v>17896527</v>
      </c>
      <c r="D30" s="278">
        <v>0</v>
      </c>
      <c r="E30" s="278">
        <v>20773</v>
      </c>
      <c r="F30" s="278">
        <v>0</v>
      </c>
      <c r="G30" s="123">
        <v>1998337</v>
      </c>
      <c r="H30" s="278">
        <v>37893361</v>
      </c>
      <c r="I30" s="278">
        <v>3728679</v>
      </c>
      <c r="J30" s="284"/>
      <c r="K30" s="285">
        <v>0</v>
      </c>
      <c r="L30" s="159"/>
      <c r="M30" s="158">
        <f t="shared" si="2"/>
        <v>29.115983692397094</v>
      </c>
      <c r="N30" s="158">
        <f t="shared" si="3"/>
        <v>3.2473390245133888</v>
      </c>
      <c r="O30" s="158">
        <f t="shared" si="4"/>
        <v>67.636677283089512</v>
      </c>
      <c r="P30" s="158">
        <f t="shared" si="5"/>
        <v>0</v>
      </c>
      <c r="R30" s="113"/>
      <c r="S30" s="351"/>
      <c r="T30" s="351"/>
      <c r="U30" s="346"/>
      <c r="V30" s="346"/>
      <c r="W30" s="346"/>
      <c r="X30" s="346"/>
      <c r="Y30" s="346"/>
    </row>
    <row r="31" spans="1:25">
      <c r="A31" s="76" t="s">
        <v>17</v>
      </c>
      <c r="B31" s="132">
        <f t="shared" si="1"/>
        <v>78104534</v>
      </c>
      <c r="C31" s="278">
        <v>10877217</v>
      </c>
      <c r="D31" s="278">
        <v>1800216</v>
      </c>
      <c r="E31" s="278">
        <v>0</v>
      </c>
      <c r="F31" s="278">
        <v>0</v>
      </c>
      <c r="G31" s="123">
        <v>1931717</v>
      </c>
      <c r="H31" s="278">
        <v>58875312</v>
      </c>
      <c r="I31" s="278">
        <v>4620072</v>
      </c>
      <c r="J31" s="284"/>
      <c r="K31" s="285">
        <v>0</v>
      </c>
      <c r="L31" s="159"/>
      <c r="M31" s="158">
        <f t="shared" si="2"/>
        <v>16.231366286623004</v>
      </c>
      <c r="N31" s="158">
        <f t="shared" si="3"/>
        <v>2.4732456633055384</v>
      </c>
      <c r="O31" s="158">
        <f t="shared" si="4"/>
        <v>81.295388050071466</v>
      </c>
      <c r="P31" s="158">
        <f t="shared" si="5"/>
        <v>0</v>
      </c>
      <c r="R31" s="113"/>
      <c r="S31" s="351"/>
      <c r="T31" s="351"/>
      <c r="U31" s="346"/>
      <c r="V31" s="346"/>
      <c r="W31" s="346"/>
      <c r="X31" s="346"/>
      <c r="Y31" s="346"/>
    </row>
    <row r="32" spans="1:25">
      <c r="A32" s="76" t="s">
        <v>18</v>
      </c>
      <c r="B32" s="132">
        <f t="shared" si="1"/>
        <v>2363518.65</v>
      </c>
      <c r="C32" s="278">
        <v>1046716.35</v>
      </c>
      <c r="D32" s="278">
        <v>132370.96</v>
      </c>
      <c r="E32" s="278">
        <v>868.44</v>
      </c>
      <c r="F32" s="278">
        <v>0</v>
      </c>
      <c r="G32" s="123">
        <v>51169.48</v>
      </c>
      <c r="H32" s="278">
        <v>1132393.42</v>
      </c>
      <c r="I32" s="278">
        <v>0</v>
      </c>
      <c r="J32" s="284"/>
      <c r="K32" s="285">
        <v>0</v>
      </c>
      <c r="L32" s="159"/>
      <c r="M32" s="158">
        <f t="shared" si="2"/>
        <v>49.923691103516369</v>
      </c>
      <c r="N32" s="158">
        <f t="shared" si="3"/>
        <v>2.1649704350756869</v>
      </c>
      <c r="O32" s="158">
        <f t="shared" si="4"/>
        <v>47.911338461407951</v>
      </c>
      <c r="P32" s="158">
        <f t="shared" si="5"/>
        <v>0</v>
      </c>
      <c r="R32" s="113"/>
      <c r="S32" s="351"/>
      <c r="T32" s="351"/>
      <c r="U32" s="346"/>
      <c r="V32" s="346"/>
      <c r="W32" s="346"/>
      <c r="X32" s="346"/>
      <c r="Y32" s="346"/>
    </row>
    <row r="33" spans="1:256">
      <c r="A33" s="76" t="s">
        <v>19</v>
      </c>
      <c r="B33" s="132">
        <f t="shared" si="1"/>
        <v>7382375.4199999999</v>
      </c>
      <c r="C33" s="278">
        <v>1761083.09</v>
      </c>
      <c r="D33" s="278">
        <v>1144942.23</v>
      </c>
      <c r="E33" s="278">
        <v>13209.82</v>
      </c>
      <c r="F33" s="278">
        <v>7849.64</v>
      </c>
      <c r="G33" s="123">
        <v>244125.27</v>
      </c>
      <c r="H33" s="278">
        <v>3754364.97</v>
      </c>
      <c r="I33" s="278">
        <v>454213.93</v>
      </c>
      <c r="J33" s="284"/>
      <c r="K33" s="285">
        <v>2586.4699999999998</v>
      </c>
      <c r="L33" s="159"/>
      <c r="M33" s="158">
        <f t="shared" si="2"/>
        <v>39.6496332612681</v>
      </c>
      <c r="N33" s="158">
        <f t="shared" si="3"/>
        <v>3.3068660981210298</v>
      </c>
      <c r="O33" s="158">
        <f t="shared" si="4"/>
        <v>57.008464898687052</v>
      </c>
      <c r="P33" s="158">
        <f t="shared" si="5"/>
        <v>3.5035741923837301E-2</v>
      </c>
      <c r="R33" s="113"/>
      <c r="S33" s="351"/>
      <c r="T33" s="351"/>
      <c r="U33" s="346"/>
      <c r="V33" s="346"/>
      <c r="W33" s="346"/>
      <c r="X33" s="346"/>
      <c r="Y33" s="346"/>
    </row>
    <row r="34" spans="1:256">
      <c r="A34" s="76" t="s">
        <v>20</v>
      </c>
      <c r="B34" s="132">
        <f t="shared" si="1"/>
        <v>2004295.07</v>
      </c>
      <c r="C34" s="278">
        <v>90726</v>
      </c>
      <c r="D34" s="278">
        <v>0</v>
      </c>
      <c r="E34" s="278">
        <v>6037.2</v>
      </c>
      <c r="F34" s="278">
        <v>0</v>
      </c>
      <c r="G34" s="123">
        <v>49712.639999999999</v>
      </c>
      <c r="H34" s="278">
        <v>1794075</v>
      </c>
      <c r="I34" s="278">
        <v>63744.23</v>
      </c>
      <c r="J34" s="284"/>
      <c r="K34" s="285">
        <v>0</v>
      </c>
      <c r="L34" s="159"/>
      <c r="M34" s="158">
        <f t="shared" si="2"/>
        <v>4.8277921473907526</v>
      </c>
      <c r="N34" s="158">
        <f t="shared" si="3"/>
        <v>2.480305457219929</v>
      </c>
      <c r="O34" s="158">
        <f t="shared" si="4"/>
        <v>92.69190239538932</v>
      </c>
      <c r="P34" s="158">
        <f t="shared" si="5"/>
        <v>0</v>
      </c>
      <c r="R34" s="113"/>
      <c r="S34" s="351"/>
      <c r="T34" s="351"/>
      <c r="U34" s="346"/>
      <c r="V34" s="346"/>
      <c r="W34" s="346"/>
      <c r="X34" s="346"/>
      <c r="Y34" s="346"/>
    </row>
    <row r="35" spans="1:256">
      <c r="A35" s="76"/>
      <c r="C35" s="278"/>
      <c r="D35" s="278"/>
      <c r="E35" s="278"/>
      <c r="F35" s="278"/>
      <c r="G35" s="123"/>
      <c r="H35" s="278"/>
      <c r="I35" s="278"/>
      <c r="J35" s="294"/>
      <c r="K35" s="285"/>
      <c r="L35" s="159"/>
      <c r="M35" s="158"/>
      <c r="N35" s="158"/>
      <c r="O35" s="158"/>
      <c r="P35" s="158"/>
    </row>
    <row r="36" spans="1:256">
      <c r="A36" s="76" t="s">
        <v>21</v>
      </c>
      <c r="B36" s="132">
        <f t="shared" si="1"/>
        <v>2294243</v>
      </c>
      <c r="C36" s="278">
        <v>623982</v>
      </c>
      <c r="D36" s="278">
        <v>0</v>
      </c>
      <c r="E36" s="278">
        <v>0</v>
      </c>
      <c r="F36" s="278">
        <v>0</v>
      </c>
      <c r="G36" s="123">
        <v>118423</v>
      </c>
      <c r="H36" s="278">
        <v>1433862</v>
      </c>
      <c r="I36" s="278">
        <v>117976</v>
      </c>
      <c r="J36" s="284"/>
      <c r="K36" s="285">
        <v>0</v>
      </c>
      <c r="L36" s="159"/>
      <c r="M36" s="158">
        <f t="shared" si="2"/>
        <v>27.197729272792813</v>
      </c>
      <c r="N36" s="158">
        <f t="shared" si="3"/>
        <v>5.1617461620238139</v>
      </c>
      <c r="O36" s="158">
        <f t="shared" si="4"/>
        <v>67.640524565183384</v>
      </c>
      <c r="P36" s="158">
        <f t="shared" si="5"/>
        <v>0</v>
      </c>
      <c r="R36" s="113"/>
      <c r="S36" s="351"/>
      <c r="T36" s="351"/>
      <c r="U36" s="346"/>
      <c r="V36" s="346"/>
      <c r="W36" s="346"/>
      <c r="X36" s="346"/>
      <c r="Y36" s="346"/>
    </row>
    <row r="37" spans="1:256">
      <c r="A37" s="76" t="s">
        <v>22</v>
      </c>
      <c r="B37" s="132">
        <f t="shared" si="1"/>
        <v>12658233.1</v>
      </c>
      <c r="C37" s="278">
        <v>2601994.94</v>
      </c>
      <c r="D37" s="278">
        <v>438075.43</v>
      </c>
      <c r="E37" s="278">
        <v>518.54</v>
      </c>
      <c r="F37" s="278">
        <v>83561.64</v>
      </c>
      <c r="G37" s="123">
        <v>367752.08</v>
      </c>
      <c r="H37" s="278">
        <v>8379088.5499999998</v>
      </c>
      <c r="I37" s="278">
        <v>773364.47</v>
      </c>
      <c r="J37" s="284"/>
      <c r="K37" s="285">
        <v>13877.45</v>
      </c>
      <c r="L37" s="159"/>
      <c r="M37" s="158">
        <f t="shared" si="2"/>
        <v>24.680779104944754</v>
      </c>
      <c r="N37" s="158">
        <f t="shared" si="3"/>
        <v>2.9052402266158301</v>
      </c>
      <c r="O37" s="158">
        <f t="shared" si="4"/>
        <v>72.304348858925664</v>
      </c>
      <c r="P37" s="158">
        <f t="shared" si="5"/>
        <v>0.10963180951376224</v>
      </c>
      <c r="R37" s="113"/>
      <c r="S37" s="351"/>
      <c r="T37" s="351"/>
      <c r="U37" s="346"/>
      <c r="V37" s="346"/>
      <c r="W37" s="346"/>
      <c r="X37" s="346"/>
      <c r="Y37" s="346"/>
    </row>
    <row r="38" spans="1:256">
      <c r="A38" s="76" t="s">
        <v>23</v>
      </c>
      <c r="B38" s="132">
        <f t="shared" si="1"/>
        <v>8041236.4300000006</v>
      </c>
      <c r="C38" s="278">
        <v>551821.4</v>
      </c>
      <c r="D38" s="278">
        <v>556871.21</v>
      </c>
      <c r="E38" s="278">
        <v>0</v>
      </c>
      <c r="F38" s="278">
        <v>85063.25</v>
      </c>
      <c r="G38" s="123">
        <v>203284.22</v>
      </c>
      <c r="H38" s="278">
        <v>6178755.3600000003</v>
      </c>
      <c r="I38" s="278">
        <v>465440.99</v>
      </c>
      <c r="J38" s="284"/>
      <c r="K38" s="285">
        <v>0</v>
      </c>
      <c r="L38" s="159"/>
      <c r="M38" s="158">
        <f t="shared" si="2"/>
        <v>14.84542670013248</v>
      </c>
      <c r="N38" s="158">
        <f t="shared" si="3"/>
        <v>2.5280219251058633</v>
      </c>
      <c r="O38" s="158">
        <f t="shared" si="4"/>
        <v>82.626551374761661</v>
      </c>
      <c r="P38" s="158">
        <f t="shared" si="5"/>
        <v>0</v>
      </c>
      <c r="R38" s="113"/>
      <c r="S38" s="351"/>
      <c r="T38" s="351"/>
      <c r="U38" s="346"/>
      <c r="V38" s="346"/>
      <c r="W38" s="346"/>
      <c r="X38" s="346"/>
      <c r="Y38" s="346"/>
    </row>
    <row r="39" spans="1:256">
      <c r="A39" s="160" t="s">
        <v>24</v>
      </c>
      <c r="B39" s="133">
        <f t="shared" si="1"/>
        <v>2741894.0100000002</v>
      </c>
      <c r="C39" s="280">
        <v>365659.01</v>
      </c>
      <c r="D39" s="280">
        <v>248675.3</v>
      </c>
      <c r="E39" s="280">
        <v>1341.91</v>
      </c>
      <c r="F39" s="280">
        <v>27644.37</v>
      </c>
      <c r="G39" s="125">
        <v>128927.88</v>
      </c>
      <c r="H39" s="280">
        <v>1969645.54</v>
      </c>
      <c r="I39" s="280">
        <v>0</v>
      </c>
      <c r="J39" s="307"/>
      <c r="K39" s="309">
        <v>0</v>
      </c>
      <c r="L39" s="161"/>
      <c r="M39" s="162">
        <f t="shared" si="2"/>
        <v>23.462635231476366</v>
      </c>
      <c r="N39" s="162">
        <f t="shared" si="3"/>
        <v>4.7021467470947211</v>
      </c>
      <c r="O39" s="162">
        <f t="shared" si="4"/>
        <v>71.835218021428915</v>
      </c>
      <c r="P39" s="162">
        <f t="shared" si="5"/>
        <v>0</v>
      </c>
      <c r="R39" s="113"/>
      <c r="S39" s="113"/>
      <c r="T39" s="113"/>
      <c r="U39" s="346"/>
      <c r="V39" s="346"/>
      <c r="W39" s="346"/>
      <c r="X39" s="346"/>
      <c r="Y39" s="346"/>
    </row>
    <row r="40" spans="1:256">
      <c r="A40" s="62"/>
      <c r="B40" s="76"/>
      <c r="C40" s="76"/>
      <c r="D40" s="76"/>
      <c r="E40" s="76"/>
      <c r="F40" s="76"/>
      <c r="G40" s="76"/>
      <c r="H40" s="76"/>
      <c r="I40" s="76"/>
      <c r="J40" s="159"/>
      <c r="K40" s="148"/>
      <c r="L40" s="76"/>
      <c r="M40" s="149"/>
      <c r="N40" s="158"/>
      <c r="O40" s="158"/>
      <c r="P40" s="158"/>
      <c r="R40" s="56"/>
      <c r="S40" s="3"/>
      <c r="T40" s="3"/>
    </row>
    <row r="41" spans="1:256" s="54" customFormat="1">
      <c r="A41" s="179"/>
      <c r="B41" s="179"/>
      <c r="C41" s="179"/>
      <c r="D41" s="179"/>
      <c r="E41" s="179"/>
      <c r="F41" s="179"/>
      <c r="G41" s="179"/>
      <c r="H41" s="179"/>
      <c r="I41" s="62"/>
      <c r="J41" s="62"/>
      <c r="K41" s="62"/>
      <c r="L41" s="62"/>
      <c r="M41" s="62"/>
      <c r="N41" s="62"/>
      <c r="O41" s="62"/>
      <c r="P41" s="62"/>
      <c r="Q41" s="62"/>
      <c r="R41" s="56"/>
      <c r="S41" s="3"/>
      <c r="T41" s="3"/>
      <c r="U41"/>
      <c r="V41"/>
      <c r="W41"/>
      <c r="X41"/>
      <c r="Y41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  <c r="IR41" s="62"/>
      <c r="IS41" s="62"/>
      <c r="IT41" s="62"/>
      <c r="IU41" s="62"/>
      <c r="IV41" s="62"/>
    </row>
    <row r="42" spans="1:256">
      <c r="A42" s="128" t="s">
        <v>220</v>
      </c>
      <c r="B42" s="163"/>
      <c r="C42" s="163"/>
      <c r="D42" s="163"/>
      <c r="E42" s="163"/>
      <c r="F42" s="163"/>
      <c r="G42" s="163"/>
      <c r="H42" s="128"/>
      <c r="I42" s="163"/>
      <c r="J42" s="163"/>
      <c r="K42" s="163"/>
      <c r="L42" s="163"/>
      <c r="M42" s="163"/>
      <c r="N42" s="163"/>
      <c r="O42" s="163"/>
      <c r="P42" s="163"/>
      <c r="Q42" s="21"/>
      <c r="R42" s="56"/>
      <c r="S42" s="3"/>
      <c r="T42" s="3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</row>
    <row r="43" spans="1:256">
      <c r="I43" s="139"/>
      <c r="J43" s="139"/>
      <c r="M43" s="165"/>
      <c r="N43" s="165"/>
      <c r="O43" s="165"/>
      <c r="P43" s="165"/>
      <c r="R43" s="56"/>
      <c r="S43" s="3"/>
      <c r="T43" s="3"/>
    </row>
    <row r="44" spans="1:256">
      <c r="I44" s="139"/>
      <c r="J44" s="139"/>
      <c r="K44" s="165"/>
      <c r="M44" s="165"/>
      <c r="O44" s="165"/>
      <c r="P44" s="165"/>
      <c r="R44" s="3"/>
      <c r="S44" s="3"/>
      <c r="T44" s="3"/>
    </row>
    <row r="45" spans="1:256">
      <c r="M45" s="165"/>
      <c r="N45" s="165"/>
      <c r="O45" s="165"/>
      <c r="P45" s="165"/>
    </row>
    <row r="46" spans="1:256">
      <c r="M46" s="165"/>
      <c r="N46" s="165"/>
      <c r="O46" s="165"/>
      <c r="P46" s="165"/>
    </row>
    <row r="47" spans="1:256">
      <c r="M47" s="165"/>
      <c r="N47" s="165"/>
      <c r="O47" s="165"/>
      <c r="P47" s="165"/>
    </row>
    <row r="48" spans="1:256">
      <c r="M48" s="165"/>
      <c r="N48" s="165"/>
      <c r="O48" s="165"/>
      <c r="P48" s="165"/>
    </row>
    <row r="49" spans="13:16">
      <c r="M49" s="165"/>
      <c r="N49" s="165"/>
      <c r="O49" s="165"/>
      <c r="P49" s="165"/>
    </row>
    <row r="50" spans="13:16">
      <c r="M50" s="165"/>
      <c r="N50" s="165"/>
      <c r="O50" s="165"/>
      <c r="P50" s="165"/>
    </row>
    <row r="51" spans="13:16">
      <c r="M51" s="165"/>
      <c r="N51" s="165"/>
      <c r="O51" s="165"/>
      <c r="P51" s="165"/>
    </row>
    <row r="52" spans="13:16">
      <c r="M52" s="165"/>
      <c r="N52" s="165"/>
      <c r="O52" s="165"/>
      <c r="P52" s="165"/>
    </row>
    <row r="53" spans="13:16">
      <c r="M53" s="165"/>
      <c r="N53" s="165"/>
      <c r="O53" s="165"/>
      <c r="P53" s="165"/>
    </row>
    <row r="54" spans="13:16">
      <c r="M54" s="165"/>
      <c r="N54" s="165"/>
      <c r="O54" s="165"/>
      <c r="P54" s="165"/>
    </row>
    <row r="55" spans="13:16">
      <c r="M55" s="165"/>
      <c r="N55" s="165"/>
      <c r="O55" s="165"/>
      <c r="P55" s="165"/>
    </row>
    <row r="56" spans="13:16">
      <c r="M56" s="165"/>
      <c r="N56" s="165"/>
      <c r="O56" s="165"/>
      <c r="P56" s="165"/>
    </row>
    <row r="57" spans="13:16">
      <c r="M57" s="165"/>
      <c r="N57" s="165"/>
      <c r="O57" s="165"/>
      <c r="P57" s="165"/>
    </row>
    <row r="58" spans="13:16">
      <c r="M58" s="165"/>
      <c r="N58" s="165"/>
      <c r="O58" s="165"/>
      <c r="P58" s="165"/>
    </row>
    <row r="59" spans="13:16">
      <c r="M59" s="165"/>
      <c r="N59" s="165"/>
      <c r="O59" s="165"/>
      <c r="P59" s="165"/>
    </row>
    <row r="60" spans="13:16">
      <c r="M60" s="165"/>
      <c r="N60" s="165"/>
      <c r="O60" s="165"/>
      <c r="P60" s="165"/>
    </row>
    <row r="61" spans="13:16">
      <c r="M61" s="165"/>
      <c r="N61" s="165"/>
      <c r="O61" s="165"/>
      <c r="P61" s="165"/>
    </row>
    <row r="62" spans="13:16">
      <c r="M62" s="165"/>
      <c r="N62" s="165"/>
      <c r="O62" s="165"/>
      <c r="P62" s="165"/>
    </row>
    <row r="63" spans="13:16">
      <c r="M63" s="165"/>
      <c r="N63" s="165"/>
      <c r="O63" s="165"/>
      <c r="P63" s="165"/>
    </row>
    <row r="64" spans="13:16">
      <c r="M64" s="165"/>
      <c r="N64" s="165"/>
      <c r="O64" s="165"/>
      <c r="P64" s="165"/>
    </row>
    <row r="65" spans="13:16">
      <c r="M65" s="165"/>
      <c r="N65" s="165"/>
      <c r="O65" s="165"/>
      <c r="P65" s="165"/>
    </row>
    <row r="66" spans="13:16">
      <c r="M66" s="165"/>
      <c r="N66" s="165"/>
      <c r="O66" s="165"/>
      <c r="P66" s="165"/>
    </row>
    <row r="67" spans="13:16">
      <c r="M67" s="165"/>
      <c r="N67" s="165"/>
      <c r="O67" s="165"/>
      <c r="P67" s="165"/>
    </row>
    <row r="68" spans="13:16">
      <c r="M68" s="165"/>
      <c r="N68" s="165"/>
      <c r="O68" s="165"/>
      <c r="P68" s="165"/>
    </row>
    <row r="69" spans="13:16">
      <c r="M69" s="165"/>
      <c r="N69" s="165"/>
      <c r="O69" s="165"/>
      <c r="P69" s="165"/>
    </row>
    <row r="70" spans="13:16">
      <c r="M70" s="165"/>
      <c r="N70" s="165"/>
      <c r="O70" s="165"/>
      <c r="P70" s="165"/>
    </row>
    <row r="71" spans="13:16">
      <c r="M71" s="165"/>
      <c r="N71" s="165"/>
      <c r="O71" s="165"/>
      <c r="P71" s="165"/>
    </row>
    <row r="72" spans="13:16">
      <c r="M72" s="165"/>
      <c r="N72" s="165"/>
      <c r="O72" s="165"/>
      <c r="P72" s="165"/>
    </row>
    <row r="73" spans="13:16">
      <c r="M73" s="165"/>
      <c r="N73" s="165"/>
      <c r="O73" s="165"/>
      <c r="P73" s="165"/>
    </row>
    <row r="74" spans="13:16">
      <c r="M74" s="165"/>
      <c r="N74" s="165"/>
      <c r="O74" s="165"/>
      <c r="P74" s="165"/>
    </row>
    <row r="75" spans="13:16">
      <c r="M75" s="165"/>
      <c r="N75" s="165"/>
      <c r="O75" s="165"/>
      <c r="P75" s="165"/>
    </row>
    <row r="76" spans="13:16">
      <c r="M76" s="165"/>
      <c r="N76" s="165"/>
      <c r="O76" s="165"/>
      <c r="P76" s="165"/>
    </row>
    <row r="77" spans="13:16">
      <c r="M77" s="165"/>
      <c r="N77" s="165"/>
      <c r="O77" s="165"/>
      <c r="P77" s="165"/>
    </row>
    <row r="78" spans="13:16">
      <c r="M78" s="165"/>
      <c r="N78" s="165"/>
      <c r="O78" s="165"/>
      <c r="P78" s="165"/>
    </row>
    <row r="79" spans="13:16">
      <c r="M79" s="165"/>
      <c r="N79" s="165"/>
      <c r="O79" s="165"/>
      <c r="P79" s="165"/>
    </row>
    <row r="80" spans="13:16">
      <c r="M80" s="165"/>
      <c r="N80" s="165"/>
      <c r="O80" s="165"/>
      <c r="P80" s="165"/>
    </row>
    <row r="81" spans="13:16">
      <c r="M81" s="165"/>
      <c r="N81" s="165"/>
      <c r="O81" s="165"/>
      <c r="P81" s="165"/>
    </row>
    <row r="82" spans="13:16">
      <c r="M82" s="165"/>
      <c r="N82" s="165"/>
      <c r="O82" s="165"/>
      <c r="P82" s="165"/>
    </row>
    <row r="83" spans="13:16">
      <c r="M83" s="165"/>
      <c r="N83" s="165"/>
      <c r="O83" s="165"/>
      <c r="P83" s="165"/>
    </row>
    <row r="84" spans="13:16">
      <c r="M84" s="165"/>
      <c r="N84" s="165"/>
      <c r="O84" s="165"/>
      <c r="P84" s="165"/>
    </row>
    <row r="85" spans="13:16">
      <c r="M85" s="165"/>
      <c r="N85" s="165"/>
      <c r="O85" s="165"/>
      <c r="P85" s="165"/>
    </row>
    <row r="86" spans="13:16">
      <c r="M86" s="165"/>
      <c r="N86" s="165"/>
      <c r="O86" s="165"/>
      <c r="P86" s="165"/>
    </row>
    <row r="87" spans="13:16">
      <c r="M87" s="165"/>
      <c r="N87" s="165"/>
      <c r="O87" s="165"/>
      <c r="P87" s="165"/>
    </row>
    <row r="88" spans="13:16">
      <c r="M88" s="165"/>
      <c r="N88" s="165"/>
      <c r="O88" s="165"/>
      <c r="P88" s="165"/>
    </row>
    <row r="89" spans="13:16">
      <c r="M89" s="165"/>
      <c r="N89" s="165"/>
      <c r="O89" s="165"/>
      <c r="P89" s="165"/>
    </row>
    <row r="90" spans="13:16">
      <c r="M90" s="165"/>
      <c r="N90" s="165"/>
      <c r="O90" s="165"/>
      <c r="P90" s="165"/>
    </row>
    <row r="91" spans="13:16">
      <c r="M91" s="165"/>
      <c r="N91" s="165"/>
      <c r="O91" s="165"/>
      <c r="P91" s="165"/>
    </row>
    <row r="92" spans="13:16">
      <c r="M92" s="165"/>
      <c r="N92" s="165"/>
      <c r="O92" s="165"/>
      <c r="P92" s="165"/>
    </row>
    <row r="93" spans="13:16">
      <c r="M93" s="165"/>
      <c r="N93" s="165"/>
      <c r="O93" s="165"/>
      <c r="P93" s="165"/>
    </row>
    <row r="94" spans="13:16">
      <c r="M94" s="165"/>
      <c r="N94" s="165"/>
      <c r="O94" s="165"/>
      <c r="P94" s="165"/>
    </row>
    <row r="95" spans="13:16">
      <c r="M95" s="165"/>
      <c r="N95" s="165"/>
      <c r="O95" s="165"/>
      <c r="P95" s="165"/>
    </row>
    <row r="96" spans="13:16">
      <c r="M96" s="165"/>
      <c r="N96" s="165"/>
      <c r="O96" s="165"/>
      <c r="P96" s="165"/>
    </row>
    <row r="97" spans="13:16">
      <c r="M97" s="165"/>
      <c r="N97" s="165"/>
      <c r="O97" s="165"/>
      <c r="P97" s="165"/>
    </row>
    <row r="98" spans="13:16">
      <c r="M98" s="165"/>
      <c r="N98" s="165"/>
      <c r="O98" s="165"/>
      <c r="P98" s="165"/>
    </row>
    <row r="99" spans="13:16">
      <c r="M99" s="165"/>
      <c r="N99" s="165"/>
      <c r="O99" s="165"/>
      <c r="P99" s="165"/>
    </row>
    <row r="100" spans="13:16">
      <c r="M100" s="165"/>
      <c r="N100" s="165"/>
      <c r="O100" s="165"/>
      <c r="P100" s="165"/>
    </row>
    <row r="101" spans="13:16">
      <c r="M101" s="165"/>
      <c r="N101" s="165"/>
      <c r="O101" s="165"/>
      <c r="P101" s="165"/>
    </row>
    <row r="102" spans="13:16">
      <c r="M102" s="165"/>
      <c r="N102" s="165"/>
      <c r="O102" s="165"/>
      <c r="P102" s="165"/>
    </row>
    <row r="103" spans="13:16">
      <c r="M103" s="165"/>
      <c r="N103" s="165"/>
      <c r="O103" s="165"/>
      <c r="P103" s="165"/>
    </row>
    <row r="104" spans="13:16">
      <c r="M104" s="165"/>
      <c r="N104" s="165"/>
      <c r="O104" s="165"/>
      <c r="P104" s="165"/>
    </row>
    <row r="105" spans="13:16">
      <c r="M105" s="165"/>
      <c r="N105" s="165"/>
      <c r="O105" s="165"/>
      <c r="P105" s="165"/>
    </row>
    <row r="106" spans="13:16">
      <c r="M106" s="165"/>
      <c r="N106" s="165"/>
      <c r="O106" s="165"/>
      <c r="P106" s="165"/>
    </row>
    <row r="107" spans="13:16">
      <c r="M107" s="165"/>
      <c r="N107" s="165"/>
      <c r="O107" s="165"/>
      <c r="P107" s="165"/>
    </row>
    <row r="108" spans="13:16">
      <c r="M108" s="165"/>
      <c r="N108" s="165"/>
      <c r="O108" s="165"/>
      <c r="P108" s="165"/>
    </row>
    <row r="109" spans="13:16">
      <c r="M109" s="165"/>
      <c r="N109" s="165"/>
      <c r="O109" s="165"/>
      <c r="P109" s="165"/>
    </row>
    <row r="110" spans="13:16">
      <c r="M110" s="165"/>
      <c r="N110" s="165"/>
      <c r="O110" s="165"/>
      <c r="P110" s="165"/>
    </row>
    <row r="111" spans="13:16">
      <c r="M111" s="165"/>
      <c r="N111" s="165"/>
      <c r="O111" s="165"/>
      <c r="P111" s="165"/>
    </row>
    <row r="112" spans="13:16">
      <c r="M112" s="165"/>
      <c r="N112" s="165"/>
      <c r="O112" s="165"/>
      <c r="P112" s="165"/>
    </row>
    <row r="113" spans="13:16">
      <c r="M113" s="165"/>
      <c r="N113" s="165"/>
      <c r="O113" s="165"/>
      <c r="P113" s="165"/>
    </row>
    <row r="114" spans="13:16">
      <c r="M114" s="165"/>
      <c r="N114" s="165"/>
      <c r="O114" s="165"/>
      <c r="P114" s="165"/>
    </row>
    <row r="115" spans="13:16">
      <c r="M115" s="165"/>
      <c r="N115" s="165"/>
      <c r="O115" s="165"/>
      <c r="P115" s="165"/>
    </row>
    <row r="116" spans="13:16">
      <c r="M116" s="165"/>
      <c r="N116" s="165"/>
      <c r="O116" s="165"/>
      <c r="P116" s="165"/>
    </row>
    <row r="117" spans="13:16">
      <c r="M117" s="165"/>
      <c r="N117" s="165"/>
      <c r="O117" s="165"/>
      <c r="P117" s="165"/>
    </row>
    <row r="118" spans="13:16">
      <c r="M118" s="165"/>
      <c r="N118" s="165"/>
      <c r="O118" s="165"/>
      <c r="P118" s="165"/>
    </row>
    <row r="119" spans="13:16">
      <c r="M119" s="165"/>
      <c r="N119" s="165"/>
      <c r="O119" s="165"/>
      <c r="P119" s="165"/>
    </row>
    <row r="120" spans="13:16">
      <c r="M120" s="165"/>
      <c r="N120" s="165"/>
      <c r="O120" s="165"/>
      <c r="P120" s="165"/>
    </row>
    <row r="121" spans="13:16">
      <c r="M121" s="165"/>
      <c r="N121" s="165"/>
      <c r="O121" s="165"/>
      <c r="P121" s="165"/>
    </row>
    <row r="122" spans="13:16">
      <c r="M122" s="165"/>
      <c r="N122" s="165"/>
      <c r="O122" s="165"/>
      <c r="P122" s="165"/>
    </row>
    <row r="123" spans="13:16">
      <c r="M123" s="165"/>
      <c r="N123" s="165"/>
      <c r="O123" s="165"/>
      <c r="P123" s="165"/>
    </row>
    <row r="124" spans="13:16">
      <c r="M124" s="165"/>
      <c r="N124" s="165"/>
      <c r="O124" s="165"/>
      <c r="P124" s="165"/>
    </row>
    <row r="125" spans="13:16">
      <c r="M125" s="165"/>
      <c r="N125" s="165"/>
      <c r="O125" s="165"/>
      <c r="P125" s="165"/>
    </row>
    <row r="126" spans="13:16">
      <c r="M126" s="165"/>
      <c r="N126" s="165"/>
      <c r="O126" s="165"/>
      <c r="P126" s="165"/>
    </row>
    <row r="127" spans="13:16">
      <c r="M127" s="165"/>
      <c r="N127" s="165"/>
      <c r="O127" s="165"/>
      <c r="P127" s="165"/>
    </row>
    <row r="128" spans="13:16">
      <c r="M128" s="165"/>
      <c r="N128" s="165"/>
      <c r="O128" s="165"/>
      <c r="P128" s="165"/>
    </row>
    <row r="129" spans="13:16">
      <c r="M129" s="165"/>
      <c r="N129" s="165"/>
      <c r="O129" s="165"/>
      <c r="P129" s="165"/>
    </row>
    <row r="130" spans="13:16">
      <c r="M130" s="165"/>
      <c r="N130" s="165"/>
      <c r="O130" s="165"/>
      <c r="P130" s="165"/>
    </row>
    <row r="131" spans="13:16">
      <c r="M131" s="165"/>
      <c r="N131" s="165"/>
      <c r="O131" s="165"/>
      <c r="P131" s="165"/>
    </row>
    <row r="132" spans="13:16">
      <c r="M132" s="165"/>
      <c r="N132" s="165"/>
      <c r="O132" s="165"/>
      <c r="P132" s="165"/>
    </row>
    <row r="133" spans="13:16">
      <c r="M133" s="165"/>
      <c r="N133" s="165"/>
      <c r="O133" s="165"/>
      <c r="P133" s="165"/>
    </row>
    <row r="134" spans="13:16">
      <c r="M134" s="165"/>
      <c r="N134" s="165"/>
      <c r="O134" s="165"/>
      <c r="P134" s="165"/>
    </row>
    <row r="135" spans="13:16">
      <c r="M135" s="165"/>
      <c r="N135" s="165"/>
      <c r="O135" s="165"/>
      <c r="P135" s="165"/>
    </row>
    <row r="136" spans="13:16">
      <c r="M136" s="165"/>
      <c r="N136" s="165"/>
      <c r="O136" s="165"/>
      <c r="P136" s="165"/>
    </row>
    <row r="137" spans="13:16">
      <c r="M137" s="165"/>
      <c r="N137" s="165"/>
      <c r="O137" s="165"/>
      <c r="P137" s="165"/>
    </row>
    <row r="138" spans="13:16">
      <c r="M138" s="165"/>
      <c r="N138" s="165"/>
      <c r="O138" s="165"/>
      <c r="P138" s="165"/>
    </row>
    <row r="139" spans="13:16">
      <c r="M139" s="165"/>
      <c r="N139" s="165"/>
      <c r="O139" s="165"/>
      <c r="P139" s="165"/>
    </row>
    <row r="140" spans="13:16">
      <c r="M140" s="165"/>
      <c r="N140" s="165"/>
      <c r="O140" s="165"/>
      <c r="P140" s="165"/>
    </row>
    <row r="141" spans="13:16">
      <c r="M141" s="165"/>
      <c r="N141" s="165"/>
      <c r="O141" s="165"/>
      <c r="P141" s="165"/>
    </row>
    <row r="142" spans="13:16">
      <c r="M142" s="165"/>
      <c r="N142" s="165"/>
      <c r="O142" s="165"/>
      <c r="P142" s="165"/>
    </row>
    <row r="143" spans="13:16">
      <c r="M143" s="165"/>
      <c r="N143" s="165"/>
      <c r="O143" s="165"/>
      <c r="P143" s="165"/>
    </row>
    <row r="144" spans="13:16">
      <c r="M144" s="165"/>
      <c r="N144" s="165"/>
      <c r="O144" s="165"/>
      <c r="P144" s="165"/>
    </row>
    <row r="145" spans="13:16">
      <c r="M145" s="165"/>
      <c r="N145" s="165"/>
      <c r="O145" s="165"/>
      <c r="P145" s="165"/>
    </row>
    <row r="146" spans="13:16">
      <c r="M146" s="165"/>
      <c r="N146" s="165"/>
      <c r="O146" s="165"/>
      <c r="P146" s="165"/>
    </row>
    <row r="147" spans="13:16">
      <c r="M147" s="165"/>
      <c r="N147" s="165"/>
      <c r="O147" s="165"/>
      <c r="P147" s="165"/>
    </row>
    <row r="148" spans="13:16">
      <c r="M148" s="165"/>
      <c r="N148" s="165"/>
      <c r="O148" s="165"/>
      <c r="P148" s="165"/>
    </row>
    <row r="149" spans="13:16">
      <c r="M149" s="165"/>
      <c r="N149" s="165"/>
      <c r="O149" s="165"/>
      <c r="P149" s="165"/>
    </row>
    <row r="150" spans="13:16">
      <c r="M150" s="165"/>
      <c r="N150" s="165"/>
      <c r="O150" s="165"/>
      <c r="P150" s="165"/>
    </row>
    <row r="151" spans="13:16">
      <c r="M151" s="165"/>
      <c r="N151" s="165"/>
      <c r="O151" s="165"/>
      <c r="P151" s="165"/>
    </row>
    <row r="152" spans="13:16">
      <c r="M152" s="165"/>
      <c r="N152" s="165"/>
      <c r="O152" s="165"/>
      <c r="P152" s="165"/>
    </row>
    <row r="153" spans="13:16">
      <c r="M153" s="165"/>
      <c r="N153" s="165"/>
      <c r="O153" s="165"/>
      <c r="P153" s="165"/>
    </row>
    <row r="154" spans="13:16">
      <c r="M154" s="165"/>
      <c r="N154" s="165"/>
      <c r="O154" s="165"/>
      <c r="P154" s="165"/>
    </row>
    <row r="155" spans="13:16">
      <c r="M155" s="165"/>
      <c r="N155" s="165"/>
      <c r="O155" s="165"/>
      <c r="P155" s="165"/>
    </row>
    <row r="156" spans="13:16">
      <c r="M156" s="165"/>
      <c r="N156" s="165"/>
      <c r="O156" s="165"/>
      <c r="P156" s="165"/>
    </row>
    <row r="157" spans="13:16">
      <c r="M157" s="165"/>
      <c r="N157" s="165"/>
      <c r="O157" s="165"/>
      <c r="P157" s="165"/>
    </row>
    <row r="158" spans="13:16">
      <c r="M158" s="165"/>
      <c r="N158" s="165"/>
      <c r="O158" s="165"/>
      <c r="P158" s="165"/>
    </row>
    <row r="159" spans="13:16">
      <c r="M159" s="165"/>
      <c r="N159" s="165"/>
      <c r="O159" s="165"/>
      <c r="P159" s="165"/>
    </row>
    <row r="160" spans="13:16">
      <c r="M160" s="165"/>
      <c r="N160" s="165"/>
      <c r="O160" s="165"/>
      <c r="P160" s="165"/>
    </row>
    <row r="161" spans="13:16">
      <c r="M161" s="165"/>
      <c r="N161" s="165"/>
      <c r="O161" s="165"/>
      <c r="P161" s="165"/>
    </row>
    <row r="162" spans="13:16">
      <c r="M162" s="165"/>
      <c r="N162" s="165"/>
      <c r="O162" s="165"/>
      <c r="P162" s="165"/>
    </row>
    <row r="163" spans="13:16">
      <c r="M163" s="165"/>
      <c r="N163" s="165"/>
      <c r="O163" s="165"/>
      <c r="P163" s="165"/>
    </row>
    <row r="164" spans="13:16">
      <c r="M164" s="165"/>
      <c r="N164" s="165"/>
      <c r="O164" s="165"/>
      <c r="P164" s="165"/>
    </row>
    <row r="165" spans="13:16">
      <c r="M165" s="165"/>
      <c r="N165" s="165"/>
      <c r="O165" s="165"/>
      <c r="P165" s="165"/>
    </row>
    <row r="166" spans="13:16">
      <c r="M166" s="165"/>
      <c r="N166" s="165"/>
      <c r="O166" s="165"/>
      <c r="P166" s="165"/>
    </row>
    <row r="167" spans="13:16">
      <c r="M167" s="165"/>
      <c r="N167" s="165"/>
      <c r="O167" s="165"/>
      <c r="P167" s="165"/>
    </row>
    <row r="168" spans="13:16">
      <c r="M168" s="165"/>
      <c r="N168" s="165"/>
      <c r="O168" s="165"/>
      <c r="P168" s="165"/>
    </row>
    <row r="169" spans="13:16">
      <c r="M169" s="165"/>
      <c r="N169" s="165"/>
      <c r="O169" s="165"/>
      <c r="P169" s="165"/>
    </row>
    <row r="170" spans="13:16">
      <c r="M170" s="165"/>
      <c r="N170" s="165"/>
      <c r="O170" s="165"/>
      <c r="P170" s="165"/>
    </row>
    <row r="171" spans="13:16">
      <c r="M171" s="165"/>
      <c r="N171" s="165"/>
      <c r="O171" s="165"/>
      <c r="P171" s="165"/>
    </row>
    <row r="172" spans="13:16">
      <c r="M172" s="165"/>
      <c r="N172" s="165"/>
      <c r="O172" s="165"/>
      <c r="P172" s="165"/>
    </row>
    <row r="173" spans="13:16">
      <c r="M173" s="165"/>
      <c r="N173" s="165"/>
      <c r="O173" s="165"/>
      <c r="P173" s="165"/>
    </row>
    <row r="174" spans="13:16">
      <c r="M174" s="165"/>
      <c r="N174" s="165"/>
      <c r="O174" s="165"/>
      <c r="P174" s="165"/>
    </row>
    <row r="175" spans="13:16">
      <c r="M175" s="165"/>
      <c r="N175" s="165"/>
      <c r="O175" s="165"/>
      <c r="P175" s="165"/>
    </row>
    <row r="176" spans="13:16">
      <c r="M176" s="165"/>
      <c r="N176" s="165"/>
      <c r="O176" s="165"/>
      <c r="P176" s="165"/>
    </row>
    <row r="177" spans="13:16">
      <c r="M177" s="165"/>
      <c r="N177" s="165"/>
      <c r="O177" s="165"/>
      <c r="P177" s="165"/>
    </row>
    <row r="178" spans="13:16">
      <c r="M178" s="165"/>
      <c r="N178" s="165"/>
      <c r="O178" s="165"/>
      <c r="P178" s="165"/>
    </row>
    <row r="179" spans="13:16">
      <c r="M179" s="165"/>
      <c r="N179" s="165"/>
      <c r="O179" s="165"/>
      <c r="P179" s="165"/>
    </row>
    <row r="180" spans="13:16">
      <c r="M180" s="165"/>
      <c r="N180" s="165"/>
      <c r="O180" s="165"/>
      <c r="P180" s="165"/>
    </row>
    <row r="181" spans="13:16">
      <c r="M181" s="165"/>
      <c r="N181" s="165"/>
      <c r="O181" s="165"/>
      <c r="P181" s="165"/>
    </row>
    <row r="182" spans="13:16">
      <c r="M182" s="165"/>
      <c r="N182" s="165"/>
      <c r="O182" s="165"/>
      <c r="P182" s="165"/>
    </row>
    <row r="183" spans="13:16">
      <c r="M183" s="165"/>
      <c r="N183" s="165"/>
      <c r="O183" s="165"/>
      <c r="P183" s="165"/>
    </row>
    <row r="184" spans="13:16">
      <c r="M184" s="165"/>
      <c r="N184" s="165"/>
      <c r="O184" s="165"/>
      <c r="P184" s="165"/>
    </row>
    <row r="185" spans="13:16">
      <c r="M185" s="165"/>
      <c r="N185" s="165"/>
      <c r="O185" s="165"/>
      <c r="P185" s="165"/>
    </row>
    <row r="186" spans="13:16">
      <c r="M186" s="165"/>
      <c r="N186" s="165"/>
      <c r="O186" s="165"/>
      <c r="P186" s="165"/>
    </row>
    <row r="187" spans="13:16">
      <c r="M187" s="165"/>
      <c r="N187" s="165"/>
      <c r="O187" s="165"/>
      <c r="P187" s="165"/>
    </row>
    <row r="188" spans="13:16">
      <c r="M188" s="165"/>
      <c r="N188" s="165"/>
      <c r="O188" s="165"/>
      <c r="P188" s="165"/>
    </row>
    <row r="189" spans="13:16">
      <c r="M189" s="165"/>
      <c r="N189" s="165"/>
      <c r="O189" s="165"/>
      <c r="P189" s="165"/>
    </row>
    <row r="190" spans="13:16">
      <c r="M190" s="165"/>
      <c r="N190" s="165"/>
      <c r="O190" s="165"/>
      <c r="P190" s="165"/>
    </row>
    <row r="191" spans="13:16">
      <c r="M191" s="165"/>
      <c r="N191" s="165"/>
      <c r="O191" s="165"/>
      <c r="P191" s="165"/>
    </row>
    <row r="192" spans="13:16">
      <c r="M192" s="165"/>
      <c r="N192" s="165"/>
      <c r="O192" s="165"/>
      <c r="P192" s="165"/>
    </row>
    <row r="193" spans="13:16">
      <c r="M193" s="165"/>
      <c r="N193" s="165"/>
      <c r="O193" s="165"/>
      <c r="P193" s="165"/>
    </row>
    <row r="194" spans="13:16">
      <c r="M194" s="165"/>
      <c r="N194" s="165"/>
      <c r="O194" s="165"/>
      <c r="P194" s="165"/>
    </row>
    <row r="195" spans="13:16">
      <c r="M195" s="165"/>
      <c r="N195" s="165"/>
      <c r="O195" s="165"/>
      <c r="P195" s="165"/>
    </row>
    <row r="196" spans="13:16">
      <c r="M196" s="165"/>
      <c r="N196" s="165"/>
      <c r="O196" s="165"/>
      <c r="P196" s="165"/>
    </row>
    <row r="197" spans="13:16">
      <c r="M197" s="165"/>
      <c r="N197" s="165"/>
      <c r="O197" s="165"/>
      <c r="P197" s="165"/>
    </row>
    <row r="198" spans="13:16">
      <c r="M198" s="165"/>
      <c r="N198" s="165"/>
      <c r="O198" s="165"/>
      <c r="P198" s="165"/>
    </row>
    <row r="199" spans="13:16">
      <c r="M199" s="165"/>
      <c r="N199" s="165"/>
      <c r="O199" s="165"/>
      <c r="P199" s="165"/>
    </row>
    <row r="200" spans="13:16">
      <c r="M200" s="165"/>
      <c r="N200" s="165"/>
      <c r="O200" s="165"/>
      <c r="P200" s="165"/>
    </row>
    <row r="201" spans="13:16">
      <c r="M201" s="165"/>
      <c r="N201" s="165"/>
      <c r="O201" s="165"/>
      <c r="P201" s="165"/>
    </row>
    <row r="202" spans="13:16">
      <c r="M202" s="165"/>
      <c r="N202" s="165"/>
      <c r="O202" s="165"/>
      <c r="P202" s="165"/>
    </row>
    <row r="203" spans="13:16">
      <c r="M203" s="165"/>
      <c r="N203" s="165"/>
      <c r="O203" s="165"/>
      <c r="P203" s="165"/>
    </row>
    <row r="204" spans="13:16">
      <c r="M204" s="165"/>
      <c r="N204" s="165"/>
      <c r="O204" s="165"/>
      <c r="P204" s="165"/>
    </row>
    <row r="205" spans="13:16">
      <c r="M205" s="165"/>
      <c r="N205" s="165"/>
      <c r="O205" s="165"/>
      <c r="P205" s="165"/>
    </row>
    <row r="206" spans="13:16">
      <c r="M206" s="165"/>
      <c r="N206" s="165"/>
      <c r="O206" s="165"/>
      <c r="P206" s="165"/>
    </row>
    <row r="207" spans="13:16">
      <c r="M207" s="165"/>
      <c r="N207" s="165"/>
      <c r="O207" s="165"/>
      <c r="P207" s="165"/>
    </row>
    <row r="208" spans="13:16">
      <c r="M208" s="165"/>
      <c r="N208" s="165"/>
      <c r="O208" s="165"/>
      <c r="P208" s="165"/>
    </row>
    <row r="209" spans="13:16">
      <c r="M209" s="165"/>
      <c r="N209" s="165"/>
      <c r="O209" s="165"/>
      <c r="P209" s="165"/>
    </row>
    <row r="210" spans="13:16">
      <c r="M210" s="165"/>
      <c r="N210" s="165"/>
      <c r="O210" s="165"/>
      <c r="P210" s="165"/>
    </row>
    <row r="211" spans="13:16">
      <c r="M211" s="165"/>
      <c r="N211" s="165"/>
      <c r="O211" s="165"/>
      <c r="P211" s="165"/>
    </row>
    <row r="212" spans="13:16">
      <c r="M212" s="165"/>
      <c r="N212" s="165"/>
      <c r="O212" s="165"/>
      <c r="P212" s="165"/>
    </row>
    <row r="213" spans="13:16">
      <c r="M213" s="165"/>
      <c r="N213" s="165"/>
      <c r="O213" s="165"/>
      <c r="P213" s="165"/>
    </row>
    <row r="214" spans="13:16">
      <c r="M214" s="165"/>
      <c r="N214" s="165"/>
      <c r="O214" s="165"/>
      <c r="P214" s="165"/>
    </row>
    <row r="215" spans="13:16">
      <c r="M215" s="165"/>
      <c r="N215" s="165"/>
      <c r="O215" s="165"/>
      <c r="P215" s="165"/>
    </row>
    <row r="216" spans="13:16">
      <c r="M216" s="165"/>
    </row>
  </sheetData>
  <mergeCells count="9">
    <mergeCell ref="E8:E9"/>
    <mergeCell ref="C7:F7"/>
    <mergeCell ref="A1:P1"/>
    <mergeCell ref="A3:P3"/>
    <mergeCell ref="A4:P4"/>
    <mergeCell ref="H7:I7"/>
    <mergeCell ref="M6:P6"/>
    <mergeCell ref="M7:P7"/>
    <mergeCell ref="C6:J6"/>
  </mergeCells>
  <phoneticPr fontId="0" type="noConversion"/>
  <printOptions horizontalCentered="1"/>
  <pageMargins left="0.34" right="0.31" top="0.33" bottom="0.5" header="0.67" footer="0.5"/>
  <pageSetup scale="85"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zoomScaleNormal="100" workbookViewId="0">
      <selection activeCell="L1" sqref="L1:L1048576"/>
    </sheetView>
  </sheetViews>
  <sheetFormatPr defaultRowHeight="12.75"/>
  <cols>
    <col min="1" max="1" width="14.42578125" style="121" customWidth="1"/>
    <col min="2" max="2" width="15" style="212" bestFit="1" customWidth="1"/>
    <col min="3" max="3" width="15" style="199" bestFit="1" customWidth="1"/>
    <col min="4" max="4" width="13.85546875" style="212" customWidth="1"/>
    <col min="5" max="5" width="13.85546875" style="199" customWidth="1"/>
    <col min="6" max="6" width="12.7109375" style="212" customWidth="1"/>
    <col min="7" max="7" width="14.7109375" style="212" customWidth="1"/>
    <col min="8" max="8" width="13.42578125" style="212" customWidth="1"/>
    <col min="9" max="9" width="18.140625" bestFit="1" customWidth="1"/>
    <col min="10" max="10" width="23.42578125" bestFit="1" customWidth="1"/>
    <col min="11" max="11" width="15" bestFit="1" customWidth="1"/>
    <col min="12" max="12" width="15" style="54" bestFit="1" customWidth="1"/>
    <col min="13" max="13" width="16.5703125" bestFit="1" customWidth="1"/>
    <col min="14" max="14" width="16.28515625" style="346" bestFit="1" customWidth="1"/>
    <col min="15" max="15" width="16" bestFit="1" customWidth="1"/>
    <col min="16" max="16" width="14" bestFit="1" customWidth="1"/>
    <col min="17" max="17" width="17.85546875" customWidth="1"/>
    <col min="19" max="19" width="15.28515625" bestFit="1" customWidth="1"/>
    <col min="20" max="20" width="14.28515625" bestFit="1" customWidth="1"/>
    <col min="22" max="22" width="11.28515625" bestFit="1" customWidth="1"/>
    <col min="23" max="23" width="11.7109375" bestFit="1" customWidth="1"/>
    <col min="26" max="26" width="12.28515625" bestFit="1" customWidth="1"/>
    <col min="27" max="27" width="12.5703125" bestFit="1" customWidth="1"/>
    <col min="29" max="29" width="12.7109375" bestFit="1" customWidth="1"/>
    <col min="30" max="30" width="15.28515625" bestFit="1" customWidth="1"/>
    <col min="32" max="32" width="15" bestFit="1" customWidth="1"/>
    <col min="34" max="34" width="14.28515625" bestFit="1" customWidth="1"/>
    <col min="35" max="35" width="12.28515625" bestFit="1" customWidth="1"/>
    <col min="36" max="36" width="16.42578125" bestFit="1" customWidth="1"/>
  </cols>
  <sheetData>
    <row r="1" spans="1:15">
      <c r="A1" s="453" t="s">
        <v>38</v>
      </c>
      <c r="B1" s="453"/>
      <c r="C1" s="453"/>
      <c r="D1" s="453"/>
      <c r="E1" s="453"/>
      <c r="F1" s="453"/>
      <c r="G1" s="453"/>
      <c r="H1" s="453"/>
      <c r="J1" s="346"/>
      <c r="K1" s="346"/>
      <c r="L1" s="344"/>
      <c r="M1" s="348"/>
    </row>
    <row r="2" spans="1:15">
      <c r="A2" s="23"/>
      <c r="B2" s="190"/>
      <c r="I2" s="23"/>
      <c r="J2" s="346"/>
    </row>
    <row r="3" spans="1:15">
      <c r="A3" s="476" t="s">
        <v>229</v>
      </c>
      <c r="B3" s="477"/>
      <c r="C3" s="477"/>
      <c r="D3" s="477"/>
      <c r="E3" s="477"/>
      <c r="F3" s="477"/>
      <c r="G3" s="477"/>
      <c r="H3" s="477"/>
      <c r="J3" s="346"/>
      <c r="L3" s="372"/>
    </row>
    <row r="4" spans="1:15" ht="13.5" thickBot="1">
      <c r="A4" s="23"/>
      <c r="D4" s="215"/>
      <c r="E4" s="227"/>
      <c r="F4" s="215"/>
      <c r="G4" s="215"/>
      <c r="H4" s="215"/>
      <c r="J4" s="346"/>
      <c r="L4" s="372"/>
    </row>
    <row r="5" spans="1:15" ht="15" customHeight="1" thickTop="1">
      <c r="A5" s="93"/>
      <c r="B5" s="228"/>
      <c r="C5" s="229"/>
      <c r="D5" s="478" t="s">
        <v>42</v>
      </c>
      <c r="E5" s="478"/>
      <c r="F5" s="478"/>
      <c r="G5" s="478"/>
      <c r="H5" s="478"/>
      <c r="J5" s="346"/>
    </row>
    <row r="6" spans="1:15" ht="12.75" customHeight="1">
      <c r="A6" s="32"/>
      <c r="B6" s="230"/>
      <c r="C6" s="231" t="s">
        <v>39</v>
      </c>
      <c r="D6" s="213"/>
      <c r="E6" s="219"/>
      <c r="F6" s="208"/>
      <c r="G6" s="482" t="s">
        <v>176</v>
      </c>
      <c r="H6" s="479" t="s">
        <v>139</v>
      </c>
      <c r="J6" s="346"/>
      <c r="K6" s="346"/>
      <c r="L6" s="344"/>
    </row>
    <row r="7" spans="1:15" ht="12.75" customHeight="1">
      <c r="A7" s="32" t="s">
        <v>67</v>
      </c>
      <c r="B7" s="208" t="s">
        <v>39</v>
      </c>
      <c r="C7" s="231" t="s">
        <v>45</v>
      </c>
      <c r="D7" s="482" t="s">
        <v>149</v>
      </c>
      <c r="E7" s="482" t="s">
        <v>195</v>
      </c>
      <c r="F7" s="250"/>
      <c r="G7" s="482"/>
      <c r="H7" s="480"/>
      <c r="J7" s="346"/>
    </row>
    <row r="8" spans="1:15" ht="12.75" customHeight="1">
      <c r="A8" s="32" t="s">
        <v>30</v>
      </c>
      <c r="B8" s="232" t="s">
        <v>40</v>
      </c>
      <c r="C8" s="231" t="s">
        <v>46</v>
      </c>
      <c r="D8" s="484"/>
      <c r="E8" s="484"/>
      <c r="F8" s="484" t="s">
        <v>196</v>
      </c>
      <c r="G8" s="482"/>
      <c r="H8" s="480"/>
      <c r="J8" s="346"/>
    </row>
    <row r="9" spans="1:15" ht="13.5" thickBot="1">
      <c r="A9" s="51" t="s">
        <v>121</v>
      </c>
      <c r="B9" s="233" t="s">
        <v>41</v>
      </c>
      <c r="C9" s="234" t="s">
        <v>44</v>
      </c>
      <c r="D9" s="485"/>
      <c r="E9" s="485"/>
      <c r="F9" s="486"/>
      <c r="G9" s="483"/>
      <c r="H9" s="481"/>
    </row>
    <row r="10" spans="1:15">
      <c r="A10" s="32" t="s">
        <v>0</v>
      </c>
      <c r="B10" s="235">
        <f t="shared" ref="B10:G10" si="0">SUM(B12:B39)</f>
        <v>6836743171.749999</v>
      </c>
      <c r="C10" s="235">
        <f t="shared" si="0"/>
        <v>6465523888.8800001</v>
      </c>
      <c r="D10" s="409">
        <f t="shared" si="0"/>
        <v>3056189470</v>
      </c>
      <c r="E10" s="410">
        <f t="shared" si="0"/>
        <v>48169682</v>
      </c>
      <c r="F10" s="410">
        <f t="shared" si="0"/>
        <v>46620083</v>
      </c>
      <c r="G10" s="235">
        <f t="shared" si="0"/>
        <v>1308336290</v>
      </c>
      <c r="H10" s="242">
        <f>SUM(H12:H39)</f>
        <v>739685425</v>
      </c>
      <c r="J10" s="375"/>
      <c r="K10" s="23"/>
      <c r="M10" s="348"/>
    </row>
    <row r="11" spans="1:15">
      <c r="A11" s="32"/>
      <c r="B11" s="236"/>
      <c r="D11" s="237"/>
      <c r="E11" s="231"/>
      <c r="F11" s="237"/>
      <c r="G11" s="237"/>
      <c r="H11" s="244"/>
      <c r="M11" s="348"/>
    </row>
    <row r="12" spans="1:15">
      <c r="A12" s="23" t="s">
        <v>1</v>
      </c>
      <c r="B12" s="190">
        <f>+C12+'Tbl7e - State'!B11+'Tbl7e - State'!F11+'Tbl7e - State'!J11</f>
        <v>92484415.469999984</v>
      </c>
      <c r="C12" s="166">
        <f>SUM(D12:H12)+SUM('Tbl7b - State'!C12:I12)+SUM('Tbl7c - State'!B13:H13)+SUM('Tbl7d - State'!B13:F13)</f>
        <v>89515952.209999993</v>
      </c>
      <c r="D12" s="123">
        <v>40474744</v>
      </c>
      <c r="E12" s="286">
        <v>4492091</v>
      </c>
      <c r="F12" s="369">
        <v>10348</v>
      </c>
      <c r="G12" s="123">
        <v>22122620</v>
      </c>
      <c r="H12" s="123">
        <v>6773303</v>
      </c>
      <c r="J12" s="346"/>
      <c r="K12" s="346"/>
      <c r="L12" s="344"/>
      <c r="M12" s="18"/>
      <c r="O12" s="346"/>
    </row>
    <row r="13" spans="1:15">
      <c r="A13" s="121" t="s">
        <v>2</v>
      </c>
      <c r="B13" s="190">
        <f>+C13+'Tbl7e - State'!B12+'Tbl7e - State'!F12+'Tbl7e - State'!J12</f>
        <v>467192571.45000005</v>
      </c>
      <c r="C13" s="166">
        <f>SUM(D13:H13)+SUM('Tbl7b - State'!C13:I13)+SUM('Tbl7c - State'!B14:H14)+SUM('Tbl7d - State'!B14:F14)</f>
        <v>428790089.45000005</v>
      </c>
      <c r="D13" s="123">
        <v>218016201</v>
      </c>
      <c r="E13" s="286">
        <v>0</v>
      </c>
      <c r="F13" s="369">
        <v>0</v>
      </c>
      <c r="G13" s="123">
        <v>67731228</v>
      </c>
      <c r="H13" s="123">
        <v>62094648</v>
      </c>
      <c r="J13" s="351"/>
      <c r="K13" s="346"/>
      <c r="L13" s="344"/>
      <c r="M13" s="18"/>
      <c r="O13" s="346"/>
    </row>
    <row r="14" spans="1:15">
      <c r="A14" s="121" t="s">
        <v>3</v>
      </c>
      <c r="B14" s="190">
        <f>+C14+'Tbl7e - State'!B13+'Tbl7e - State'!F13+'Tbl7e - State'!J13</f>
        <v>953404029.80999994</v>
      </c>
      <c r="C14" s="166">
        <f>SUM(D14:H14)+SUM('Tbl7b - State'!C14:I14)+SUM('Tbl7c - State'!B15:H15)+SUM('Tbl7d - State'!B15:F15)</f>
        <v>917467597.97000003</v>
      </c>
      <c r="D14" s="123">
        <v>353459508</v>
      </c>
      <c r="E14" s="286">
        <v>21243281</v>
      </c>
      <c r="F14" s="369">
        <v>18310933</v>
      </c>
      <c r="G14" s="123">
        <v>288577980</v>
      </c>
      <c r="H14" s="123">
        <v>62915191</v>
      </c>
      <c r="J14" s="346"/>
      <c r="K14" s="346"/>
      <c r="L14" s="344"/>
      <c r="M14" s="18"/>
      <c r="O14" s="346"/>
    </row>
    <row r="15" spans="1:15">
      <c r="A15" s="121" t="s">
        <v>4</v>
      </c>
      <c r="B15" s="190">
        <f>+C15+'Tbl7e - State'!B14+'Tbl7e - State'!F14+'Tbl7e - State'!J14</f>
        <v>810197933.59000003</v>
      </c>
      <c r="C15" s="166">
        <f>SUM(D15:H15)+SUM('Tbl7b - State'!C15:I15)+SUM('Tbl7c - State'!B16:H16)+SUM('Tbl7d - State'!B16:F16)</f>
        <v>770472727.59000003</v>
      </c>
      <c r="D15" s="123">
        <v>405335641</v>
      </c>
      <c r="E15" s="286">
        <v>0</v>
      </c>
      <c r="F15" s="369">
        <v>0</v>
      </c>
      <c r="G15" s="123">
        <v>148756115</v>
      </c>
      <c r="H15" s="123">
        <v>87892803</v>
      </c>
      <c r="J15" s="346"/>
      <c r="K15" s="346"/>
      <c r="L15" s="344"/>
      <c r="M15" s="18"/>
      <c r="O15" s="346"/>
    </row>
    <row r="16" spans="1:15">
      <c r="A16" s="121" t="s">
        <v>5</v>
      </c>
      <c r="B16" s="190">
        <f>+C16+'Tbl7e - State'!B15+'Tbl7e - State'!F15+'Tbl7e - State'!J15</f>
        <v>104737114.84999999</v>
      </c>
      <c r="C16" s="166">
        <f>SUM(D16:H16)+SUM('Tbl7b - State'!C16:I16)+SUM('Tbl7c - State'!B17:H17)+SUM('Tbl7d - State'!B17:F17)</f>
        <v>95200729.849999994</v>
      </c>
      <c r="D16" s="123">
        <v>56348769</v>
      </c>
      <c r="E16" s="286">
        <v>0</v>
      </c>
      <c r="F16" s="369">
        <v>0</v>
      </c>
      <c r="G16" s="123">
        <v>8989780</v>
      </c>
      <c r="H16" s="123">
        <v>13093939</v>
      </c>
      <c r="J16" s="346"/>
      <c r="K16" s="346"/>
      <c r="L16" s="344"/>
      <c r="M16" s="18"/>
      <c r="O16" s="346"/>
    </row>
    <row r="17" spans="1:15">
      <c r="B17" s="190"/>
      <c r="C17" s="166"/>
      <c r="D17" s="123"/>
      <c r="E17" s="286"/>
      <c r="F17" s="369"/>
      <c r="G17" s="123"/>
      <c r="H17" s="123"/>
      <c r="J17" s="351"/>
      <c r="K17" s="346"/>
      <c r="L17" s="344"/>
      <c r="M17" s="346"/>
    </row>
    <row r="18" spans="1:15">
      <c r="A18" s="121" t="s">
        <v>6</v>
      </c>
      <c r="B18" s="190">
        <f>+C18+'Tbl7e - State'!B17+'Tbl7e - State'!F17+'Tbl7e - State'!J17</f>
        <v>61219260.640000001</v>
      </c>
      <c r="C18" s="166">
        <f>SUM(D18:H18)+SUM('Tbl7b - State'!C18:I18)+SUM('Tbl7c - State'!B19:H19)+SUM('Tbl7d - State'!B19:F19)</f>
        <v>60576010.380000003</v>
      </c>
      <c r="D18" s="123">
        <v>28130173</v>
      </c>
      <c r="E18" s="286">
        <v>1741494</v>
      </c>
      <c r="F18" s="369">
        <v>966820</v>
      </c>
      <c r="G18" s="123">
        <v>15322516</v>
      </c>
      <c r="H18" s="123">
        <v>4536723</v>
      </c>
      <c r="J18" s="351"/>
      <c r="K18" s="408"/>
      <c r="L18" s="344"/>
      <c r="M18" s="403"/>
      <c r="O18" s="346"/>
    </row>
    <row r="19" spans="1:15">
      <c r="A19" s="121" t="s">
        <v>7</v>
      </c>
      <c r="B19" s="190">
        <f>+C19+'Tbl7e - State'!B18+'Tbl7e - State'!F18+'Tbl7e - State'!J18</f>
        <v>161788507.55999997</v>
      </c>
      <c r="C19" s="166">
        <f>SUM(D19:H19)+SUM('Tbl7b - State'!C19:I19)+SUM('Tbl7c - State'!B20:H20)+SUM('Tbl7d - State'!B20:F20)</f>
        <v>152944159.23999998</v>
      </c>
      <c r="D19" s="123">
        <v>90570763</v>
      </c>
      <c r="E19" s="286">
        <v>0</v>
      </c>
      <c r="F19" s="369">
        <v>0</v>
      </c>
      <c r="G19" s="123">
        <v>14273237</v>
      </c>
      <c r="H19" s="123">
        <v>19132427</v>
      </c>
      <c r="J19" s="351"/>
      <c r="K19" s="346"/>
      <c r="L19" s="344"/>
      <c r="M19" s="18"/>
      <c r="O19" s="346"/>
    </row>
    <row r="20" spans="1:15">
      <c r="A20" s="121" t="s">
        <v>8</v>
      </c>
      <c r="B20" s="190">
        <f>+C20+'Tbl7e - State'!B19+'Tbl7e - State'!F19+'Tbl7e - State'!J19</f>
        <v>125559341.17</v>
      </c>
      <c r="C20" s="166">
        <f>SUM(D20:H20)+SUM('Tbl7b - State'!C20:I20)+SUM('Tbl7c - State'!B21:H21)+SUM('Tbl7d - State'!B21:F21)</f>
        <v>120399007.67</v>
      </c>
      <c r="D20" s="123">
        <v>63348523</v>
      </c>
      <c r="E20" s="286">
        <v>678505</v>
      </c>
      <c r="F20" s="369">
        <v>49060</v>
      </c>
      <c r="G20" s="123">
        <v>23228901</v>
      </c>
      <c r="H20" s="123">
        <v>12942760</v>
      </c>
      <c r="J20" s="346"/>
      <c r="K20" s="346"/>
      <c r="L20" s="344"/>
      <c r="M20" s="18"/>
      <c r="O20" s="346"/>
    </row>
    <row r="21" spans="1:15">
      <c r="A21" s="121" t="s">
        <v>9</v>
      </c>
      <c r="B21" s="190">
        <f>+C21+'Tbl7e - State'!B20+'Tbl7e - State'!F20+'Tbl7e - State'!J20</f>
        <v>220294316.06</v>
      </c>
      <c r="C21" s="166">
        <f>SUM(D21:H21)+SUM('Tbl7b - State'!C21:I21)+SUM('Tbl7c - State'!B22:H22)+SUM('Tbl7d - State'!B22:F22)</f>
        <v>205226575.52000001</v>
      </c>
      <c r="D21" s="123">
        <v>111700280</v>
      </c>
      <c r="E21" s="286">
        <v>1596663</v>
      </c>
      <c r="F21" s="369">
        <v>0</v>
      </c>
      <c r="G21" s="123">
        <v>34227072</v>
      </c>
      <c r="H21" s="123">
        <v>21082294</v>
      </c>
      <c r="J21" s="351"/>
      <c r="K21" s="346"/>
      <c r="L21" s="344"/>
      <c r="M21" s="18"/>
      <c r="O21" s="346"/>
    </row>
    <row r="22" spans="1:15">
      <c r="A22" s="121" t="s">
        <v>10</v>
      </c>
      <c r="B22" s="190">
        <f>+C22+'Tbl7e - State'!B21+'Tbl7e - State'!F21+'Tbl7e - State'!J21</f>
        <v>57988962.390000001</v>
      </c>
      <c r="C22" s="166">
        <f>SUM(D22:H22)+SUM('Tbl7b - State'!C22:I22)+SUM('Tbl7c - State'!B23:H23)+SUM('Tbl7d - State'!B23:F23)</f>
        <v>46219953.390000001</v>
      </c>
      <c r="D22" s="123">
        <v>20901023</v>
      </c>
      <c r="E22" s="286">
        <v>1246098</v>
      </c>
      <c r="F22" s="369">
        <v>1321515</v>
      </c>
      <c r="G22" s="123">
        <v>12794376</v>
      </c>
      <c r="H22" s="123">
        <v>3696136</v>
      </c>
      <c r="J22" s="351"/>
      <c r="K22" s="346"/>
      <c r="L22" s="344"/>
      <c r="M22" s="18"/>
      <c r="O22" s="346"/>
    </row>
    <row r="23" spans="1:15">
      <c r="A23" s="178"/>
      <c r="B23" s="190"/>
      <c r="C23" s="166"/>
      <c r="D23" s="123"/>
      <c r="E23" s="286"/>
      <c r="F23" s="369"/>
      <c r="G23" s="123"/>
      <c r="H23" s="123"/>
      <c r="J23" s="351"/>
      <c r="K23" s="346"/>
      <c r="L23" s="344"/>
      <c r="M23" s="346"/>
    </row>
    <row r="24" spans="1:15">
      <c r="A24" s="121" t="s">
        <v>11</v>
      </c>
      <c r="B24" s="190">
        <f>+C24+'Tbl7e - State'!B23+'Tbl7e - State'!F23+'Tbl7e - State'!J23</f>
        <v>295831882.32999998</v>
      </c>
      <c r="C24" s="166">
        <f>SUM(D24:H24)+SUM('Tbl7b - State'!C24:I24)+SUM('Tbl7c - State'!B25:H25)+SUM('Tbl7d - State'!B25:F25)</f>
        <v>279526383.58999997</v>
      </c>
      <c r="D24" s="123">
        <v>162097117</v>
      </c>
      <c r="E24" s="286">
        <v>0</v>
      </c>
      <c r="F24" s="369">
        <v>0</v>
      </c>
      <c r="G24" s="123">
        <v>35110744</v>
      </c>
      <c r="H24" s="123">
        <v>30735591</v>
      </c>
      <c r="J24" s="346"/>
      <c r="K24" s="346"/>
      <c r="L24" s="344"/>
      <c r="M24" s="18"/>
      <c r="O24" s="346"/>
    </row>
    <row r="25" spans="1:15">
      <c r="A25" s="121" t="s">
        <v>12</v>
      </c>
      <c r="B25" s="190">
        <f>+C25+'Tbl7e - State'!B24+'Tbl7e - State'!F24+'Tbl7e - State'!J24</f>
        <v>24379571.48</v>
      </c>
      <c r="C25" s="166">
        <f>SUM(D25:H25)+SUM('Tbl7b - State'!C25:I25)+SUM('Tbl7c - State'!B26:H26)+SUM('Tbl7d - State'!B26:F26)</f>
        <v>24200403.09</v>
      </c>
      <c r="D25" s="123">
        <v>9924653</v>
      </c>
      <c r="E25" s="286">
        <v>0</v>
      </c>
      <c r="F25" s="369">
        <v>1201160</v>
      </c>
      <c r="G25" s="123">
        <v>4457842</v>
      </c>
      <c r="H25" s="123">
        <v>2927546</v>
      </c>
      <c r="J25" s="351"/>
      <c r="K25" s="346"/>
      <c r="L25" s="344"/>
      <c r="M25" s="18"/>
      <c r="O25" s="346"/>
    </row>
    <row r="26" spans="1:15">
      <c r="A26" s="121" t="s">
        <v>13</v>
      </c>
      <c r="B26" s="190">
        <f>+C26+'Tbl7e - State'!B25+'Tbl7e - State'!F25+'Tbl7e - State'!J25</f>
        <v>257539747.94999999</v>
      </c>
      <c r="C26" s="166">
        <f>SUM(D26:H26)+SUM('Tbl7b - State'!C26:I26)+SUM('Tbl7c - State'!B27:H27)+SUM('Tbl7d - State'!B27:F27)</f>
        <v>237769884.16999999</v>
      </c>
      <c r="D26" s="123">
        <v>138028626</v>
      </c>
      <c r="E26" s="286">
        <v>0</v>
      </c>
      <c r="F26" s="369">
        <v>0</v>
      </c>
      <c r="G26" s="123">
        <v>34404442</v>
      </c>
      <c r="H26" s="123">
        <v>26888984</v>
      </c>
      <c r="J26" s="346"/>
      <c r="K26" s="346"/>
      <c r="L26" s="344"/>
      <c r="M26" s="18"/>
      <c r="O26" s="346"/>
    </row>
    <row r="27" spans="1:15">
      <c r="A27" s="121" t="s">
        <v>14</v>
      </c>
      <c r="B27" s="190">
        <f>+C27+'Tbl7e - State'!B26+'Tbl7e - State'!F26+'Tbl7e - State'!J26</f>
        <v>320547859.00000006</v>
      </c>
      <c r="C27" s="166">
        <f>SUM(D27:H27)+SUM('Tbl7b - State'!C27:I27)+SUM('Tbl7c - State'!B28:H28)+SUM('Tbl7d - State'!B28:F28)</f>
        <v>313905955.00000006</v>
      </c>
      <c r="D27" s="123">
        <v>173144210</v>
      </c>
      <c r="E27" s="286">
        <v>0</v>
      </c>
      <c r="F27" s="369">
        <v>0</v>
      </c>
      <c r="G27" s="123">
        <v>31925932</v>
      </c>
      <c r="H27" s="123">
        <v>56018159</v>
      </c>
      <c r="J27" s="346"/>
      <c r="K27" s="346"/>
      <c r="L27" s="344"/>
      <c r="M27" s="18"/>
      <c r="O27" s="346"/>
    </row>
    <row r="28" spans="1:15">
      <c r="A28" s="121" t="s">
        <v>15</v>
      </c>
      <c r="B28" s="190">
        <f>+C28+'Tbl7e - State'!B27+'Tbl7e - State'!F27+'Tbl7e - State'!J27</f>
        <v>11693096.4</v>
      </c>
      <c r="C28" s="166">
        <f>SUM(D28:H28)+SUM('Tbl7b - State'!C28:I28)+SUM('Tbl7c - State'!B29:H29)+SUM('Tbl7d - State'!B29:F29)</f>
        <v>11317949.4</v>
      </c>
      <c r="D28" s="123">
        <v>2511519</v>
      </c>
      <c r="E28" s="286">
        <v>0</v>
      </c>
      <c r="F28" s="369">
        <v>1003414</v>
      </c>
      <c r="G28" s="123">
        <v>2703218</v>
      </c>
      <c r="H28" s="123">
        <v>1729052</v>
      </c>
      <c r="I28" s="18"/>
      <c r="J28" s="346"/>
      <c r="K28" s="346"/>
      <c r="L28" s="344"/>
      <c r="M28" s="18"/>
      <c r="O28" s="346"/>
    </row>
    <row r="29" spans="1:15">
      <c r="B29" s="190"/>
      <c r="C29" s="166"/>
      <c r="D29" s="123"/>
      <c r="E29" s="286"/>
      <c r="F29" s="369"/>
      <c r="G29" s="123"/>
      <c r="H29" s="123"/>
      <c r="I29" s="1"/>
      <c r="J29" s="346"/>
      <c r="K29" s="346"/>
      <c r="L29" s="344"/>
      <c r="M29" s="346"/>
    </row>
    <row r="30" spans="1:15">
      <c r="A30" s="121" t="s">
        <v>16</v>
      </c>
      <c r="B30" s="190">
        <f>+C30+'Tbl7e - State'!B29+'Tbl7e - State'!F29+'Tbl7e - State'!J29</f>
        <v>925207827.71000004</v>
      </c>
      <c r="C30" s="166">
        <f>SUM(D30:H30)+SUM('Tbl7b - State'!C30:I30)+SUM('Tbl7c - State'!B31:H31)+SUM('Tbl7d - State'!B31:F31)</f>
        <v>868138065.71000004</v>
      </c>
      <c r="D30" s="123">
        <v>351744825</v>
      </c>
      <c r="E30" s="286">
        <v>0</v>
      </c>
      <c r="F30" s="369">
        <v>0</v>
      </c>
      <c r="G30" s="123">
        <v>141592674</v>
      </c>
      <c r="H30" s="123">
        <v>157679841</v>
      </c>
      <c r="I30" s="1"/>
      <c r="J30" s="346"/>
      <c r="K30" s="346"/>
      <c r="L30" s="344"/>
      <c r="M30" s="18"/>
      <c r="O30" s="346"/>
    </row>
    <row r="31" spans="1:15">
      <c r="A31" s="121" t="s">
        <v>17</v>
      </c>
      <c r="B31" s="190">
        <f>+C31+'Tbl7e - State'!B30+'Tbl7e - State'!F30+'Tbl7e - State'!J30</f>
        <v>1287575299.8</v>
      </c>
      <c r="C31" s="166">
        <f>SUM(D31:H31)+SUM('Tbl7b - State'!C31:I31)+SUM('Tbl7c - State'!B32:H32)+SUM('Tbl7d - State'!B32:F32)</f>
        <v>1248394733.8</v>
      </c>
      <c r="D31" s="123">
        <v>539619273</v>
      </c>
      <c r="E31" s="286">
        <v>1294260</v>
      </c>
      <c r="F31" s="369">
        <v>20505652</v>
      </c>
      <c r="G31" s="123">
        <v>286326195</v>
      </c>
      <c r="H31" s="123">
        <v>110120429</v>
      </c>
      <c r="J31" s="346"/>
      <c r="K31" s="346"/>
      <c r="L31" s="344"/>
      <c r="M31" s="18"/>
      <c r="O31" s="346"/>
    </row>
    <row r="32" spans="1:15">
      <c r="A32" s="121" t="s">
        <v>18</v>
      </c>
      <c r="B32" s="190">
        <f>+C32+'Tbl7e - State'!B31+'Tbl7e - State'!F31+'Tbl7e - State'!J31</f>
        <v>42018728.529999994</v>
      </c>
      <c r="C32" s="166">
        <f>SUM(D32:H32)+SUM('Tbl7b - State'!C32:I32)+SUM('Tbl7c - State'!B33:H33)+SUM('Tbl7d - State'!B33:F33)</f>
        <v>41600456.32</v>
      </c>
      <c r="D32" s="123">
        <v>22353538</v>
      </c>
      <c r="E32" s="286">
        <v>0</v>
      </c>
      <c r="F32" s="369">
        <v>0</v>
      </c>
      <c r="G32" s="123">
        <v>5066477</v>
      </c>
      <c r="H32" s="123">
        <v>5872921</v>
      </c>
      <c r="J32" s="346"/>
      <c r="K32" s="346"/>
      <c r="L32" s="344"/>
      <c r="M32" s="18"/>
      <c r="O32" s="346"/>
    </row>
    <row r="33" spans="1:15">
      <c r="A33" s="121" t="s">
        <v>19</v>
      </c>
      <c r="B33" s="190">
        <f>+C33+'Tbl7e - State'!B32+'Tbl7e - State'!F32+'Tbl7e - State'!J32</f>
        <v>120877089.42999999</v>
      </c>
      <c r="C33" s="166">
        <f>SUM(D33:H33)+SUM('Tbl7b - State'!C33:I33)+SUM('Tbl7c - State'!B34:H34)+SUM('Tbl7d - State'!B34:F34)</f>
        <v>119901380.36</v>
      </c>
      <c r="D33" s="123">
        <v>68668436</v>
      </c>
      <c r="E33" s="286">
        <v>0</v>
      </c>
      <c r="F33" s="369">
        <v>3251181</v>
      </c>
      <c r="G33" s="123">
        <v>18258609</v>
      </c>
      <c r="H33" s="123">
        <v>12970058</v>
      </c>
      <c r="J33" s="346"/>
      <c r="K33" s="37"/>
      <c r="L33" s="344"/>
      <c r="M33" s="18"/>
      <c r="O33" s="346"/>
    </row>
    <row r="34" spans="1:15">
      <c r="A34" s="121" t="s">
        <v>20</v>
      </c>
      <c r="B34" s="190">
        <f>+C34+'Tbl7e - State'!B33+'Tbl7e - State'!F33+'Tbl7e - State'!J33</f>
        <v>58439858.199999996</v>
      </c>
      <c r="C34" s="166">
        <f>SUM(D34:H34)+SUM('Tbl7b - State'!C34:I34)+SUM('Tbl7c - State'!B35:H35)+SUM('Tbl7d - State'!B35:F35)</f>
        <v>34950385.059999995</v>
      </c>
      <c r="D34" s="123">
        <v>13604993</v>
      </c>
      <c r="E34" s="286">
        <v>1711193</v>
      </c>
      <c r="F34" s="369">
        <v>0</v>
      </c>
      <c r="G34" s="123">
        <v>10116699</v>
      </c>
      <c r="H34" s="123">
        <v>2650264</v>
      </c>
      <c r="J34" s="346"/>
      <c r="K34" s="346"/>
      <c r="L34" s="344"/>
      <c r="M34" s="18"/>
      <c r="O34" s="346"/>
    </row>
    <row r="35" spans="1:15">
      <c r="B35" s="192"/>
      <c r="C35" s="166"/>
      <c r="D35" s="123"/>
      <c r="E35" s="286"/>
      <c r="F35" s="369"/>
      <c r="G35" s="123"/>
      <c r="H35" s="123"/>
      <c r="J35" s="346"/>
      <c r="K35" s="346"/>
      <c r="L35" s="344"/>
      <c r="M35" s="346"/>
    </row>
    <row r="36" spans="1:15">
      <c r="A36" s="121" t="s">
        <v>21</v>
      </c>
      <c r="B36" s="190">
        <f>+C36+'Tbl7e - State'!B35+'Tbl7e - State'!F35+'Tbl7e - State'!J35</f>
        <v>26690991.300000001</v>
      </c>
      <c r="C36" s="166">
        <f>SUM(D36:H36)+SUM('Tbl7b - State'!C36:I36)+SUM('Tbl7c - State'!B37:H37)+SUM('Tbl7d - State'!B37:F37)</f>
        <v>18182568.300000001</v>
      </c>
      <c r="D36" s="123">
        <v>4668729</v>
      </c>
      <c r="E36" s="286">
        <v>0</v>
      </c>
      <c r="F36" s="369">
        <v>0</v>
      </c>
      <c r="G36" s="123">
        <v>5357086</v>
      </c>
      <c r="H36" s="123">
        <v>3355591</v>
      </c>
      <c r="J36" s="346"/>
      <c r="K36" s="346"/>
      <c r="L36" s="344"/>
      <c r="M36" s="18"/>
      <c r="O36" s="346"/>
    </row>
    <row r="37" spans="1:15">
      <c r="A37" s="121" t="s">
        <v>22</v>
      </c>
      <c r="B37" s="190">
        <f>+C37+'Tbl7e - State'!B36+'Tbl7e - State'!F36+'Tbl7e - State'!J36</f>
        <v>206557061.14999998</v>
      </c>
      <c r="C37" s="166">
        <f>SUM(D37:H37)+SUM('Tbl7b - State'!C37:I37)+SUM('Tbl7c - State'!B38:H38)+SUM('Tbl7d - State'!B38:F38)</f>
        <v>194678962.06999996</v>
      </c>
      <c r="D37" s="123">
        <v>101451063</v>
      </c>
      <c r="E37" s="286">
        <v>7076213</v>
      </c>
      <c r="F37" s="369">
        <v>0</v>
      </c>
      <c r="G37" s="123">
        <v>45484419</v>
      </c>
      <c r="H37" s="123">
        <v>16125791</v>
      </c>
      <c r="J37" s="346"/>
      <c r="K37" s="346"/>
      <c r="L37" s="344"/>
      <c r="M37" s="18"/>
      <c r="O37" s="346"/>
    </row>
    <row r="38" spans="1:15">
      <c r="A38" s="121" t="s">
        <v>23</v>
      </c>
      <c r="B38" s="190">
        <f>+C38+'Tbl7e - State'!B37+'Tbl7e - State'!F37+'Tbl7e - State'!J37</f>
        <v>171462787.94999999</v>
      </c>
      <c r="C38" s="166">
        <f>SUM(D38:H38)+SUM('Tbl7b - State'!C38:I38)+SUM('Tbl7c - State'!B39:H39)+SUM('Tbl7d - State'!B39:F39)</f>
        <v>159628318.29999998</v>
      </c>
      <c r="D38" s="123">
        <v>73406199</v>
      </c>
      <c r="E38" s="286">
        <v>7089884</v>
      </c>
      <c r="F38" s="369">
        <v>0</v>
      </c>
      <c r="G38" s="123">
        <v>44251113</v>
      </c>
      <c r="H38" s="124">
        <v>11841729</v>
      </c>
      <c r="J38" s="346"/>
      <c r="K38" s="346"/>
      <c r="L38" s="344"/>
      <c r="M38" s="18"/>
      <c r="O38" s="346"/>
    </row>
    <row r="39" spans="1:15">
      <c r="A39" s="122" t="s">
        <v>24</v>
      </c>
      <c r="B39" s="193">
        <f>+C39+'Tbl7e - State'!B38+'Tbl7e - State'!F38+'Tbl7e - State'!J38</f>
        <v>33054917.530000001</v>
      </c>
      <c r="C39" s="167">
        <f>SUM(D39:H39)+SUM('Tbl7b - State'!C39:I39)+SUM('Tbl7c - State'!B40:H40)+SUM('Tbl7d - State'!B40:F40)</f>
        <v>26515640.440000001</v>
      </c>
      <c r="D39" s="125">
        <v>6680664</v>
      </c>
      <c r="E39" s="306">
        <v>0</v>
      </c>
      <c r="F39" s="394">
        <v>0</v>
      </c>
      <c r="G39" s="125">
        <v>7257015</v>
      </c>
      <c r="H39" s="125">
        <v>6609245</v>
      </c>
      <c r="J39" s="346"/>
      <c r="K39" s="346"/>
      <c r="L39" s="344"/>
      <c r="M39" s="18"/>
      <c r="O39" s="346"/>
    </row>
    <row r="40" spans="1:15">
      <c r="G40" s="238"/>
      <c r="H40" s="196"/>
      <c r="J40" s="360"/>
      <c r="K40" s="346"/>
    </row>
    <row r="41" spans="1:15">
      <c r="B41" s="239"/>
      <c r="C41" s="255"/>
      <c r="D41" s="253"/>
      <c r="E41" s="253"/>
      <c r="F41" s="256"/>
      <c r="G41" s="256"/>
      <c r="H41" s="196"/>
      <c r="J41" s="360"/>
      <c r="L41" s="344"/>
      <c r="M41" s="18"/>
    </row>
    <row r="42" spans="1:15">
      <c r="A42" s="178"/>
      <c r="B42" s="190"/>
      <c r="C42" s="389"/>
      <c r="D42" s="191"/>
      <c r="G42" s="238"/>
      <c r="H42" s="197"/>
      <c r="J42" s="360"/>
      <c r="L42" s="344"/>
    </row>
    <row r="43" spans="1:15">
      <c r="A43" s="178"/>
      <c r="B43" s="190"/>
      <c r="D43" s="190"/>
      <c r="E43" s="190"/>
      <c r="F43" s="190"/>
      <c r="G43" s="379"/>
      <c r="H43" s="197"/>
      <c r="J43" s="360"/>
      <c r="L43" s="344"/>
    </row>
    <row r="44" spans="1:15">
      <c r="A44" s="178"/>
      <c r="B44" s="190"/>
      <c r="D44" s="190"/>
      <c r="E44" s="190"/>
      <c r="F44" s="190"/>
      <c r="G44" s="190"/>
      <c r="H44" s="190"/>
      <c r="L44" s="344"/>
    </row>
    <row r="45" spans="1:15">
      <c r="A45" s="178"/>
      <c r="B45" s="190"/>
      <c r="D45" s="190"/>
      <c r="E45" s="190"/>
      <c r="F45" s="190"/>
      <c r="G45" s="379"/>
      <c r="H45" s="197"/>
      <c r="L45" s="344"/>
    </row>
    <row r="46" spans="1:15">
      <c r="A46" s="178"/>
      <c r="B46" s="190"/>
      <c r="D46" s="190"/>
      <c r="E46" s="190"/>
      <c r="F46" s="190"/>
      <c r="G46" s="190"/>
      <c r="H46" s="197"/>
      <c r="L46" s="344"/>
    </row>
    <row r="47" spans="1:15">
      <c r="B47" s="190"/>
      <c r="D47" s="190"/>
      <c r="E47" s="190"/>
      <c r="F47" s="190"/>
      <c r="G47" s="190"/>
      <c r="H47" s="197"/>
      <c r="L47" s="344"/>
    </row>
    <row r="48" spans="1:15">
      <c r="A48" s="178"/>
      <c r="B48" s="190"/>
      <c r="D48" s="341"/>
      <c r="E48" s="190"/>
      <c r="F48" s="190"/>
      <c r="G48" s="379"/>
      <c r="H48" s="197"/>
      <c r="L48" s="344"/>
    </row>
    <row r="49" spans="1:12">
      <c r="A49" s="178"/>
      <c r="B49" s="190"/>
      <c r="D49" s="190"/>
      <c r="E49" s="190"/>
      <c r="F49" s="190"/>
      <c r="G49" s="379"/>
      <c r="H49" s="197"/>
      <c r="L49" s="344"/>
    </row>
    <row r="50" spans="1:12">
      <c r="A50" s="178"/>
      <c r="B50" s="190"/>
      <c r="D50" s="190"/>
      <c r="E50" s="190"/>
      <c r="F50" s="190"/>
      <c r="G50" s="379"/>
      <c r="H50" s="197"/>
      <c r="L50" s="344"/>
    </row>
    <row r="51" spans="1:12">
      <c r="A51" s="178"/>
      <c r="B51" s="190"/>
      <c r="D51" s="190"/>
      <c r="E51" s="190"/>
      <c r="F51" s="190"/>
      <c r="G51" s="190"/>
      <c r="H51" s="197"/>
      <c r="L51" s="344"/>
    </row>
    <row r="52" spans="1:12">
      <c r="A52" s="178"/>
      <c r="B52" s="190"/>
      <c r="D52" s="190"/>
      <c r="E52" s="190"/>
      <c r="F52" s="190"/>
      <c r="G52" s="379"/>
      <c r="H52" s="197"/>
      <c r="L52" s="344"/>
    </row>
    <row r="53" spans="1:12">
      <c r="B53" s="190"/>
      <c r="D53" s="190"/>
      <c r="E53" s="190"/>
      <c r="F53" s="190"/>
      <c r="G53" s="379"/>
      <c r="H53" s="197"/>
      <c r="L53" s="344"/>
    </row>
    <row r="54" spans="1:12">
      <c r="A54" s="178"/>
      <c r="B54" s="190"/>
      <c r="D54" s="190"/>
      <c r="E54" s="190"/>
      <c r="F54" s="190"/>
      <c r="G54" s="379"/>
      <c r="H54" s="197"/>
      <c r="L54" s="344"/>
    </row>
    <row r="55" spans="1:12">
      <c r="A55" s="178"/>
      <c r="B55" s="190"/>
      <c r="D55" s="190"/>
      <c r="E55" s="190"/>
      <c r="F55" s="190"/>
      <c r="G55" s="379"/>
      <c r="H55" s="197"/>
      <c r="L55" s="344"/>
    </row>
    <row r="56" spans="1:12">
      <c r="A56" s="178"/>
      <c r="B56" s="190"/>
      <c r="D56" s="190"/>
      <c r="E56" s="190"/>
      <c r="F56" s="190"/>
      <c r="G56" s="379"/>
      <c r="H56" s="197"/>
      <c r="L56" s="344"/>
    </row>
    <row r="57" spans="1:12">
      <c r="A57" s="178"/>
      <c r="B57" s="190"/>
      <c r="D57" s="190"/>
      <c r="E57" s="190"/>
      <c r="F57" s="190"/>
      <c r="G57" s="379"/>
      <c r="H57" s="197"/>
      <c r="L57" s="344"/>
    </row>
    <row r="58" spans="1:12">
      <c r="A58" s="178"/>
      <c r="B58" s="190"/>
      <c r="D58" s="190"/>
      <c r="E58" s="190"/>
      <c r="F58" s="190"/>
      <c r="G58" s="379"/>
      <c r="H58" s="197"/>
      <c r="L58" s="344"/>
    </row>
    <row r="59" spans="1:12">
      <c r="B59" s="190"/>
      <c r="D59" s="190"/>
      <c r="E59" s="190"/>
      <c r="F59" s="190"/>
      <c r="G59" s="379"/>
      <c r="H59" s="197"/>
      <c r="L59" s="344"/>
    </row>
    <row r="60" spans="1:12">
      <c r="A60" s="178"/>
      <c r="B60" s="190"/>
      <c r="D60" s="190"/>
      <c r="E60" s="190"/>
      <c r="F60" s="190"/>
      <c r="G60" s="379"/>
      <c r="H60" s="197"/>
      <c r="L60" s="344"/>
    </row>
    <row r="61" spans="1:12">
      <c r="A61" s="178"/>
      <c r="B61" s="190"/>
      <c r="D61" s="190"/>
      <c r="E61" s="190"/>
      <c r="F61" s="190"/>
      <c r="G61" s="190"/>
      <c r="H61" s="197"/>
      <c r="L61" s="344"/>
    </row>
    <row r="62" spans="1:12">
      <c r="A62" s="178"/>
      <c r="B62" s="190"/>
      <c r="D62" s="190"/>
      <c r="E62" s="190"/>
      <c r="F62" s="190"/>
      <c r="G62" s="190"/>
      <c r="H62" s="197"/>
      <c r="L62" s="344"/>
    </row>
    <row r="63" spans="1:12">
      <c r="A63" s="178"/>
      <c r="B63" s="190"/>
      <c r="D63" s="190"/>
      <c r="E63" s="190"/>
      <c r="F63" s="190"/>
      <c r="G63" s="190"/>
      <c r="H63" s="197"/>
      <c r="L63" s="344"/>
    </row>
    <row r="64" spans="1:12">
      <c r="A64" s="178"/>
      <c r="B64" s="190"/>
      <c r="D64" s="190"/>
      <c r="E64" s="190"/>
      <c r="F64" s="190"/>
      <c r="G64" s="190"/>
      <c r="H64" s="197"/>
      <c r="L64" s="344"/>
    </row>
    <row r="65" spans="1:12">
      <c r="B65" s="190"/>
      <c r="D65" s="190"/>
      <c r="E65" s="190"/>
      <c r="F65" s="190"/>
      <c r="G65" s="190"/>
      <c r="H65" s="197"/>
      <c r="L65" s="344"/>
    </row>
    <row r="66" spans="1:12">
      <c r="A66" s="178"/>
      <c r="B66" s="190"/>
      <c r="D66" s="190"/>
      <c r="E66" s="190"/>
      <c r="F66" s="190"/>
      <c r="G66" s="190"/>
      <c r="H66" s="190"/>
      <c r="L66" s="344"/>
    </row>
    <row r="67" spans="1:12">
      <c r="A67" s="178"/>
      <c r="B67" s="190"/>
      <c r="D67" s="190"/>
      <c r="E67" s="190"/>
      <c r="F67" s="190"/>
      <c r="G67" s="190"/>
      <c r="H67" s="190"/>
      <c r="L67" s="344"/>
    </row>
    <row r="68" spans="1:12">
      <c r="A68" s="178"/>
      <c r="B68" s="190"/>
      <c r="D68" s="190"/>
      <c r="E68" s="190"/>
      <c r="F68" s="190"/>
      <c r="G68" s="190"/>
      <c r="H68" s="190"/>
      <c r="L68" s="344"/>
    </row>
    <row r="69" spans="1:12">
      <c r="A69" s="178"/>
      <c r="B69" s="190"/>
      <c r="D69" s="190"/>
      <c r="E69" s="190"/>
      <c r="F69" s="190"/>
      <c r="G69" s="190"/>
      <c r="H69" s="190"/>
      <c r="L69" s="344"/>
    </row>
    <row r="71" spans="1:12">
      <c r="D71" s="190"/>
      <c r="E71" s="190"/>
      <c r="F71" s="190"/>
      <c r="G71" s="190"/>
      <c r="H71" s="190"/>
    </row>
    <row r="72" spans="1:12">
      <c r="D72" s="190"/>
      <c r="E72" s="190"/>
      <c r="F72" s="190"/>
      <c r="G72" s="190"/>
      <c r="H72" s="190"/>
    </row>
    <row r="73" spans="1:12">
      <c r="D73" s="190"/>
      <c r="E73" s="190"/>
      <c r="F73" s="190"/>
      <c r="G73" s="190"/>
      <c r="H73" s="190"/>
    </row>
    <row r="74" spans="1:12">
      <c r="D74" s="190"/>
      <c r="E74" s="190"/>
      <c r="F74" s="190"/>
      <c r="G74" s="190"/>
      <c r="H74" s="190"/>
    </row>
    <row r="75" spans="1:12">
      <c r="D75" s="190"/>
      <c r="E75" s="190"/>
      <c r="F75" s="190"/>
      <c r="G75" s="190"/>
    </row>
  </sheetData>
  <mergeCells count="8">
    <mergeCell ref="A1:H1"/>
    <mergeCell ref="A3:H3"/>
    <mergeCell ref="D5:H5"/>
    <mergeCell ref="H6:H9"/>
    <mergeCell ref="G6:G9"/>
    <mergeCell ref="D7:D9"/>
    <mergeCell ref="E7:E9"/>
    <mergeCell ref="F8:F9"/>
  </mergeCells>
  <phoneticPr fontId="0" type="noConversion"/>
  <printOptions horizontalCentered="1"/>
  <pageMargins left="0.34" right="0.31" top="0.3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4"/>
  <sheetViews>
    <sheetView zoomScaleNormal="100" workbookViewId="0">
      <selection activeCell="N8" sqref="N8"/>
    </sheetView>
  </sheetViews>
  <sheetFormatPr defaultRowHeight="12.75"/>
  <cols>
    <col min="1" max="1" width="14.140625" customWidth="1"/>
    <col min="2" max="2" width="3.7109375" style="212" bestFit="1" customWidth="1"/>
    <col min="3" max="4" width="13.42578125" style="212" bestFit="1" customWidth="1"/>
    <col min="5" max="5" width="16" style="212" bestFit="1" customWidth="1"/>
    <col min="6" max="6" width="3.85546875" style="212" customWidth="1"/>
    <col min="7" max="7" width="20.42578125" style="212" bestFit="1" customWidth="1"/>
    <col min="8" max="8" width="15.42578125" style="212" customWidth="1"/>
    <col min="9" max="9" width="11.85546875" style="207" bestFit="1" customWidth="1"/>
    <col min="10" max="10" width="13.42578125" bestFit="1" customWidth="1"/>
    <col min="11" max="12" width="11.28515625" bestFit="1" customWidth="1"/>
    <col min="13" max="13" width="13.42578125" bestFit="1" customWidth="1"/>
    <col min="15" max="15" width="11.28515625" bestFit="1" customWidth="1"/>
    <col min="16" max="16" width="10.28515625" bestFit="1" customWidth="1"/>
    <col min="17" max="17" width="9.28515625" bestFit="1" customWidth="1"/>
  </cols>
  <sheetData>
    <row r="1" spans="1:18">
      <c r="A1" s="462" t="s">
        <v>107</v>
      </c>
      <c r="B1" s="462"/>
      <c r="C1" s="462"/>
      <c r="D1" s="462"/>
      <c r="E1" s="462"/>
      <c r="F1" s="462"/>
      <c r="G1" s="462"/>
      <c r="H1" s="462"/>
      <c r="I1" s="224"/>
      <c r="J1" s="347"/>
    </row>
    <row r="3" spans="1:18" s="66" customFormat="1">
      <c r="A3" s="476" t="s">
        <v>229</v>
      </c>
      <c r="B3" s="476"/>
      <c r="C3" s="476"/>
      <c r="D3" s="476"/>
      <c r="E3" s="476"/>
      <c r="F3" s="476"/>
      <c r="G3" s="476"/>
      <c r="H3" s="476"/>
      <c r="I3" s="476"/>
    </row>
    <row r="4" spans="1:18" ht="13.5" thickBot="1">
      <c r="B4" s="215"/>
      <c r="C4" s="215"/>
      <c r="D4" s="215"/>
      <c r="E4" s="215"/>
      <c r="F4" s="215"/>
      <c r="G4" s="215"/>
      <c r="H4" s="215"/>
      <c r="I4" s="215"/>
    </row>
    <row r="5" spans="1:18" ht="15" customHeight="1" thickTop="1">
      <c r="A5" s="6"/>
      <c r="B5" s="487"/>
      <c r="C5" s="487"/>
      <c r="D5" s="487"/>
      <c r="E5" s="487"/>
      <c r="F5" s="487"/>
      <c r="G5" s="487"/>
      <c r="H5" s="487"/>
      <c r="I5" s="487"/>
    </row>
    <row r="6" spans="1:18" ht="12.75" customHeight="1" thickBot="1">
      <c r="A6" s="3"/>
      <c r="B6" s="208"/>
      <c r="C6" s="492" t="s">
        <v>199</v>
      </c>
      <c r="D6" s="492"/>
      <c r="E6" s="492"/>
      <c r="F6" s="287"/>
      <c r="G6" s="494" t="s">
        <v>135</v>
      </c>
      <c r="H6" s="494"/>
      <c r="I6" s="494"/>
      <c r="J6" s="3"/>
      <c r="K6" s="3"/>
      <c r="L6" s="3"/>
      <c r="M6" s="3"/>
    </row>
    <row r="7" spans="1:18" ht="12.75" customHeight="1">
      <c r="A7" s="3" t="s">
        <v>67</v>
      </c>
      <c r="B7" s="240"/>
      <c r="C7" s="213"/>
      <c r="D7" s="208"/>
      <c r="E7" s="493" t="s">
        <v>160</v>
      </c>
      <c r="F7" s="213"/>
      <c r="G7" s="488" t="s">
        <v>140</v>
      </c>
      <c r="H7" s="480" t="s">
        <v>141</v>
      </c>
      <c r="I7" s="241" t="s">
        <v>147</v>
      </c>
      <c r="J7" s="3"/>
      <c r="K7" s="3"/>
      <c r="L7" s="3"/>
      <c r="M7" s="3"/>
    </row>
    <row r="8" spans="1:18">
      <c r="A8" s="3" t="s">
        <v>30</v>
      </c>
      <c r="B8" s="240"/>
      <c r="C8" s="213"/>
      <c r="D8" s="208" t="s">
        <v>27</v>
      </c>
      <c r="E8" s="489"/>
      <c r="G8" s="489"/>
      <c r="H8" s="491"/>
      <c r="I8" s="225" t="s">
        <v>148</v>
      </c>
    </row>
    <row r="9" spans="1:18" ht="13.5" thickBot="1">
      <c r="A9" s="7" t="s">
        <v>121</v>
      </c>
      <c r="B9" s="233"/>
      <c r="C9" s="209" t="s">
        <v>25</v>
      </c>
      <c r="D9" s="209" t="s">
        <v>28</v>
      </c>
      <c r="E9" s="490"/>
      <c r="G9" s="490"/>
      <c r="H9" s="483"/>
      <c r="I9" s="226"/>
      <c r="K9" s="375"/>
    </row>
    <row r="10" spans="1:18" s="43" customFormat="1">
      <c r="A10" s="47" t="s">
        <v>0</v>
      </c>
      <c r="B10" s="243">
        <f>SUM(B12:B39)</f>
        <v>0</v>
      </c>
      <c r="C10" s="242">
        <f>SUM(C12:C39)</f>
        <v>282420038.07999998</v>
      </c>
      <c r="D10" s="243">
        <f>SUM(D12:D39)</f>
        <v>111216343.14999999</v>
      </c>
      <c r="E10" s="243">
        <f>SUM(E12:E39)</f>
        <v>3672797.57</v>
      </c>
      <c r="F10" s="242"/>
      <c r="G10" s="243">
        <f>SUM(G12:G39)</f>
        <v>259269204.09</v>
      </c>
      <c r="H10" s="243">
        <f>SUM(H12:H39)</f>
        <v>21935000.030000001</v>
      </c>
      <c r="I10" s="411">
        <f>SUM(I12:I39)</f>
        <v>35000</v>
      </c>
      <c r="M10" s="396"/>
    </row>
    <row r="11" spans="1:18">
      <c r="A11" s="3"/>
      <c r="B11" s="197"/>
      <c r="C11" s="191"/>
      <c r="D11" s="191"/>
      <c r="E11" s="191"/>
      <c r="G11" s="196"/>
      <c r="H11" s="196"/>
      <c r="I11" s="196"/>
    </row>
    <row r="12" spans="1:18">
      <c r="A12" t="s">
        <v>1</v>
      </c>
      <c r="B12" s="196"/>
      <c r="C12" s="124">
        <v>5657947.0099999998</v>
      </c>
      <c r="D12" s="124">
        <v>1681756.1</v>
      </c>
      <c r="E12" s="124">
        <v>0</v>
      </c>
      <c r="F12" s="291"/>
      <c r="G12" s="123">
        <v>4765478</v>
      </c>
      <c r="H12" s="123">
        <v>0</v>
      </c>
      <c r="I12" s="123">
        <v>0</v>
      </c>
      <c r="K12" s="346"/>
      <c r="L12" s="346"/>
      <c r="M12" s="346"/>
      <c r="N12" s="346"/>
      <c r="O12" s="346"/>
      <c r="P12" s="346"/>
      <c r="Q12" s="346"/>
      <c r="R12" s="346"/>
    </row>
    <row r="13" spans="1:18">
      <c r="A13" t="s">
        <v>2</v>
      </c>
      <c r="B13" s="196"/>
      <c r="C13" s="124">
        <v>18139069</v>
      </c>
      <c r="D13" s="124">
        <v>9540786.0999999996</v>
      </c>
      <c r="E13" s="124">
        <v>0</v>
      </c>
      <c r="F13" s="291"/>
      <c r="G13" s="123">
        <v>22789595</v>
      </c>
      <c r="H13" s="123">
        <v>1741000</v>
      </c>
      <c r="I13" s="123">
        <v>0</v>
      </c>
      <c r="J13" s="1"/>
      <c r="K13" s="346"/>
      <c r="L13" s="346"/>
      <c r="M13" s="346"/>
      <c r="N13" s="346"/>
      <c r="O13" s="346"/>
      <c r="P13" s="346"/>
      <c r="Q13" s="346"/>
      <c r="R13" s="346"/>
    </row>
    <row r="14" spans="1:18">
      <c r="A14" t="s">
        <v>3</v>
      </c>
      <c r="B14" s="196"/>
      <c r="C14" s="124">
        <v>46234544.07</v>
      </c>
      <c r="D14" s="124">
        <v>13287613.859999999</v>
      </c>
      <c r="E14" s="124">
        <v>0</v>
      </c>
      <c r="F14" s="291"/>
      <c r="G14" s="123">
        <v>16957301</v>
      </c>
      <c r="H14" s="123">
        <v>2784000</v>
      </c>
      <c r="I14" s="123">
        <v>0</v>
      </c>
      <c r="K14" s="346"/>
      <c r="L14" s="346"/>
      <c r="M14" s="346"/>
      <c r="N14" s="346"/>
      <c r="O14" s="346"/>
      <c r="P14" s="346"/>
      <c r="Q14" s="346"/>
      <c r="R14" s="346"/>
    </row>
    <row r="15" spans="1:18">
      <c r="A15" t="s">
        <v>4</v>
      </c>
      <c r="B15" s="196"/>
      <c r="C15" s="124">
        <v>37503243</v>
      </c>
      <c r="D15" s="124">
        <v>21173747</v>
      </c>
      <c r="E15" s="124">
        <v>1483463</v>
      </c>
      <c r="F15" s="291"/>
      <c r="G15" s="123">
        <v>32180664</v>
      </c>
      <c r="H15" s="123">
        <v>0</v>
      </c>
      <c r="I15" s="123">
        <v>0</v>
      </c>
      <c r="K15" s="346"/>
      <c r="L15" s="346"/>
      <c r="M15" s="346"/>
      <c r="N15" s="346"/>
      <c r="O15" s="346"/>
      <c r="P15" s="346"/>
      <c r="Q15" s="346"/>
      <c r="R15" s="346"/>
    </row>
    <row r="16" spans="1:18">
      <c r="A16" t="s">
        <v>5</v>
      </c>
      <c r="B16" s="196"/>
      <c r="C16" s="124">
        <v>3811014</v>
      </c>
      <c r="D16" s="124">
        <v>862009.69</v>
      </c>
      <c r="E16" s="124">
        <v>0</v>
      </c>
      <c r="F16" s="291"/>
      <c r="G16" s="123">
        <v>5547997</v>
      </c>
      <c r="H16" s="123">
        <v>327000</v>
      </c>
      <c r="I16" s="123">
        <v>0</v>
      </c>
      <c r="K16" s="346"/>
      <c r="L16" s="346"/>
      <c r="M16" s="346"/>
      <c r="N16" s="346"/>
      <c r="O16" s="346"/>
      <c r="P16" s="346"/>
      <c r="Q16" s="346"/>
      <c r="R16" s="346"/>
    </row>
    <row r="17" spans="1:18">
      <c r="B17" s="196"/>
      <c r="C17" s="124">
        <v>0</v>
      </c>
      <c r="D17" s="124">
        <v>0</v>
      </c>
      <c r="E17" s="124">
        <v>0</v>
      </c>
      <c r="F17" s="291"/>
      <c r="G17" s="123">
        <v>0</v>
      </c>
      <c r="H17" s="123">
        <v>0</v>
      </c>
      <c r="I17" s="123">
        <v>0</v>
      </c>
      <c r="Q17" s="346"/>
      <c r="R17" s="346"/>
    </row>
    <row r="18" spans="1:18">
      <c r="A18" t="s">
        <v>6</v>
      </c>
      <c r="B18" s="196"/>
      <c r="C18" s="124">
        <v>2548744</v>
      </c>
      <c r="D18" s="124">
        <v>204462.76</v>
      </c>
      <c r="E18" s="124">
        <v>47218</v>
      </c>
      <c r="F18" s="291"/>
      <c r="G18" s="123">
        <v>2659328</v>
      </c>
      <c r="H18" s="123">
        <v>92000</v>
      </c>
      <c r="I18" s="123">
        <v>0</v>
      </c>
      <c r="K18" s="346"/>
      <c r="L18" s="346"/>
      <c r="M18" s="346"/>
      <c r="N18" s="346"/>
      <c r="O18" s="346"/>
      <c r="P18" s="346"/>
      <c r="Q18" s="346"/>
      <c r="R18" s="346"/>
    </row>
    <row r="19" spans="1:18">
      <c r="A19" t="s">
        <v>7</v>
      </c>
      <c r="B19" s="196"/>
      <c r="C19" s="124">
        <v>7376749</v>
      </c>
      <c r="D19" s="124">
        <v>3499765.22</v>
      </c>
      <c r="E19" s="124">
        <v>271366</v>
      </c>
      <c r="F19" s="291"/>
      <c r="G19" s="123">
        <v>9517909</v>
      </c>
      <c r="H19" s="123">
        <v>496000</v>
      </c>
      <c r="I19" s="123">
        <v>0</v>
      </c>
      <c r="K19" s="346"/>
      <c r="L19" s="346"/>
      <c r="M19" s="346"/>
      <c r="N19" s="346"/>
      <c r="O19" s="346"/>
      <c r="P19" s="346"/>
      <c r="Q19" s="346"/>
      <c r="R19" s="346"/>
    </row>
    <row r="20" spans="1:18">
      <c r="A20" t="s">
        <v>8</v>
      </c>
      <c r="B20" s="196"/>
      <c r="C20" s="124">
        <v>6992819</v>
      </c>
      <c r="D20" s="124">
        <v>852287.82</v>
      </c>
      <c r="E20" s="124">
        <v>152908</v>
      </c>
      <c r="F20" s="291"/>
      <c r="G20" s="123">
        <v>5053850</v>
      </c>
      <c r="H20" s="123">
        <v>238000</v>
      </c>
      <c r="I20" s="123">
        <v>0</v>
      </c>
      <c r="K20" s="346"/>
      <c r="L20" s="346"/>
      <c r="M20" s="346"/>
      <c r="N20" s="346"/>
      <c r="O20" s="346"/>
      <c r="P20" s="346"/>
      <c r="Q20" s="346"/>
      <c r="R20" s="346"/>
    </row>
    <row r="21" spans="1:18">
      <c r="A21" t="s">
        <v>9</v>
      </c>
      <c r="B21" s="196"/>
      <c r="C21" s="124">
        <v>9706208</v>
      </c>
      <c r="D21" s="124">
        <v>1269012.74</v>
      </c>
      <c r="E21" s="124">
        <v>222997.06</v>
      </c>
      <c r="F21" s="291"/>
      <c r="G21" s="123">
        <v>10328556</v>
      </c>
      <c r="H21" s="123">
        <v>947000</v>
      </c>
      <c r="I21" s="123">
        <v>0</v>
      </c>
      <c r="K21" s="346"/>
      <c r="L21" s="346"/>
      <c r="M21" s="346"/>
      <c r="N21" s="346"/>
      <c r="O21" s="346"/>
      <c r="P21" s="346"/>
      <c r="Q21" s="346"/>
      <c r="R21" s="346"/>
    </row>
    <row r="22" spans="1:18">
      <c r="A22" t="s">
        <v>10</v>
      </c>
      <c r="B22" s="196"/>
      <c r="C22" s="124">
        <v>919294.01</v>
      </c>
      <c r="D22" s="124">
        <v>0</v>
      </c>
      <c r="E22" s="124">
        <v>2247.2800000000002</v>
      </c>
      <c r="F22" s="291"/>
      <c r="G22" s="123">
        <v>2443569</v>
      </c>
      <c r="H22" s="123">
        <v>91000.03</v>
      </c>
      <c r="I22" s="123">
        <v>0</v>
      </c>
      <c r="K22" s="346"/>
      <c r="L22" s="346"/>
      <c r="M22" s="346"/>
      <c r="N22" s="346"/>
      <c r="O22" s="346"/>
      <c r="P22" s="346"/>
      <c r="Q22" s="346"/>
      <c r="R22" s="346"/>
    </row>
    <row r="23" spans="1:18">
      <c r="B23" s="196"/>
      <c r="C23" s="124">
        <v>0</v>
      </c>
      <c r="D23" s="124">
        <v>0</v>
      </c>
      <c r="E23" s="124">
        <v>0</v>
      </c>
      <c r="F23" s="291"/>
      <c r="G23" s="123">
        <v>0</v>
      </c>
      <c r="H23" s="123">
        <v>0</v>
      </c>
      <c r="I23" s="123">
        <v>0</v>
      </c>
      <c r="K23" s="346"/>
      <c r="L23" s="346"/>
      <c r="M23" s="346"/>
      <c r="N23" s="346"/>
      <c r="O23" s="346"/>
      <c r="P23" s="346"/>
      <c r="Q23" s="346"/>
      <c r="R23" s="346"/>
    </row>
    <row r="24" spans="1:18">
      <c r="A24" t="s">
        <v>11</v>
      </c>
      <c r="B24" s="196"/>
      <c r="C24" s="124">
        <v>11467970</v>
      </c>
      <c r="D24" s="124">
        <v>4982811.29</v>
      </c>
      <c r="E24" s="124">
        <v>0</v>
      </c>
      <c r="F24" s="291"/>
      <c r="G24" s="123">
        <v>11988551</v>
      </c>
      <c r="H24" s="123">
        <v>1026000</v>
      </c>
      <c r="I24" s="123">
        <v>0</v>
      </c>
      <c r="K24" s="346"/>
      <c r="L24" s="346"/>
      <c r="M24" s="346"/>
      <c r="N24" s="346"/>
      <c r="O24" s="346"/>
      <c r="P24" s="346"/>
      <c r="Q24" s="346"/>
      <c r="R24" s="346"/>
    </row>
    <row r="25" spans="1:18">
      <c r="A25" t="s">
        <v>12</v>
      </c>
      <c r="B25" s="196"/>
      <c r="C25" s="124">
        <v>813477</v>
      </c>
      <c r="D25" s="124">
        <v>20811.66</v>
      </c>
      <c r="E25" s="124">
        <v>486728.72</v>
      </c>
      <c r="F25" s="291"/>
      <c r="G25" s="123">
        <v>2990805</v>
      </c>
      <c r="H25" s="123">
        <v>40000</v>
      </c>
      <c r="I25" s="123">
        <v>0</v>
      </c>
      <c r="K25" s="346"/>
      <c r="L25" s="346"/>
      <c r="M25" s="346"/>
      <c r="N25" s="346"/>
      <c r="O25" s="346"/>
      <c r="P25" s="346"/>
      <c r="Q25" s="346"/>
      <c r="R25" s="346"/>
    </row>
    <row r="26" spans="1:18">
      <c r="A26" t="s">
        <v>13</v>
      </c>
      <c r="B26" s="196"/>
      <c r="C26" s="124">
        <v>10245786.08</v>
      </c>
      <c r="D26" s="124">
        <v>5314114.07</v>
      </c>
      <c r="E26" s="124">
        <v>433107</v>
      </c>
      <c r="F26" s="291"/>
      <c r="G26" s="123">
        <v>11984451</v>
      </c>
      <c r="H26" s="123">
        <v>895000</v>
      </c>
      <c r="I26" s="123">
        <v>0</v>
      </c>
      <c r="K26" s="346"/>
      <c r="L26" s="346"/>
      <c r="M26" s="346"/>
      <c r="N26" s="346"/>
      <c r="O26" s="346"/>
      <c r="P26" s="346"/>
      <c r="Q26" s="346"/>
      <c r="R26" s="346"/>
    </row>
    <row r="27" spans="1:18">
      <c r="A27" t="s">
        <v>14</v>
      </c>
      <c r="B27" s="196"/>
      <c r="C27" s="124">
        <v>10160687</v>
      </c>
      <c r="D27" s="124">
        <v>5569005.2400000002</v>
      </c>
      <c r="E27" s="124">
        <v>396362.1</v>
      </c>
      <c r="F27" s="291"/>
      <c r="G27" s="123">
        <v>16558949</v>
      </c>
      <c r="H27" s="123">
        <v>1596000</v>
      </c>
      <c r="I27" s="123">
        <v>0</v>
      </c>
      <c r="K27" s="346"/>
      <c r="L27" s="346"/>
      <c r="M27" s="346"/>
      <c r="N27" s="346"/>
      <c r="O27" s="346"/>
      <c r="P27" s="346"/>
      <c r="Q27" s="346"/>
      <c r="R27" s="346"/>
    </row>
    <row r="28" spans="1:18">
      <c r="A28" t="s">
        <v>15</v>
      </c>
      <c r="B28" s="196"/>
      <c r="C28" s="124">
        <v>0</v>
      </c>
      <c r="D28" s="124">
        <v>0</v>
      </c>
      <c r="E28" s="124">
        <v>0</v>
      </c>
      <c r="F28" s="291"/>
      <c r="G28" s="123">
        <v>0</v>
      </c>
      <c r="H28" s="123">
        <v>0</v>
      </c>
      <c r="I28" s="123">
        <v>0</v>
      </c>
      <c r="K28" s="346"/>
      <c r="L28" s="346"/>
      <c r="M28" s="346"/>
      <c r="N28" s="346"/>
      <c r="O28" s="346"/>
      <c r="P28" s="346"/>
      <c r="Q28" s="346"/>
      <c r="R28" s="346"/>
    </row>
    <row r="29" spans="1:18">
      <c r="A29" s="1"/>
      <c r="B29" s="196"/>
      <c r="C29" s="124">
        <v>0</v>
      </c>
      <c r="D29" s="124">
        <v>0</v>
      </c>
      <c r="E29" s="124">
        <v>0</v>
      </c>
      <c r="F29" s="291"/>
      <c r="G29" s="123">
        <v>0</v>
      </c>
      <c r="H29" s="123">
        <v>0</v>
      </c>
      <c r="I29" s="123">
        <v>0</v>
      </c>
      <c r="K29" s="346"/>
      <c r="L29" s="346"/>
      <c r="M29" s="346"/>
      <c r="N29" s="346"/>
      <c r="O29" s="346"/>
      <c r="P29" s="346"/>
      <c r="Q29" s="346"/>
      <c r="R29" s="346"/>
    </row>
    <row r="30" spans="1:18">
      <c r="A30" t="s">
        <v>16</v>
      </c>
      <c r="B30" s="196"/>
      <c r="C30" s="124">
        <v>40397516</v>
      </c>
      <c r="D30" s="124">
        <v>18350939.75</v>
      </c>
      <c r="E30" s="124">
        <v>0</v>
      </c>
      <c r="F30" s="291"/>
      <c r="G30" s="123">
        <v>37592528</v>
      </c>
      <c r="H30" s="123">
        <v>5649000</v>
      </c>
      <c r="I30" s="123">
        <v>0</v>
      </c>
      <c r="K30" s="346"/>
      <c r="L30" s="346"/>
      <c r="M30" s="346"/>
      <c r="N30" s="346"/>
      <c r="O30" s="346"/>
      <c r="P30" s="346"/>
      <c r="Q30" s="346"/>
      <c r="R30" s="346"/>
    </row>
    <row r="31" spans="1:18">
      <c r="A31" t="s">
        <v>17</v>
      </c>
      <c r="B31" s="196"/>
      <c r="C31" s="124">
        <v>43258532.659999996</v>
      </c>
      <c r="D31" s="124">
        <v>22672485.199999999</v>
      </c>
      <c r="E31" s="124">
        <v>0</v>
      </c>
      <c r="F31" s="291"/>
      <c r="G31" s="123">
        <v>37439764.090000004</v>
      </c>
      <c r="H31" s="123">
        <v>4628000</v>
      </c>
      <c r="I31" s="123">
        <v>0</v>
      </c>
      <c r="K31" s="346"/>
      <c r="L31" s="346"/>
      <c r="M31" s="346"/>
      <c r="N31" s="346"/>
      <c r="O31" s="346"/>
      <c r="P31" s="346"/>
      <c r="Q31" s="346"/>
      <c r="R31" s="346"/>
    </row>
    <row r="32" spans="1:18">
      <c r="A32" t="s">
        <v>18</v>
      </c>
      <c r="B32" s="196"/>
      <c r="C32" s="124">
        <v>1844438</v>
      </c>
      <c r="D32" s="124">
        <v>266108.03000000003</v>
      </c>
      <c r="E32" s="124">
        <v>71110</v>
      </c>
      <c r="F32" s="291"/>
      <c r="G32" s="123">
        <v>3334477</v>
      </c>
      <c r="H32" s="123">
        <v>104000</v>
      </c>
      <c r="I32" s="123">
        <v>0</v>
      </c>
      <c r="K32" s="346"/>
      <c r="L32" s="346"/>
      <c r="M32" s="346"/>
      <c r="N32" s="346"/>
      <c r="O32" s="346"/>
      <c r="P32" s="346"/>
      <c r="Q32" s="346"/>
      <c r="R32" s="346"/>
    </row>
    <row r="33" spans="1:18">
      <c r="A33" t="s">
        <v>19</v>
      </c>
      <c r="B33" s="196"/>
      <c r="C33" s="124">
        <v>5228144.26</v>
      </c>
      <c r="D33" s="124">
        <v>486685.62</v>
      </c>
      <c r="E33" s="124">
        <v>0</v>
      </c>
      <c r="F33" s="291"/>
      <c r="G33" s="123">
        <v>6652525</v>
      </c>
      <c r="H33" s="123">
        <v>472000</v>
      </c>
      <c r="I33" s="123">
        <v>0</v>
      </c>
      <c r="K33" s="346"/>
      <c r="L33" s="346"/>
      <c r="M33" s="346"/>
      <c r="N33" s="346"/>
      <c r="O33" s="346"/>
      <c r="P33" s="346"/>
      <c r="Q33" s="346"/>
      <c r="R33" s="346"/>
    </row>
    <row r="34" spans="1:18">
      <c r="A34" t="s">
        <v>20</v>
      </c>
      <c r="B34" s="196"/>
      <c r="C34" s="124">
        <v>1717528</v>
      </c>
      <c r="D34" s="124">
        <v>11066.38</v>
      </c>
      <c r="E34" s="124">
        <v>22362</v>
      </c>
      <c r="F34" s="291"/>
      <c r="G34" s="123">
        <v>1850529</v>
      </c>
      <c r="H34" s="123">
        <v>88000</v>
      </c>
      <c r="I34" s="123">
        <v>35000</v>
      </c>
      <c r="K34" s="346"/>
      <c r="L34" s="346"/>
      <c r="M34" s="346"/>
      <c r="N34" s="346"/>
      <c r="O34" s="346"/>
      <c r="P34" s="346"/>
      <c r="Q34" s="346"/>
      <c r="R34" s="346"/>
    </row>
    <row r="35" spans="1:18">
      <c r="B35" s="196"/>
      <c r="C35" s="124"/>
      <c r="D35" s="124"/>
      <c r="E35" s="124"/>
      <c r="F35" s="291"/>
      <c r="G35" s="123"/>
      <c r="H35" s="123"/>
      <c r="I35" s="291"/>
      <c r="K35" s="346"/>
      <c r="L35" s="346"/>
      <c r="M35" s="346"/>
      <c r="N35" s="346"/>
      <c r="O35" s="346"/>
      <c r="P35" s="346"/>
      <c r="Q35" s="346"/>
      <c r="R35" s="346"/>
    </row>
    <row r="36" spans="1:18">
      <c r="A36" t="s">
        <v>21</v>
      </c>
      <c r="B36" s="196"/>
      <c r="C36" s="124">
        <v>1033053</v>
      </c>
      <c r="D36" s="124">
        <v>103871</v>
      </c>
      <c r="E36" s="124">
        <v>7849</v>
      </c>
      <c r="F36" s="291"/>
      <c r="G36" s="123">
        <v>1732439</v>
      </c>
      <c r="H36" s="123">
        <v>0</v>
      </c>
      <c r="I36" s="123">
        <v>0</v>
      </c>
      <c r="K36" s="346"/>
      <c r="L36" s="346"/>
      <c r="M36" s="346"/>
      <c r="N36" s="346"/>
      <c r="O36" s="346"/>
      <c r="P36" s="346"/>
      <c r="Q36" s="346"/>
      <c r="R36" s="346"/>
    </row>
    <row r="37" spans="1:18">
      <c r="A37" t="s">
        <v>22</v>
      </c>
      <c r="B37" s="196"/>
      <c r="C37" s="124">
        <v>8125081.9900000002</v>
      </c>
      <c r="D37" s="124">
        <v>1095497.3500000001</v>
      </c>
      <c r="E37" s="124">
        <v>45715.39</v>
      </c>
      <c r="F37" s="291"/>
      <c r="G37" s="123">
        <v>6904669</v>
      </c>
      <c r="H37" s="123">
        <v>516000</v>
      </c>
      <c r="I37" s="279">
        <v>0</v>
      </c>
      <c r="K37" s="346"/>
      <c r="L37" s="346"/>
      <c r="M37" s="346"/>
      <c r="N37" s="346"/>
      <c r="O37" s="346"/>
      <c r="P37" s="346"/>
      <c r="Q37" s="346"/>
      <c r="R37" s="346"/>
    </row>
    <row r="38" spans="1:18">
      <c r="A38" t="s">
        <v>23</v>
      </c>
      <c r="B38" s="196"/>
      <c r="C38" s="124">
        <v>7565233</v>
      </c>
      <c r="D38" s="124">
        <v>-28493.73</v>
      </c>
      <c r="E38" s="124">
        <v>29364.02</v>
      </c>
      <c r="F38" s="291"/>
      <c r="G38" s="123">
        <v>4890754</v>
      </c>
      <c r="H38" s="123">
        <v>205000</v>
      </c>
      <c r="I38" s="123">
        <v>0</v>
      </c>
      <c r="K38" s="346"/>
      <c r="L38" s="346"/>
      <c r="M38" s="346"/>
      <c r="N38" s="346"/>
      <c r="O38" s="346"/>
      <c r="P38" s="346"/>
      <c r="Q38" s="346"/>
      <c r="R38" s="346"/>
    </row>
    <row r="39" spans="1:18">
      <c r="A39" s="12" t="s">
        <v>24</v>
      </c>
      <c r="B39" s="183"/>
      <c r="C39" s="125">
        <v>1672960</v>
      </c>
      <c r="D39" s="125">
        <v>0</v>
      </c>
      <c r="E39" s="125">
        <v>0</v>
      </c>
      <c r="F39" s="292"/>
      <c r="G39" s="125">
        <v>3104516</v>
      </c>
      <c r="H39" s="125">
        <v>0</v>
      </c>
      <c r="I39" s="125">
        <v>0</v>
      </c>
      <c r="K39" s="346"/>
      <c r="L39" s="346"/>
      <c r="M39" s="346"/>
      <c r="N39" s="346"/>
      <c r="O39" s="346"/>
      <c r="P39" s="346"/>
      <c r="Q39" s="346"/>
    </row>
    <row r="40" spans="1:18">
      <c r="B40" s="196"/>
      <c r="H40" s="196"/>
      <c r="K40" s="346"/>
      <c r="L40" s="346"/>
      <c r="M40" s="346"/>
      <c r="N40" s="346"/>
      <c r="O40" s="346"/>
      <c r="P40" s="346"/>
    </row>
    <row r="41" spans="1:18">
      <c r="A41" s="375"/>
      <c r="B41" s="196"/>
      <c r="F41" s="245"/>
      <c r="H41" s="196"/>
      <c r="K41" s="346"/>
      <c r="L41" s="346"/>
      <c r="M41" s="346"/>
      <c r="N41" s="346"/>
      <c r="O41" s="346"/>
      <c r="P41" s="346"/>
    </row>
    <row r="42" spans="1:18">
      <c r="A42" s="389"/>
      <c r="B42" s="196"/>
      <c r="C42" s="190"/>
      <c r="D42" s="189"/>
      <c r="E42" s="190"/>
      <c r="F42" s="190"/>
      <c r="G42" s="190"/>
      <c r="H42" s="197"/>
      <c r="I42" s="350"/>
      <c r="J42" s="346"/>
      <c r="K42" s="346"/>
      <c r="L42" s="346"/>
      <c r="M42" s="346"/>
      <c r="N42" s="346"/>
      <c r="O42" s="346"/>
      <c r="P42" s="346"/>
    </row>
    <row r="43" spans="1:18">
      <c r="A43" s="199"/>
      <c r="B43" s="196"/>
      <c r="C43" s="190"/>
      <c r="D43" s="190"/>
      <c r="E43" s="190"/>
      <c r="F43" s="190"/>
      <c r="G43" s="190"/>
      <c r="H43" s="299"/>
      <c r="I43" s="351"/>
      <c r="J43" s="346"/>
      <c r="K43" s="346"/>
    </row>
    <row r="44" spans="1:18">
      <c r="A44" s="199"/>
      <c r="C44" s="190"/>
      <c r="D44" s="190"/>
      <c r="E44" s="190"/>
      <c r="F44" s="190"/>
      <c r="G44" s="190"/>
      <c r="H44" s="197"/>
      <c r="I44" s="350"/>
      <c r="J44" s="346"/>
      <c r="K44" s="346"/>
    </row>
    <row r="45" spans="1:18">
      <c r="A45" s="199"/>
      <c r="C45" s="190"/>
      <c r="D45" s="190"/>
      <c r="E45" s="190"/>
      <c r="F45" s="190"/>
      <c r="G45" s="190"/>
      <c r="H45" s="197"/>
      <c r="I45" s="350"/>
      <c r="J45" s="346"/>
      <c r="K45" s="346"/>
    </row>
    <row r="46" spans="1:18">
      <c r="A46" s="199"/>
      <c r="C46" s="190"/>
      <c r="D46" s="190"/>
      <c r="E46" s="190"/>
      <c r="F46" s="190"/>
      <c r="G46" s="190"/>
      <c r="H46" s="197"/>
      <c r="I46" s="350"/>
      <c r="J46" s="346"/>
      <c r="K46" s="346"/>
    </row>
    <row r="47" spans="1:18">
      <c r="A47" s="199"/>
      <c r="B47" s="196"/>
      <c r="C47" s="190"/>
      <c r="D47" s="190"/>
      <c r="E47" s="190"/>
      <c r="F47" s="190"/>
      <c r="G47" s="190"/>
      <c r="H47" s="197"/>
      <c r="I47" s="350"/>
      <c r="J47" s="346"/>
      <c r="K47" s="346"/>
    </row>
    <row r="48" spans="1:18">
      <c r="A48" s="199"/>
      <c r="B48" s="196"/>
      <c r="C48" s="190"/>
      <c r="D48" s="190"/>
      <c r="E48" s="190"/>
      <c r="F48" s="190"/>
      <c r="G48" s="190"/>
      <c r="H48" s="197"/>
      <c r="I48" s="350"/>
    </row>
    <row r="49" spans="1:11">
      <c r="A49" s="199"/>
      <c r="B49" s="196"/>
      <c r="C49" s="190"/>
      <c r="D49" s="190"/>
      <c r="E49" s="190"/>
      <c r="F49" s="190"/>
      <c r="G49" s="190"/>
      <c r="H49" s="197"/>
      <c r="I49" s="350"/>
    </row>
    <row r="50" spans="1:11">
      <c r="A50" s="199"/>
      <c r="C50" s="190"/>
      <c r="D50" s="190"/>
      <c r="E50" s="190"/>
      <c r="F50" s="190"/>
      <c r="G50" s="190"/>
      <c r="H50" s="197"/>
      <c r="I50" s="350"/>
      <c r="J50" s="346"/>
      <c r="K50" s="346"/>
    </row>
    <row r="51" spans="1:11">
      <c r="A51" s="199"/>
      <c r="C51" s="190"/>
      <c r="D51" s="190"/>
      <c r="E51" s="190"/>
      <c r="F51" s="190"/>
      <c r="G51" s="190"/>
      <c r="H51" s="197"/>
      <c r="I51" s="350"/>
      <c r="J51" s="346"/>
      <c r="K51" s="346"/>
    </row>
    <row r="52" spans="1:11">
      <c r="A52" s="199"/>
      <c r="C52" s="190"/>
      <c r="D52" s="190"/>
      <c r="E52" s="190"/>
      <c r="F52" s="190"/>
      <c r="G52" s="190"/>
      <c r="H52" s="197"/>
      <c r="I52" s="350"/>
      <c r="J52" s="346"/>
      <c r="K52" s="346"/>
    </row>
    <row r="53" spans="1:11">
      <c r="A53" s="199"/>
      <c r="C53" s="190"/>
      <c r="D53" s="190"/>
      <c r="E53" s="190"/>
      <c r="F53" s="190"/>
      <c r="G53" s="190"/>
      <c r="H53" s="197"/>
      <c r="I53" s="350"/>
      <c r="J53" s="346"/>
      <c r="K53" s="346"/>
    </row>
    <row r="54" spans="1:11">
      <c r="A54" s="199"/>
      <c r="C54" s="190"/>
      <c r="D54" s="190"/>
      <c r="E54" s="190"/>
      <c r="F54" s="190"/>
      <c r="G54" s="190"/>
      <c r="H54" s="197"/>
      <c r="I54" s="350"/>
      <c r="J54" s="346"/>
      <c r="K54" s="346"/>
    </row>
    <row r="55" spans="1:11">
      <c r="A55" s="199"/>
      <c r="C55" s="190"/>
      <c r="D55" s="190"/>
      <c r="E55" s="190"/>
      <c r="F55" s="190"/>
      <c r="G55" s="190"/>
      <c r="H55" s="197"/>
      <c r="I55" s="350"/>
      <c r="J55" s="346"/>
      <c r="K55" s="346"/>
    </row>
    <row r="56" spans="1:11">
      <c r="A56" s="199"/>
      <c r="C56" s="190"/>
      <c r="D56" s="190"/>
      <c r="E56" s="190"/>
      <c r="F56" s="190"/>
      <c r="G56" s="190"/>
      <c r="H56" s="197"/>
      <c r="I56" s="350"/>
      <c r="J56" s="346"/>
      <c r="K56" s="346"/>
    </row>
    <row r="57" spans="1:11">
      <c r="A57" s="199"/>
      <c r="C57" s="190"/>
      <c r="D57" s="190"/>
      <c r="E57" s="190"/>
      <c r="F57" s="190"/>
      <c r="G57" s="190"/>
      <c r="H57" s="197"/>
      <c r="I57" s="350"/>
      <c r="J57" s="346"/>
      <c r="K57" s="346"/>
    </row>
    <row r="58" spans="1:11">
      <c r="A58" s="199"/>
      <c r="C58" s="190"/>
      <c r="D58" s="190"/>
      <c r="E58" s="190"/>
      <c r="F58" s="190"/>
      <c r="G58" s="190"/>
      <c r="H58" s="197"/>
      <c r="I58" s="350"/>
      <c r="J58" s="346"/>
      <c r="K58" s="346"/>
    </row>
    <row r="59" spans="1:11">
      <c r="A59" s="199"/>
      <c r="C59" s="190"/>
      <c r="D59" s="190"/>
      <c r="E59" s="190"/>
      <c r="F59" s="190"/>
      <c r="G59" s="190"/>
      <c r="H59" s="197"/>
      <c r="I59" s="350"/>
      <c r="J59" s="346"/>
      <c r="K59" s="346"/>
    </row>
    <row r="60" spans="1:11">
      <c r="A60" s="199"/>
      <c r="C60" s="190"/>
      <c r="D60" s="190"/>
      <c r="E60" s="190"/>
      <c r="F60" s="190"/>
      <c r="G60" s="190"/>
      <c r="H60" s="197"/>
      <c r="I60" s="350"/>
      <c r="J60" s="346"/>
      <c r="K60" s="346"/>
    </row>
    <row r="61" spans="1:11">
      <c r="A61" s="199"/>
      <c r="C61" s="190"/>
      <c r="D61" s="190"/>
      <c r="E61" s="190"/>
      <c r="F61" s="190"/>
      <c r="G61" s="190"/>
      <c r="H61" s="197"/>
      <c r="I61" s="350"/>
      <c r="J61" s="346"/>
      <c r="K61" s="346"/>
    </row>
    <row r="62" spans="1:11">
      <c r="A62" s="199"/>
      <c r="C62" s="190"/>
      <c r="D62" s="190"/>
      <c r="E62" s="190"/>
      <c r="F62" s="190"/>
      <c r="G62" s="190"/>
      <c r="H62" s="197"/>
      <c r="I62" s="350"/>
      <c r="J62" s="346"/>
      <c r="K62" s="346"/>
    </row>
    <row r="63" spans="1:11">
      <c r="A63" s="199"/>
      <c r="C63" s="190"/>
      <c r="D63" s="190"/>
      <c r="E63" s="190"/>
      <c r="F63" s="190"/>
      <c r="G63" s="190"/>
      <c r="H63" s="197"/>
      <c r="I63" s="350"/>
      <c r="J63" s="346"/>
      <c r="K63" s="346"/>
    </row>
    <row r="64" spans="1:11">
      <c r="A64" s="199"/>
      <c r="C64" s="190"/>
      <c r="D64" s="190"/>
      <c r="E64" s="190"/>
      <c r="F64" s="190"/>
      <c r="G64" s="190"/>
      <c r="H64" s="197"/>
      <c r="I64" s="350"/>
      <c r="J64" s="346"/>
      <c r="K64" s="346"/>
    </row>
    <row r="65" spans="1:11">
      <c r="A65" s="199"/>
      <c r="C65" s="190"/>
      <c r="D65" s="190"/>
      <c r="E65" s="190"/>
      <c r="F65" s="190"/>
      <c r="G65" s="190"/>
      <c r="H65" s="197"/>
      <c r="I65" s="350"/>
      <c r="J65" s="346"/>
      <c r="K65" s="346"/>
    </row>
    <row r="66" spans="1:11">
      <c r="A66" s="199"/>
      <c r="C66" s="190"/>
      <c r="D66" s="190"/>
      <c r="E66" s="190"/>
      <c r="F66" s="190"/>
      <c r="G66" s="190"/>
      <c r="H66" s="197"/>
      <c r="I66" s="350"/>
      <c r="J66" s="346"/>
      <c r="K66" s="346"/>
    </row>
    <row r="67" spans="1:11">
      <c r="A67" s="199"/>
      <c r="C67" s="190"/>
      <c r="D67" s="190"/>
      <c r="E67" s="190"/>
      <c r="F67" s="190"/>
      <c r="G67" s="190"/>
      <c r="H67" s="197"/>
      <c r="I67" s="350"/>
      <c r="J67" s="346"/>
      <c r="K67" s="346"/>
    </row>
    <row r="68" spans="1:11">
      <c r="A68" s="199"/>
      <c r="C68" s="190"/>
      <c r="D68" s="190"/>
      <c r="E68" s="190"/>
      <c r="F68" s="190"/>
      <c r="G68" s="190"/>
      <c r="H68" s="197"/>
      <c r="I68" s="350"/>
      <c r="J68" s="346"/>
      <c r="K68" s="346"/>
    </row>
    <row r="69" spans="1:11">
      <c r="A69" s="199"/>
      <c r="C69" s="190"/>
      <c r="D69" s="190"/>
      <c r="E69" s="190"/>
      <c r="F69" s="190"/>
      <c r="G69" s="190"/>
      <c r="H69" s="197"/>
      <c r="I69" s="350"/>
      <c r="J69" s="346"/>
      <c r="K69" s="346"/>
    </row>
    <row r="70" spans="1:11">
      <c r="A70" s="199"/>
      <c r="C70" s="190"/>
      <c r="D70" s="190"/>
      <c r="E70" s="190"/>
      <c r="F70" s="190"/>
      <c r="G70" s="190"/>
      <c r="H70" s="197"/>
      <c r="I70" s="350"/>
      <c r="J70" s="346"/>
      <c r="K70" s="346"/>
    </row>
    <row r="71" spans="1:11">
      <c r="A71" s="199"/>
      <c r="C71" s="190"/>
      <c r="D71" s="190"/>
      <c r="E71" s="190"/>
      <c r="F71" s="190"/>
      <c r="G71" s="190"/>
      <c r="H71" s="197"/>
      <c r="I71" s="350"/>
      <c r="J71" s="346"/>
      <c r="K71" s="346"/>
    </row>
    <row r="72" spans="1:11">
      <c r="A72" s="199"/>
      <c r="C72" s="190"/>
      <c r="D72" s="190"/>
      <c r="E72" s="190"/>
      <c r="F72" s="190"/>
      <c r="G72" s="190"/>
      <c r="H72" s="197"/>
      <c r="I72" s="350"/>
      <c r="J72" s="346"/>
      <c r="K72" s="346"/>
    </row>
    <row r="73" spans="1:11">
      <c r="A73" s="199"/>
      <c r="C73" s="190"/>
      <c r="D73" s="190"/>
      <c r="E73" s="190"/>
      <c r="F73" s="190"/>
      <c r="G73" s="190"/>
      <c r="H73" s="197"/>
      <c r="I73" s="350"/>
      <c r="J73" s="346"/>
      <c r="K73" s="346"/>
    </row>
    <row r="75" spans="1:11">
      <c r="C75" s="190"/>
      <c r="D75" s="190"/>
      <c r="E75" s="190"/>
      <c r="F75" s="190"/>
      <c r="G75" s="190"/>
      <c r="H75" s="197"/>
      <c r="I75" s="350"/>
    </row>
    <row r="76" spans="1:11">
      <c r="C76" s="190"/>
      <c r="D76" s="190"/>
      <c r="E76" s="190"/>
      <c r="F76" s="190"/>
      <c r="G76" s="190"/>
      <c r="H76" s="197"/>
      <c r="I76" s="350"/>
    </row>
    <row r="77" spans="1:11">
      <c r="C77" s="190"/>
      <c r="D77" s="190"/>
      <c r="E77" s="190"/>
      <c r="F77" s="190"/>
      <c r="G77" s="190"/>
      <c r="H77" s="197"/>
      <c r="I77" s="350"/>
    </row>
    <row r="78" spans="1:11">
      <c r="C78" s="190"/>
      <c r="D78" s="190"/>
      <c r="E78" s="190"/>
      <c r="F78" s="190"/>
      <c r="G78" s="190"/>
      <c r="H78" s="197"/>
      <c r="I78" s="350"/>
    </row>
    <row r="80" spans="1:11">
      <c r="C80" s="190"/>
      <c r="D80" s="190"/>
      <c r="E80" s="190"/>
      <c r="F80" s="190"/>
      <c r="G80" s="190"/>
      <c r="H80" s="197"/>
      <c r="I80" s="350"/>
    </row>
    <row r="81" spans="3:9">
      <c r="C81" s="190"/>
      <c r="D81" s="190"/>
      <c r="E81" s="190"/>
      <c r="F81" s="190"/>
      <c r="G81" s="190"/>
      <c r="H81" s="197"/>
      <c r="I81" s="350"/>
    </row>
    <row r="82" spans="3:9">
      <c r="C82" s="190"/>
      <c r="D82" s="190"/>
      <c r="E82" s="190"/>
      <c r="F82" s="190"/>
      <c r="G82" s="190"/>
      <c r="H82" s="197"/>
      <c r="I82" s="350"/>
    </row>
    <row r="83" spans="3:9">
      <c r="C83" s="190"/>
      <c r="D83" s="190"/>
      <c r="E83" s="190"/>
      <c r="F83" s="190"/>
      <c r="G83" s="190"/>
      <c r="H83" s="197"/>
      <c r="I83" s="350"/>
    </row>
    <row r="84" spans="3:9">
      <c r="H84" s="196"/>
    </row>
    <row r="85" spans="3:9">
      <c r="H85" s="196"/>
    </row>
    <row r="86" spans="3:9">
      <c r="H86" s="196"/>
    </row>
    <row r="87" spans="3:9">
      <c r="H87" s="196"/>
    </row>
    <row r="88" spans="3:9">
      <c r="H88" s="196"/>
    </row>
    <row r="89" spans="3:9">
      <c r="H89" s="196"/>
    </row>
    <row r="90" spans="3:9">
      <c r="H90" s="196"/>
    </row>
    <row r="91" spans="3:9">
      <c r="H91" s="196"/>
    </row>
    <row r="92" spans="3:9">
      <c r="H92" s="196"/>
    </row>
    <row r="93" spans="3:9">
      <c r="H93" s="196"/>
    </row>
    <row r="94" spans="3:9">
      <c r="H94" s="196"/>
    </row>
    <row r="95" spans="3:9">
      <c r="H95" s="196"/>
    </row>
    <row r="96" spans="3:9">
      <c r="H96" s="196"/>
    </row>
    <row r="97" spans="8:8">
      <c r="H97" s="196"/>
    </row>
    <row r="98" spans="8:8">
      <c r="H98" s="196"/>
    </row>
    <row r="99" spans="8:8">
      <c r="H99" s="196"/>
    </row>
    <row r="100" spans="8:8">
      <c r="H100" s="196"/>
    </row>
    <row r="101" spans="8:8">
      <c r="H101" s="196"/>
    </row>
    <row r="102" spans="8:8">
      <c r="H102" s="196"/>
    </row>
    <row r="103" spans="8:8">
      <c r="H103" s="196"/>
    </row>
    <row r="104" spans="8:8">
      <c r="H104" s="196"/>
    </row>
    <row r="105" spans="8:8">
      <c r="H105" s="196"/>
    </row>
    <row r="106" spans="8:8">
      <c r="H106" s="196"/>
    </row>
    <row r="107" spans="8:8">
      <c r="H107" s="196"/>
    </row>
    <row r="108" spans="8:8">
      <c r="H108" s="196"/>
    </row>
    <row r="109" spans="8:8">
      <c r="H109" s="196"/>
    </row>
    <row r="110" spans="8:8">
      <c r="H110" s="196"/>
    </row>
    <row r="111" spans="8:8">
      <c r="H111" s="196"/>
    </row>
    <row r="112" spans="8:8">
      <c r="H112" s="196"/>
    </row>
    <row r="113" spans="8:8">
      <c r="H113" s="196"/>
    </row>
    <row r="114" spans="8:8">
      <c r="H114" s="196"/>
    </row>
    <row r="115" spans="8:8">
      <c r="H115" s="196"/>
    </row>
    <row r="116" spans="8:8">
      <c r="H116" s="196"/>
    </row>
    <row r="117" spans="8:8">
      <c r="H117" s="196"/>
    </row>
    <row r="118" spans="8:8">
      <c r="H118" s="196"/>
    </row>
    <row r="119" spans="8:8">
      <c r="H119" s="196"/>
    </row>
    <row r="120" spans="8:8">
      <c r="H120" s="196"/>
    </row>
    <row r="121" spans="8:8">
      <c r="H121" s="196"/>
    </row>
    <row r="122" spans="8:8">
      <c r="H122" s="196"/>
    </row>
    <row r="123" spans="8:8">
      <c r="H123" s="196"/>
    </row>
    <row r="124" spans="8:8">
      <c r="H124" s="196"/>
    </row>
    <row r="125" spans="8:8">
      <c r="H125" s="196"/>
    </row>
    <row r="126" spans="8:8">
      <c r="H126" s="196"/>
    </row>
    <row r="127" spans="8:8">
      <c r="H127" s="196"/>
    </row>
    <row r="128" spans="8:8">
      <c r="H128" s="196"/>
    </row>
    <row r="129" spans="8:8">
      <c r="H129" s="196"/>
    </row>
    <row r="130" spans="8:8">
      <c r="H130" s="196"/>
    </row>
    <row r="131" spans="8:8">
      <c r="H131" s="196"/>
    </row>
    <row r="132" spans="8:8">
      <c r="H132" s="196"/>
    </row>
    <row r="133" spans="8:8">
      <c r="H133" s="196"/>
    </row>
    <row r="134" spans="8:8">
      <c r="H134" s="196"/>
    </row>
    <row r="135" spans="8:8">
      <c r="H135" s="196"/>
    </row>
    <row r="136" spans="8:8">
      <c r="H136" s="196"/>
    </row>
    <row r="137" spans="8:8">
      <c r="H137" s="196"/>
    </row>
    <row r="138" spans="8:8">
      <c r="H138" s="196"/>
    </row>
    <row r="139" spans="8:8">
      <c r="H139" s="196"/>
    </row>
    <row r="140" spans="8:8">
      <c r="H140" s="196"/>
    </row>
    <row r="141" spans="8:8">
      <c r="H141" s="196"/>
    </row>
    <row r="142" spans="8:8">
      <c r="H142" s="196"/>
    </row>
    <row r="143" spans="8:8">
      <c r="H143" s="196"/>
    </row>
    <row r="144" spans="8:8">
      <c r="H144" s="196"/>
    </row>
    <row r="145" spans="8:8">
      <c r="H145" s="196"/>
    </row>
    <row r="146" spans="8:8">
      <c r="H146" s="196"/>
    </row>
    <row r="147" spans="8:8">
      <c r="H147" s="196"/>
    </row>
    <row r="148" spans="8:8">
      <c r="H148" s="196"/>
    </row>
    <row r="149" spans="8:8">
      <c r="H149" s="196"/>
    </row>
    <row r="150" spans="8:8">
      <c r="H150" s="196"/>
    </row>
    <row r="151" spans="8:8">
      <c r="H151" s="196"/>
    </row>
    <row r="152" spans="8:8">
      <c r="H152" s="196"/>
    </row>
    <row r="153" spans="8:8">
      <c r="H153" s="196"/>
    </row>
    <row r="154" spans="8:8">
      <c r="H154" s="196"/>
    </row>
    <row r="155" spans="8:8">
      <c r="H155" s="196"/>
    </row>
    <row r="156" spans="8:8">
      <c r="H156" s="196"/>
    </row>
    <row r="157" spans="8:8">
      <c r="H157" s="196"/>
    </row>
    <row r="158" spans="8:8">
      <c r="H158" s="196"/>
    </row>
    <row r="159" spans="8:8">
      <c r="H159" s="196"/>
    </row>
    <row r="160" spans="8:8">
      <c r="H160" s="196"/>
    </row>
    <row r="161" spans="8:8">
      <c r="H161" s="196"/>
    </row>
    <row r="162" spans="8:8">
      <c r="H162" s="196"/>
    </row>
    <row r="163" spans="8:8">
      <c r="H163" s="196"/>
    </row>
    <row r="164" spans="8:8">
      <c r="H164" s="196"/>
    </row>
    <row r="165" spans="8:8">
      <c r="H165" s="196"/>
    </row>
    <row r="166" spans="8:8">
      <c r="H166" s="196"/>
    </row>
    <row r="167" spans="8:8">
      <c r="H167" s="196"/>
    </row>
    <row r="168" spans="8:8">
      <c r="H168" s="196"/>
    </row>
    <row r="169" spans="8:8">
      <c r="H169" s="196"/>
    </row>
    <row r="170" spans="8:8">
      <c r="H170" s="196"/>
    </row>
    <row r="171" spans="8:8">
      <c r="H171" s="196"/>
    </row>
    <row r="172" spans="8:8">
      <c r="H172" s="196"/>
    </row>
    <row r="173" spans="8:8">
      <c r="H173" s="196"/>
    </row>
    <row r="174" spans="8:8">
      <c r="H174" s="196"/>
    </row>
    <row r="175" spans="8:8">
      <c r="H175" s="196"/>
    </row>
    <row r="176" spans="8:8">
      <c r="H176" s="196"/>
    </row>
    <row r="177" spans="8:8">
      <c r="H177" s="196"/>
    </row>
    <row r="178" spans="8:8">
      <c r="H178" s="196"/>
    </row>
    <row r="179" spans="8:8">
      <c r="H179" s="196"/>
    </row>
    <row r="180" spans="8:8">
      <c r="H180" s="196"/>
    </row>
    <row r="181" spans="8:8">
      <c r="H181" s="196"/>
    </row>
    <row r="182" spans="8:8">
      <c r="H182" s="196"/>
    </row>
    <row r="183" spans="8:8">
      <c r="H183" s="196"/>
    </row>
    <row r="184" spans="8:8">
      <c r="H184" s="196"/>
    </row>
    <row r="185" spans="8:8">
      <c r="H185" s="196"/>
    </row>
    <row r="186" spans="8:8">
      <c r="H186" s="196"/>
    </row>
    <row r="187" spans="8:8">
      <c r="H187" s="196"/>
    </row>
    <row r="188" spans="8:8">
      <c r="H188" s="196"/>
    </row>
    <row r="189" spans="8:8">
      <c r="H189" s="196"/>
    </row>
    <row r="190" spans="8:8">
      <c r="H190" s="196"/>
    </row>
    <row r="191" spans="8:8">
      <c r="H191" s="196"/>
    </row>
    <row r="192" spans="8:8">
      <c r="H192" s="196"/>
    </row>
    <row r="193" spans="8:8">
      <c r="H193" s="196"/>
    </row>
    <row r="194" spans="8:8">
      <c r="H194" s="196"/>
    </row>
    <row r="195" spans="8:8">
      <c r="H195" s="196"/>
    </row>
    <row r="196" spans="8:8">
      <c r="H196" s="196"/>
    </row>
    <row r="197" spans="8:8">
      <c r="H197" s="196"/>
    </row>
    <row r="198" spans="8:8">
      <c r="H198" s="196"/>
    </row>
    <row r="199" spans="8:8">
      <c r="H199" s="196"/>
    </row>
    <row r="200" spans="8:8">
      <c r="H200" s="196"/>
    </row>
    <row r="201" spans="8:8">
      <c r="H201" s="196"/>
    </row>
    <row r="202" spans="8:8">
      <c r="H202" s="196"/>
    </row>
    <row r="203" spans="8:8">
      <c r="H203" s="196"/>
    </row>
    <row r="204" spans="8:8">
      <c r="H204" s="196"/>
    </row>
    <row r="205" spans="8:8">
      <c r="H205" s="196"/>
    </row>
    <row r="206" spans="8:8">
      <c r="H206" s="196"/>
    </row>
    <row r="207" spans="8:8">
      <c r="H207" s="196"/>
    </row>
    <row r="208" spans="8:8">
      <c r="H208" s="196"/>
    </row>
    <row r="209" spans="8:8">
      <c r="H209" s="196"/>
    </row>
    <row r="210" spans="8:8">
      <c r="H210" s="196"/>
    </row>
    <row r="211" spans="8:8">
      <c r="H211" s="196"/>
    </row>
    <row r="212" spans="8:8">
      <c r="H212" s="196"/>
    </row>
    <row r="213" spans="8:8">
      <c r="H213" s="196"/>
    </row>
    <row r="214" spans="8:8">
      <c r="H214" s="196"/>
    </row>
    <row r="215" spans="8:8">
      <c r="H215" s="196"/>
    </row>
    <row r="216" spans="8:8">
      <c r="H216" s="196"/>
    </row>
    <row r="217" spans="8:8">
      <c r="H217" s="196"/>
    </row>
    <row r="218" spans="8:8">
      <c r="H218" s="196"/>
    </row>
    <row r="219" spans="8:8">
      <c r="H219" s="196"/>
    </row>
    <row r="220" spans="8:8">
      <c r="H220" s="196"/>
    </row>
    <row r="221" spans="8:8">
      <c r="H221" s="196"/>
    </row>
    <row r="222" spans="8:8">
      <c r="H222" s="196"/>
    </row>
    <row r="223" spans="8:8">
      <c r="H223" s="196"/>
    </row>
    <row r="224" spans="8:8">
      <c r="H224" s="196"/>
    </row>
    <row r="225" spans="8:8">
      <c r="H225" s="196"/>
    </row>
    <row r="226" spans="8:8">
      <c r="H226" s="196"/>
    </row>
    <row r="227" spans="8:8">
      <c r="H227" s="196"/>
    </row>
    <row r="228" spans="8:8">
      <c r="H228" s="196"/>
    </row>
    <row r="229" spans="8:8">
      <c r="H229" s="196"/>
    </row>
    <row r="230" spans="8:8">
      <c r="H230" s="196"/>
    </row>
    <row r="231" spans="8:8">
      <c r="H231" s="196"/>
    </row>
    <row r="232" spans="8:8">
      <c r="H232" s="196"/>
    </row>
    <row r="233" spans="8:8">
      <c r="H233" s="196"/>
    </row>
    <row r="234" spans="8:8">
      <c r="H234" s="196"/>
    </row>
    <row r="235" spans="8:8">
      <c r="H235" s="196"/>
    </row>
    <row r="236" spans="8:8">
      <c r="H236" s="196"/>
    </row>
    <row r="237" spans="8:8">
      <c r="H237" s="196"/>
    </row>
    <row r="238" spans="8:8">
      <c r="H238" s="196"/>
    </row>
    <row r="239" spans="8:8">
      <c r="H239" s="196"/>
    </row>
    <row r="240" spans="8:8">
      <c r="H240" s="196"/>
    </row>
    <row r="241" spans="8:8">
      <c r="H241" s="196"/>
    </row>
    <row r="242" spans="8:8">
      <c r="H242" s="196"/>
    </row>
    <row r="243" spans="8:8">
      <c r="H243" s="196"/>
    </row>
    <row r="244" spans="8:8">
      <c r="H244" s="196"/>
    </row>
    <row r="245" spans="8:8">
      <c r="H245" s="196"/>
    </row>
    <row r="246" spans="8:8">
      <c r="H246" s="196"/>
    </row>
    <row r="247" spans="8:8">
      <c r="H247" s="196"/>
    </row>
    <row r="248" spans="8:8">
      <c r="H248" s="196"/>
    </row>
    <row r="249" spans="8:8">
      <c r="H249" s="196"/>
    </row>
    <row r="250" spans="8:8">
      <c r="H250" s="196"/>
    </row>
    <row r="251" spans="8:8">
      <c r="H251" s="196"/>
    </row>
    <row r="252" spans="8:8">
      <c r="H252" s="196"/>
    </row>
    <row r="253" spans="8:8">
      <c r="H253" s="196"/>
    </row>
    <row r="254" spans="8:8">
      <c r="H254" s="196"/>
    </row>
    <row r="255" spans="8:8">
      <c r="H255" s="196"/>
    </row>
    <row r="256" spans="8:8">
      <c r="H256" s="196"/>
    </row>
    <row r="257" spans="8:8">
      <c r="H257" s="196"/>
    </row>
    <row r="258" spans="8:8">
      <c r="H258" s="196"/>
    </row>
    <row r="259" spans="8:8">
      <c r="H259" s="196"/>
    </row>
    <row r="260" spans="8:8">
      <c r="H260" s="196"/>
    </row>
    <row r="261" spans="8:8">
      <c r="H261" s="196"/>
    </row>
    <row r="262" spans="8:8">
      <c r="H262" s="196"/>
    </row>
    <row r="263" spans="8:8">
      <c r="H263" s="196"/>
    </row>
    <row r="264" spans="8:8">
      <c r="H264" s="196"/>
    </row>
    <row r="265" spans="8:8">
      <c r="H265" s="196"/>
    </row>
    <row r="266" spans="8:8">
      <c r="H266" s="196"/>
    </row>
    <row r="267" spans="8:8">
      <c r="H267" s="196"/>
    </row>
    <row r="268" spans="8:8">
      <c r="H268" s="196"/>
    </row>
    <row r="269" spans="8:8">
      <c r="H269" s="196"/>
    </row>
    <row r="270" spans="8:8">
      <c r="H270" s="196"/>
    </row>
    <row r="271" spans="8:8">
      <c r="H271" s="196"/>
    </row>
    <row r="272" spans="8:8">
      <c r="H272" s="196"/>
    </row>
    <row r="273" spans="8:8">
      <c r="H273" s="196"/>
    </row>
    <row r="274" spans="8:8">
      <c r="H274" s="196"/>
    </row>
    <row r="275" spans="8:8">
      <c r="H275" s="196"/>
    </row>
    <row r="276" spans="8:8">
      <c r="H276" s="196"/>
    </row>
    <row r="277" spans="8:8">
      <c r="H277" s="196"/>
    </row>
    <row r="278" spans="8:8">
      <c r="H278" s="196"/>
    </row>
    <row r="279" spans="8:8">
      <c r="H279" s="196"/>
    </row>
    <row r="280" spans="8:8">
      <c r="H280" s="196"/>
    </row>
    <row r="281" spans="8:8">
      <c r="H281" s="196"/>
    </row>
    <row r="282" spans="8:8">
      <c r="H282" s="196"/>
    </row>
    <row r="283" spans="8:8">
      <c r="H283" s="196"/>
    </row>
    <row r="284" spans="8:8">
      <c r="H284" s="196"/>
    </row>
    <row r="285" spans="8:8">
      <c r="H285" s="196"/>
    </row>
    <row r="286" spans="8:8">
      <c r="H286" s="196"/>
    </row>
    <row r="287" spans="8:8">
      <c r="H287" s="196"/>
    </row>
    <row r="288" spans="8:8">
      <c r="H288" s="196"/>
    </row>
    <row r="289" spans="8:8">
      <c r="H289" s="196"/>
    </row>
    <row r="290" spans="8:8">
      <c r="H290" s="196"/>
    </row>
    <row r="291" spans="8:8">
      <c r="H291" s="196"/>
    </row>
    <row r="292" spans="8:8">
      <c r="H292" s="196"/>
    </row>
    <row r="293" spans="8:8">
      <c r="H293" s="196"/>
    </row>
    <row r="294" spans="8:8">
      <c r="H294" s="196"/>
    </row>
    <row r="295" spans="8:8">
      <c r="H295" s="196"/>
    </row>
    <row r="296" spans="8:8">
      <c r="H296" s="196"/>
    </row>
    <row r="297" spans="8:8">
      <c r="H297" s="196"/>
    </row>
    <row r="298" spans="8:8">
      <c r="H298" s="196"/>
    </row>
    <row r="299" spans="8:8">
      <c r="H299" s="196"/>
    </row>
    <row r="300" spans="8:8">
      <c r="H300" s="196"/>
    </row>
    <row r="301" spans="8:8">
      <c r="H301" s="196"/>
    </row>
    <row r="302" spans="8:8">
      <c r="H302" s="196"/>
    </row>
    <row r="303" spans="8:8">
      <c r="H303" s="196"/>
    </row>
    <row r="304" spans="8:8">
      <c r="H304" s="196"/>
    </row>
    <row r="305" spans="8:8">
      <c r="H305" s="196"/>
    </row>
    <row r="306" spans="8:8">
      <c r="H306" s="196"/>
    </row>
    <row r="307" spans="8:8">
      <c r="H307" s="196"/>
    </row>
    <row r="308" spans="8:8">
      <c r="H308" s="196"/>
    </row>
    <row r="309" spans="8:8">
      <c r="H309" s="196"/>
    </row>
    <row r="310" spans="8:8">
      <c r="H310" s="196"/>
    </row>
    <row r="311" spans="8:8">
      <c r="H311" s="196"/>
    </row>
    <row r="312" spans="8:8">
      <c r="H312" s="196"/>
    </row>
    <row r="313" spans="8:8">
      <c r="H313" s="196"/>
    </row>
    <row r="314" spans="8:8">
      <c r="H314" s="196"/>
    </row>
    <row r="315" spans="8:8">
      <c r="H315" s="196"/>
    </row>
    <row r="316" spans="8:8">
      <c r="H316" s="196"/>
    </row>
    <row r="317" spans="8:8">
      <c r="H317" s="196"/>
    </row>
    <row r="318" spans="8:8">
      <c r="H318" s="196"/>
    </row>
    <row r="319" spans="8:8">
      <c r="H319" s="196"/>
    </row>
    <row r="320" spans="8:8">
      <c r="H320" s="196"/>
    </row>
    <row r="321" spans="8:8">
      <c r="H321" s="196"/>
    </row>
    <row r="322" spans="8:8">
      <c r="H322" s="196"/>
    </row>
    <row r="323" spans="8:8">
      <c r="H323" s="196"/>
    </row>
    <row r="324" spans="8:8">
      <c r="H324" s="196"/>
    </row>
    <row r="325" spans="8:8">
      <c r="H325" s="196"/>
    </row>
    <row r="326" spans="8:8">
      <c r="H326" s="196"/>
    </row>
    <row r="327" spans="8:8">
      <c r="H327" s="196"/>
    </row>
    <row r="328" spans="8:8">
      <c r="H328" s="196"/>
    </row>
    <row r="329" spans="8:8">
      <c r="H329" s="196"/>
    </row>
    <row r="330" spans="8:8">
      <c r="H330" s="196"/>
    </row>
    <row r="331" spans="8:8">
      <c r="H331" s="196"/>
    </row>
    <row r="332" spans="8:8">
      <c r="H332" s="196"/>
    </row>
    <row r="333" spans="8:8">
      <c r="H333" s="196"/>
    </row>
    <row r="334" spans="8:8">
      <c r="H334" s="196"/>
    </row>
    <row r="335" spans="8:8">
      <c r="H335" s="196"/>
    </row>
    <row r="336" spans="8:8">
      <c r="H336" s="196"/>
    </row>
    <row r="337" spans="8:8">
      <c r="H337" s="196"/>
    </row>
    <row r="338" spans="8:8">
      <c r="H338" s="196"/>
    </row>
    <row r="339" spans="8:8">
      <c r="H339" s="196"/>
    </row>
    <row r="340" spans="8:8">
      <c r="H340" s="196"/>
    </row>
    <row r="341" spans="8:8">
      <c r="H341" s="196"/>
    </row>
    <row r="342" spans="8:8">
      <c r="H342" s="196"/>
    </row>
    <row r="343" spans="8:8">
      <c r="H343" s="196"/>
    </row>
    <row r="344" spans="8:8">
      <c r="H344" s="196"/>
    </row>
    <row r="345" spans="8:8">
      <c r="H345" s="196"/>
    </row>
    <row r="346" spans="8:8">
      <c r="H346" s="196"/>
    </row>
    <row r="347" spans="8:8">
      <c r="H347" s="196"/>
    </row>
    <row r="348" spans="8:8">
      <c r="H348" s="196"/>
    </row>
    <row r="349" spans="8:8">
      <c r="H349" s="196"/>
    </row>
    <row r="350" spans="8:8">
      <c r="H350" s="196"/>
    </row>
    <row r="351" spans="8:8">
      <c r="H351" s="196"/>
    </row>
    <row r="352" spans="8:8">
      <c r="H352" s="196"/>
    </row>
    <row r="353" spans="8:8">
      <c r="H353" s="196"/>
    </row>
    <row r="354" spans="8:8">
      <c r="H354" s="196"/>
    </row>
  </sheetData>
  <mergeCells count="8">
    <mergeCell ref="B5:I5"/>
    <mergeCell ref="G7:G9"/>
    <mergeCell ref="H7:H9"/>
    <mergeCell ref="A1:H1"/>
    <mergeCell ref="C6:E6"/>
    <mergeCell ref="E7:E9"/>
    <mergeCell ref="G6:I6"/>
    <mergeCell ref="A3:I3"/>
  </mergeCells>
  <phoneticPr fontId="0" type="noConversion"/>
  <printOptions horizontalCentered="1"/>
  <pageMargins left="0.34" right="0.31" top="0.3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zoomScaleNormal="100" workbookViewId="0">
      <selection activeCell="N8" sqref="N8"/>
    </sheetView>
  </sheetViews>
  <sheetFormatPr defaultRowHeight="12.75"/>
  <cols>
    <col min="1" max="1" width="14.140625" customWidth="1"/>
    <col min="2" max="2" width="10.42578125" style="212" bestFit="1" customWidth="1"/>
    <col min="3" max="3" width="8.85546875" style="207" bestFit="1" customWidth="1"/>
    <col min="4" max="4" width="9" style="207" bestFit="1" customWidth="1"/>
    <col min="5" max="5" width="9.7109375" style="207" bestFit="1" customWidth="1"/>
    <col min="6" max="6" width="2.85546875" style="207" customWidth="1"/>
    <col min="7" max="7" width="12.42578125" bestFit="1" customWidth="1"/>
    <col min="8" max="8" width="14" bestFit="1" customWidth="1"/>
    <col min="10" max="10" width="11.42578125" bestFit="1" customWidth="1"/>
    <col min="11" max="11" width="11.28515625" bestFit="1" customWidth="1"/>
    <col min="12" max="12" width="10.28515625" bestFit="1" customWidth="1"/>
    <col min="13" max="13" width="11.28515625" bestFit="1" customWidth="1"/>
    <col min="15" max="15" width="12.85546875" bestFit="1" customWidth="1"/>
  </cols>
  <sheetData>
    <row r="1" spans="1:26">
      <c r="A1" s="462" t="s">
        <v>107</v>
      </c>
      <c r="B1" s="462"/>
      <c r="C1" s="462"/>
      <c r="D1" s="462"/>
      <c r="E1" s="462"/>
      <c r="F1" s="462"/>
      <c r="G1" s="462"/>
      <c r="H1" s="462"/>
      <c r="J1" s="347"/>
    </row>
    <row r="2" spans="1:26">
      <c r="A2" s="19"/>
      <c r="B2" s="246"/>
    </row>
    <row r="3" spans="1:26" s="54" customFormat="1">
      <c r="A3" s="476" t="s">
        <v>229</v>
      </c>
      <c r="B3" s="477"/>
      <c r="C3" s="477"/>
      <c r="D3" s="477"/>
      <c r="E3" s="477"/>
      <c r="F3" s="477"/>
      <c r="G3" s="477"/>
      <c r="H3" s="477"/>
    </row>
    <row r="4" spans="1:26" ht="13.5" thickBot="1">
      <c r="A4" s="11"/>
      <c r="B4" s="215"/>
      <c r="C4" s="215"/>
      <c r="D4" s="215"/>
      <c r="E4" s="215"/>
      <c r="F4" s="215"/>
      <c r="G4" s="11"/>
      <c r="H4" s="11"/>
    </row>
    <row r="5" spans="1:26" ht="15" customHeight="1" thickTop="1">
      <c r="B5" s="495"/>
      <c r="C5" s="495"/>
      <c r="D5" s="495"/>
      <c r="E5" s="495"/>
      <c r="F5" s="495"/>
      <c r="G5" s="495"/>
      <c r="H5" s="495"/>
    </row>
    <row r="6" spans="1:26">
      <c r="B6" s="505"/>
      <c r="C6" s="505"/>
      <c r="D6" s="505"/>
      <c r="E6" s="505"/>
      <c r="F6" s="271"/>
      <c r="G6" s="504"/>
      <c r="H6" s="504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6" ht="12.75" customHeight="1" thickBot="1">
      <c r="A7" s="496" t="s">
        <v>143</v>
      </c>
      <c r="B7" s="182"/>
      <c r="C7" s="499" t="s">
        <v>113</v>
      </c>
      <c r="D7" s="499"/>
      <c r="E7" s="499"/>
      <c r="F7" s="247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497"/>
      <c r="B8" s="129" t="s">
        <v>117</v>
      </c>
      <c r="C8" s="501" t="s">
        <v>25</v>
      </c>
      <c r="D8" s="500" t="s">
        <v>142</v>
      </c>
      <c r="E8" s="500"/>
      <c r="F8" s="247"/>
      <c r="G8" s="240" t="s">
        <v>112</v>
      </c>
      <c r="H8" s="240" t="s">
        <v>133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497"/>
      <c r="B9" s="247" t="s">
        <v>118</v>
      </c>
      <c r="C9" s="502"/>
      <c r="D9" s="240" t="s">
        <v>114</v>
      </c>
      <c r="E9" s="240" t="s">
        <v>57</v>
      </c>
      <c r="F9" s="240"/>
      <c r="G9" s="240" t="s">
        <v>119</v>
      </c>
      <c r="H9" s="240" t="s">
        <v>134</v>
      </c>
    </row>
    <row r="10" spans="1:26" ht="13.5" thickBot="1">
      <c r="A10" s="498"/>
      <c r="B10" s="233" t="s">
        <v>30</v>
      </c>
      <c r="C10" s="503"/>
      <c r="D10" s="233" t="s">
        <v>115</v>
      </c>
      <c r="E10" s="233" t="s">
        <v>116</v>
      </c>
      <c r="F10" s="247"/>
      <c r="G10" s="233" t="s">
        <v>120</v>
      </c>
      <c r="H10" s="233" t="s">
        <v>26</v>
      </c>
      <c r="J10" s="375"/>
    </row>
    <row r="11" spans="1:26" s="43" customFormat="1">
      <c r="A11" s="47" t="s">
        <v>0</v>
      </c>
      <c r="B11" s="223">
        <f>SUM(B13:B40)</f>
        <v>11096</v>
      </c>
      <c r="C11" s="243">
        <f>SUM(C13:C40)</f>
        <v>16460</v>
      </c>
      <c r="D11" s="243">
        <f>SUM(D13:D40)</f>
        <v>22158</v>
      </c>
      <c r="E11" s="243">
        <f>SUM(E13:E40)</f>
        <v>285457</v>
      </c>
      <c r="F11" s="243"/>
      <c r="G11" s="242">
        <f>SUM(G13:G40)</f>
        <v>0</v>
      </c>
      <c r="H11" s="223">
        <f>SUM(H13:H40)</f>
        <v>1571576</v>
      </c>
    </row>
    <row r="12" spans="1:26">
      <c r="A12" s="3"/>
      <c r="B12" s="196"/>
      <c r="C12" s="196"/>
      <c r="D12" s="196"/>
      <c r="E12" s="196"/>
      <c r="F12" s="196"/>
      <c r="G12" s="197"/>
      <c r="H12" s="197"/>
    </row>
    <row r="13" spans="1:26">
      <c r="A13" t="s">
        <v>1</v>
      </c>
      <c r="B13" s="124">
        <v>0</v>
      </c>
      <c r="C13" s="123">
        <v>0</v>
      </c>
      <c r="D13" s="123">
        <v>0</v>
      </c>
      <c r="E13" s="123">
        <v>0</v>
      </c>
      <c r="F13" s="290"/>
      <c r="G13" s="124">
        <v>0</v>
      </c>
      <c r="H13" s="279">
        <v>0</v>
      </c>
      <c r="I13" s="5"/>
      <c r="J13" s="346"/>
      <c r="K13" s="346"/>
      <c r="L13" s="346"/>
      <c r="M13" s="346"/>
      <c r="N13" s="346"/>
      <c r="O13" s="346"/>
      <c r="P13" s="346"/>
    </row>
    <row r="14" spans="1:26">
      <c r="A14" t="s">
        <v>2</v>
      </c>
      <c r="B14" s="49">
        <v>0</v>
      </c>
      <c r="C14" s="303">
        <v>0</v>
      </c>
      <c r="D14" s="303">
        <v>0</v>
      </c>
      <c r="E14" s="303">
        <v>0</v>
      </c>
      <c r="F14" s="123"/>
      <c r="G14" s="124">
        <v>0</v>
      </c>
      <c r="H14" s="279">
        <v>183423</v>
      </c>
      <c r="I14" s="5"/>
      <c r="J14" s="346"/>
      <c r="K14" s="346"/>
      <c r="L14" s="346"/>
      <c r="M14" s="346"/>
      <c r="N14" s="346"/>
      <c r="O14" s="346"/>
      <c r="P14" s="346"/>
    </row>
    <row r="15" spans="1:26">
      <c r="A15" t="s">
        <v>3</v>
      </c>
      <c r="B15" s="49">
        <v>0</v>
      </c>
      <c r="C15" s="303">
        <v>0</v>
      </c>
      <c r="D15" s="303">
        <v>0</v>
      </c>
      <c r="E15" s="303">
        <v>0</v>
      </c>
      <c r="F15" s="123"/>
      <c r="G15" s="124">
        <v>0</v>
      </c>
      <c r="H15" s="279">
        <v>0</v>
      </c>
      <c r="I15" s="5"/>
      <c r="J15" s="346"/>
      <c r="K15" s="346"/>
      <c r="L15" s="346"/>
      <c r="M15" s="346"/>
      <c r="N15" s="346"/>
      <c r="O15" s="346"/>
      <c r="P15" s="346"/>
    </row>
    <row r="16" spans="1:26">
      <c r="A16" t="s">
        <v>4</v>
      </c>
      <c r="B16" s="49">
        <v>0</v>
      </c>
      <c r="C16" s="303">
        <v>0</v>
      </c>
      <c r="D16" s="303">
        <v>0</v>
      </c>
      <c r="E16" s="303">
        <v>0</v>
      </c>
      <c r="F16" s="123"/>
      <c r="G16" s="124">
        <v>0</v>
      </c>
      <c r="H16" s="279">
        <v>1132528</v>
      </c>
      <c r="I16" s="5"/>
      <c r="J16" s="346"/>
      <c r="K16" s="346"/>
      <c r="L16" s="346"/>
      <c r="M16" s="346"/>
      <c r="N16" s="346"/>
      <c r="O16" s="346"/>
      <c r="P16" s="346"/>
    </row>
    <row r="17" spans="1:16">
      <c r="A17" t="s">
        <v>5</v>
      </c>
      <c r="B17" s="49">
        <v>0</v>
      </c>
      <c r="C17" s="303">
        <v>0</v>
      </c>
      <c r="D17" s="49">
        <v>0</v>
      </c>
      <c r="E17" s="49">
        <v>0</v>
      </c>
      <c r="F17" s="123"/>
      <c r="G17" s="124">
        <v>0</v>
      </c>
      <c r="H17" s="279">
        <v>0</v>
      </c>
      <c r="I17" s="5"/>
      <c r="J17" s="346"/>
      <c r="K17" s="346"/>
      <c r="L17" s="346"/>
      <c r="M17" s="346"/>
      <c r="N17" s="346"/>
      <c r="O17" s="346"/>
      <c r="P17" s="346"/>
    </row>
    <row r="18" spans="1:16">
      <c r="B18" s="49">
        <v>0</v>
      </c>
      <c r="C18" s="303">
        <v>0</v>
      </c>
      <c r="D18" s="124">
        <v>0</v>
      </c>
      <c r="E18" s="124">
        <v>0</v>
      </c>
      <c r="F18" s="291"/>
      <c r="G18" s="295"/>
      <c r="H18" s="279">
        <v>0</v>
      </c>
      <c r="I18" s="5"/>
      <c r="P18" s="346"/>
    </row>
    <row r="19" spans="1:16">
      <c r="A19" t="s">
        <v>6</v>
      </c>
      <c r="B19" s="49">
        <v>0</v>
      </c>
      <c r="C19" s="303">
        <v>0</v>
      </c>
      <c r="D19" s="303">
        <v>0</v>
      </c>
      <c r="E19" s="303">
        <v>0</v>
      </c>
      <c r="F19" s="123"/>
      <c r="G19" s="124">
        <v>0</v>
      </c>
      <c r="H19" s="279">
        <v>0</v>
      </c>
      <c r="I19" s="5"/>
      <c r="J19" s="346"/>
      <c r="K19" s="346"/>
      <c r="L19" s="346"/>
      <c r="M19" s="346"/>
      <c r="N19" s="346"/>
      <c r="O19" s="346"/>
      <c r="P19" s="346"/>
    </row>
    <row r="20" spans="1:16">
      <c r="A20" t="s">
        <v>7</v>
      </c>
      <c r="B20" s="49">
        <v>0</v>
      </c>
      <c r="C20" s="303">
        <v>0</v>
      </c>
      <c r="D20" s="303">
        <v>0</v>
      </c>
      <c r="E20" s="303">
        <v>0</v>
      </c>
      <c r="F20" s="279"/>
      <c r="G20" s="124">
        <v>0</v>
      </c>
      <c r="H20" s="279">
        <v>12129</v>
      </c>
      <c r="I20" s="5"/>
      <c r="J20" s="346"/>
      <c r="K20" s="346"/>
      <c r="L20" s="346"/>
      <c r="M20" s="346"/>
      <c r="N20" s="346"/>
      <c r="O20" s="346"/>
      <c r="P20" s="346"/>
    </row>
    <row r="21" spans="1:16">
      <c r="A21" t="s">
        <v>8</v>
      </c>
      <c r="B21" s="49">
        <v>11096</v>
      </c>
      <c r="C21" s="303">
        <v>0</v>
      </c>
      <c r="D21" s="303">
        <v>0</v>
      </c>
      <c r="E21" s="303">
        <v>0</v>
      </c>
      <c r="F21" s="123"/>
      <c r="G21" s="124">
        <v>0</v>
      </c>
      <c r="H21" s="279">
        <v>0</v>
      </c>
      <c r="I21" s="5"/>
      <c r="J21" s="346"/>
      <c r="K21" s="346"/>
      <c r="L21" s="346"/>
      <c r="M21" s="346"/>
      <c r="N21" s="346"/>
      <c r="O21" s="346"/>
      <c r="P21" s="346"/>
    </row>
    <row r="22" spans="1:16">
      <c r="A22" t="s">
        <v>9</v>
      </c>
      <c r="B22" s="49">
        <v>0</v>
      </c>
      <c r="C22" s="303">
        <v>0</v>
      </c>
      <c r="D22" s="303">
        <v>0</v>
      </c>
      <c r="E22" s="303">
        <v>0</v>
      </c>
      <c r="F22" s="279"/>
      <c r="G22" s="124">
        <v>0</v>
      </c>
      <c r="H22" s="279">
        <v>37683</v>
      </c>
      <c r="I22" s="5"/>
      <c r="J22" s="346"/>
      <c r="K22" s="346"/>
      <c r="L22" s="346"/>
      <c r="M22" s="346"/>
      <c r="N22" s="346"/>
      <c r="O22" s="346"/>
      <c r="P22" s="346"/>
    </row>
    <row r="23" spans="1:16">
      <c r="A23" t="s">
        <v>10</v>
      </c>
      <c r="B23" s="49">
        <v>0</v>
      </c>
      <c r="C23" s="303">
        <v>0</v>
      </c>
      <c r="D23" s="303">
        <v>0</v>
      </c>
      <c r="E23" s="303">
        <v>0</v>
      </c>
      <c r="F23" s="279"/>
      <c r="G23" s="124">
        <v>0</v>
      </c>
      <c r="H23" s="279">
        <v>0</v>
      </c>
      <c r="I23" s="5"/>
      <c r="J23" s="346"/>
      <c r="K23" s="346"/>
      <c r="L23" s="346"/>
      <c r="M23" s="346"/>
      <c r="N23" s="346"/>
      <c r="O23" s="346"/>
      <c r="P23" s="346"/>
    </row>
    <row r="24" spans="1:16">
      <c r="B24" s="49">
        <v>0</v>
      </c>
      <c r="C24" s="303">
        <v>0</v>
      </c>
      <c r="D24" s="124">
        <v>0</v>
      </c>
      <c r="E24" s="124">
        <v>0</v>
      </c>
      <c r="F24" s="291"/>
      <c r="G24" s="295"/>
      <c r="H24" s="279">
        <v>0</v>
      </c>
      <c r="I24" s="5"/>
      <c r="J24" s="346"/>
      <c r="K24" s="346"/>
      <c r="L24" s="346"/>
      <c r="M24" s="346"/>
      <c r="N24" s="346"/>
      <c r="O24" s="346"/>
      <c r="P24" s="346"/>
    </row>
    <row r="25" spans="1:16">
      <c r="A25" t="s">
        <v>11</v>
      </c>
      <c r="B25" s="49">
        <v>0</v>
      </c>
      <c r="C25" s="303">
        <v>0</v>
      </c>
      <c r="D25" s="303">
        <v>0</v>
      </c>
      <c r="E25" s="303">
        <v>0</v>
      </c>
      <c r="F25" s="279"/>
      <c r="G25" s="124">
        <v>0</v>
      </c>
      <c r="H25" s="279">
        <v>0</v>
      </c>
      <c r="I25" s="5"/>
      <c r="J25" s="346"/>
      <c r="K25" s="346"/>
      <c r="L25" s="346"/>
      <c r="M25" s="346"/>
      <c r="N25" s="346"/>
      <c r="O25" s="346"/>
      <c r="P25" s="346"/>
    </row>
    <row r="26" spans="1:16">
      <c r="A26" t="s">
        <v>12</v>
      </c>
      <c r="B26" s="49">
        <v>0</v>
      </c>
      <c r="C26" s="303">
        <v>0</v>
      </c>
      <c r="D26" s="303">
        <v>0</v>
      </c>
      <c r="E26" s="303">
        <v>0</v>
      </c>
      <c r="F26" s="123"/>
      <c r="G26" s="124">
        <v>0</v>
      </c>
      <c r="H26" s="279">
        <v>67374</v>
      </c>
      <c r="I26" s="5"/>
      <c r="J26" s="346"/>
      <c r="K26" s="346"/>
      <c r="L26" s="346"/>
      <c r="M26" s="346"/>
      <c r="N26" s="346"/>
      <c r="O26" s="346"/>
      <c r="P26" s="346"/>
    </row>
    <row r="27" spans="1:16">
      <c r="A27" t="s">
        <v>13</v>
      </c>
      <c r="B27" s="49">
        <v>0</v>
      </c>
      <c r="C27" s="303">
        <v>0</v>
      </c>
      <c r="D27" s="303">
        <v>0</v>
      </c>
      <c r="E27" s="303">
        <v>0</v>
      </c>
      <c r="F27" s="123"/>
      <c r="G27" s="124">
        <v>0</v>
      </c>
      <c r="H27" s="279">
        <v>81530</v>
      </c>
      <c r="I27" s="5"/>
      <c r="J27" s="346"/>
      <c r="K27" s="346"/>
      <c r="L27" s="346"/>
      <c r="M27" s="346"/>
      <c r="N27" s="346"/>
      <c r="O27" s="346"/>
      <c r="P27" s="346"/>
    </row>
    <row r="28" spans="1:16">
      <c r="A28" t="s">
        <v>14</v>
      </c>
      <c r="B28" s="49">
        <v>0</v>
      </c>
      <c r="C28" s="303">
        <v>0</v>
      </c>
      <c r="D28" s="303">
        <v>0</v>
      </c>
      <c r="E28" s="303">
        <v>0</v>
      </c>
      <c r="F28" s="123"/>
      <c r="G28" s="124">
        <v>0</v>
      </c>
      <c r="H28" s="279">
        <v>0</v>
      </c>
      <c r="I28" s="5"/>
      <c r="J28" s="346"/>
      <c r="K28" s="346"/>
      <c r="L28" s="346"/>
      <c r="M28" s="346"/>
      <c r="N28" s="346"/>
      <c r="O28" s="346"/>
      <c r="P28" s="346"/>
    </row>
    <row r="29" spans="1:16">
      <c r="A29" t="s">
        <v>15</v>
      </c>
      <c r="B29" s="49">
        <v>0</v>
      </c>
      <c r="C29" s="303">
        <v>0</v>
      </c>
      <c r="D29" s="303">
        <v>0</v>
      </c>
      <c r="E29" s="303">
        <v>0</v>
      </c>
      <c r="F29" s="279"/>
      <c r="G29" s="124">
        <v>0</v>
      </c>
      <c r="H29" s="279">
        <v>0</v>
      </c>
      <c r="I29" s="5"/>
      <c r="J29" s="346"/>
      <c r="K29" s="346"/>
      <c r="L29" s="346"/>
      <c r="M29" s="346"/>
      <c r="N29" s="346"/>
      <c r="O29" s="346"/>
      <c r="P29" s="346"/>
    </row>
    <row r="30" spans="1:16">
      <c r="B30" s="49">
        <v>0</v>
      </c>
      <c r="C30" s="303">
        <v>0</v>
      </c>
      <c r="D30" s="124">
        <v>0</v>
      </c>
      <c r="E30" s="124">
        <v>0</v>
      </c>
      <c r="F30" s="291"/>
      <c r="G30" s="295"/>
      <c r="H30" s="279">
        <v>0</v>
      </c>
      <c r="I30" s="5"/>
      <c r="J30" s="346"/>
      <c r="K30" s="346"/>
      <c r="L30" s="346"/>
      <c r="M30" s="346"/>
      <c r="N30" s="346"/>
      <c r="O30" s="346"/>
      <c r="P30" s="346"/>
    </row>
    <row r="31" spans="1:16">
      <c r="A31" t="s">
        <v>16</v>
      </c>
      <c r="B31" s="49">
        <v>0</v>
      </c>
      <c r="C31" s="303">
        <v>0</v>
      </c>
      <c r="D31" s="303">
        <v>0</v>
      </c>
      <c r="E31" s="303">
        <v>0</v>
      </c>
      <c r="F31" s="123"/>
      <c r="G31" s="124">
        <v>0</v>
      </c>
      <c r="H31" s="279">
        <v>0</v>
      </c>
      <c r="I31" s="5"/>
      <c r="J31" s="346"/>
      <c r="K31" s="346"/>
      <c r="L31" s="346"/>
      <c r="M31" s="346"/>
      <c r="N31" s="346"/>
      <c r="O31" s="346"/>
      <c r="P31" s="346"/>
    </row>
    <row r="32" spans="1:16">
      <c r="A32" t="s">
        <v>17</v>
      </c>
      <c r="B32" s="49">
        <v>0</v>
      </c>
      <c r="C32" s="303">
        <v>0</v>
      </c>
      <c r="D32" s="303">
        <v>0</v>
      </c>
      <c r="E32" s="303">
        <v>0</v>
      </c>
      <c r="F32" s="279"/>
      <c r="G32" s="124">
        <v>0</v>
      </c>
      <c r="H32" s="279">
        <v>52949</v>
      </c>
      <c r="I32" s="5"/>
      <c r="J32" s="346"/>
      <c r="K32" s="346"/>
      <c r="L32" s="346"/>
      <c r="M32" s="346"/>
      <c r="N32" s="346"/>
      <c r="O32" s="346"/>
      <c r="P32" s="346"/>
    </row>
    <row r="33" spans="1:16">
      <c r="A33" t="s">
        <v>18</v>
      </c>
      <c r="B33" s="49">
        <v>0</v>
      </c>
      <c r="C33" s="303">
        <v>0</v>
      </c>
      <c r="D33" s="303">
        <v>0</v>
      </c>
      <c r="E33" s="303">
        <v>0</v>
      </c>
      <c r="F33" s="279"/>
      <c r="G33" s="124">
        <v>0</v>
      </c>
      <c r="H33" s="279">
        <v>1838</v>
      </c>
      <c r="I33" s="5"/>
      <c r="J33" s="346"/>
      <c r="K33" s="346"/>
      <c r="L33" s="346"/>
      <c r="M33" s="346"/>
      <c r="N33" s="346"/>
      <c r="O33" s="346"/>
      <c r="P33" s="346"/>
    </row>
    <row r="34" spans="1:16">
      <c r="A34" t="s">
        <v>19</v>
      </c>
      <c r="B34" s="49">
        <v>0</v>
      </c>
      <c r="C34" s="303">
        <v>0</v>
      </c>
      <c r="D34" s="124">
        <v>0</v>
      </c>
      <c r="E34" s="124">
        <v>0</v>
      </c>
      <c r="F34" s="279"/>
      <c r="G34" s="124">
        <v>0</v>
      </c>
      <c r="H34" s="279">
        <v>0</v>
      </c>
      <c r="I34" s="5"/>
      <c r="J34" s="346"/>
      <c r="K34" s="346"/>
      <c r="L34" s="346"/>
      <c r="M34" s="346"/>
      <c r="N34" s="346"/>
      <c r="O34" s="346"/>
      <c r="P34" s="346"/>
    </row>
    <row r="35" spans="1:16">
      <c r="A35" t="s">
        <v>20</v>
      </c>
      <c r="B35" s="49">
        <v>0</v>
      </c>
      <c r="C35" s="49">
        <v>16460</v>
      </c>
      <c r="D35" s="49">
        <v>0</v>
      </c>
      <c r="E35" s="49">
        <v>154585</v>
      </c>
      <c r="F35" s="123"/>
      <c r="G35" s="124">
        <v>0</v>
      </c>
      <c r="H35" s="279">
        <v>0</v>
      </c>
      <c r="I35" s="5"/>
      <c r="J35" s="346"/>
      <c r="K35" s="346"/>
      <c r="L35" s="346"/>
      <c r="M35" s="346"/>
      <c r="N35" s="346"/>
      <c r="O35" s="346"/>
      <c r="P35" s="346"/>
    </row>
    <row r="36" spans="1:16">
      <c r="B36" s="49"/>
      <c r="C36" s="303"/>
      <c r="D36" s="293"/>
      <c r="E36" s="293"/>
      <c r="F36" s="291"/>
      <c r="G36" s="295"/>
      <c r="H36" s="279"/>
      <c r="I36" s="5"/>
      <c r="J36" s="346"/>
      <c r="K36" s="346"/>
      <c r="L36" s="346"/>
      <c r="M36" s="346"/>
      <c r="N36" s="346"/>
      <c r="O36" s="346"/>
      <c r="P36" s="346"/>
    </row>
    <row r="37" spans="1:16">
      <c r="A37" t="s">
        <v>21</v>
      </c>
      <c r="B37" s="49">
        <v>0</v>
      </c>
      <c r="C37" s="303">
        <v>0</v>
      </c>
      <c r="D37" s="303">
        <v>0</v>
      </c>
      <c r="E37" s="303">
        <v>0</v>
      </c>
      <c r="F37" s="123"/>
      <c r="G37" s="124">
        <v>0</v>
      </c>
      <c r="H37" s="279">
        <v>0</v>
      </c>
      <c r="I37" s="5"/>
      <c r="J37" s="346"/>
      <c r="K37" s="346"/>
      <c r="L37" s="346"/>
      <c r="M37" s="346"/>
      <c r="N37" s="346"/>
      <c r="O37" s="346"/>
      <c r="P37" s="346"/>
    </row>
    <row r="38" spans="1:16">
      <c r="A38" t="s">
        <v>22</v>
      </c>
      <c r="B38" s="49">
        <v>0</v>
      </c>
      <c r="C38" s="303">
        <v>0</v>
      </c>
      <c r="D38" s="303">
        <v>0</v>
      </c>
      <c r="E38" s="303">
        <v>0</v>
      </c>
      <c r="F38" s="279"/>
      <c r="G38" s="124">
        <v>0</v>
      </c>
      <c r="H38" s="279">
        <v>2122</v>
      </c>
      <c r="I38" s="5"/>
      <c r="J38" s="346"/>
      <c r="K38" s="346"/>
      <c r="L38" s="346"/>
      <c r="M38" s="346"/>
      <c r="N38" s="346"/>
      <c r="O38" s="346"/>
      <c r="P38" s="346"/>
    </row>
    <row r="39" spans="1:16">
      <c r="A39" t="s">
        <v>23</v>
      </c>
      <c r="B39" s="49">
        <v>0</v>
      </c>
      <c r="C39" s="303">
        <v>0</v>
      </c>
      <c r="D39" s="303">
        <v>0</v>
      </c>
      <c r="E39" s="303">
        <v>0</v>
      </c>
      <c r="F39" s="123"/>
      <c r="G39" s="124">
        <v>0</v>
      </c>
      <c r="H39" s="279">
        <v>0</v>
      </c>
      <c r="I39" s="5"/>
      <c r="J39" s="346"/>
      <c r="K39" s="346"/>
      <c r="L39" s="346"/>
      <c r="M39" s="346"/>
      <c r="N39" s="346"/>
      <c r="O39" s="346"/>
    </row>
    <row r="40" spans="1:16">
      <c r="A40" s="12" t="s">
        <v>24</v>
      </c>
      <c r="B40" s="109">
        <v>0</v>
      </c>
      <c r="C40" s="109">
        <v>0</v>
      </c>
      <c r="D40" s="109">
        <v>22158</v>
      </c>
      <c r="E40" s="125">
        <v>130872</v>
      </c>
      <c r="F40" s="125"/>
      <c r="G40" s="125">
        <v>0</v>
      </c>
      <c r="H40" s="312">
        <v>0</v>
      </c>
      <c r="J40" s="346"/>
      <c r="K40" s="346"/>
      <c r="L40" s="346"/>
      <c r="M40" s="346"/>
      <c r="N40" s="346"/>
      <c r="O40" s="346"/>
    </row>
    <row r="41" spans="1:16">
      <c r="J41" s="346"/>
      <c r="K41" s="346"/>
      <c r="L41" s="346"/>
      <c r="M41" s="346"/>
      <c r="N41" s="346"/>
      <c r="O41" s="346"/>
    </row>
    <row r="42" spans="1:16">
      <c r="J42" s="346"/>
      <c r="K42" s="346"/>
      <c r="L42" s="346"/>
      <c r="M42" s="346"/>
      <c r="N42" s="346"/>
      <c r="O42" s="346"/>
    </row>
    <row r="43" spans="1:16">
      <c r="A43" s="389"/>
    </row>
    <row r="44" spans="1:16">
      <c r="A44" s="199"/>
      <c r="B44" s="190"/>
      <c r="C44" s="350"/>
      <c r="D44" s="350"/>
      <c r="E44" s="350"/>
      <c r="F44" s="350"/>
      <c r="G44" s="346"/>
      <c r="H44" s="346"/>
    </row>
    <row r="45" spans="1:16">
      <c r="A45" s="199"/>
      <c r="B45" s="190"/>
      <c r="C45" s="350"/>
      <c r="D45" s="350"/>
      <c r="E45" s="350"/>
      <c r="F45" s="350"/>
      <c r="G45" s="346"/>
      <c r="H45" s="346"/>
    </row>
    <row r="46" spans="1:16">
      <c r="A46" s="199"/>
      <c r="B46" s="190"/>
      <c r="C46" s="350"/>
      <c r="D46" s="350"/>
      <c r="E46" s="350"/>
      <c r="F46" s="350"/>
      <c r="G46" s="346"/>
      <c r="H46" s="346"/>
    </row>
    <row r="47" spans="1:16">
      <c r="A47" s="199"/>
      <c r="B47" s="190"/>
      <c r="C47" s="350"/>
      <c r="D47" s="350"/>
      <c r="E47" s="350"/>
      <c r="F47" s="350"/>
      <c r="G47" s="346"/>
      <c r="H47" s="346"/>
    </row>
    <row r="48" spans="1:16">
      <c r="A48" s="199"/>
      <c r="B48" s="190"/>
      <c r="C48" s="350"/>
      <c r="D48" s="350"/>
      <c r="E48" s="350"/>
      <c r="F48" s="350"/>
      <c r="G48" s="346"/>
      <c r="H48" s="346"/>
    </row>
    <row r="49" spans="1:8">
      <c r="A49" s="199"/>
      <c r="B49" s="190"/>
      <c r="C49" s="350"/>
      <c r="D49" s="350"/>
      <c r="E49" s="350"/>
      <c r="F49" s="350"/>
      <c r="G49" s="346"/>
      <c r="H49" s="346"/>
    </row>
    <row r="50" spans="1:8">
      <c r="A50" s="199"/>
      <c r="B50" s="190"/>
      <c r="C50" s="350"/>
      <c r="D50" s="350"/>
      <c r="E50" s="350"/>
      <c r="F50" s="350"/>
      <c r="G50" s="346"/>
      <c r="H50" s="346"/>
    </row>
    <row r="51" spans="1:8">
      <c r="A51" s="199"/>
      <c r="B51" s="190"/>
      <c r="C51" s="350"/>
      <c r="D51" s="350"/>
      <c r="E51" s="350"/>
      <c r="F51" s="350"/>
      <c r="G51" s="346"/>
      <c r="H51" s="346"/>
    </row>
    <row r="52" spans="1:8">
      <c r="A52" s="199"/>
      <c r="B52" s="190"/>
      <c r="C52" s="350"/>
      <c r="D52" s="350"/>
      <c r="E52" s="350"/>
      <c r="F52" s="350"/>
      <c r="G52" s="346"/>
      <c r="H52" s="346"/>
    </row>
    <row r="53" spans="1:8">
      <c r="A53" s="199"/>
      <c r="B53" s="190"/>
      <c r="C53" s="350"/>
      <c r="D53" s="350"/>
      <c r="E53" s="350"/>
      <c r="F53" s="350"/>
      <c r="G53" s="346"/>
      <c r="H53" s="346"/>
    </row>
    <row r="54" spans="1:8">
      <c r="A54" s="199"/>
      <c r="B54" s="190"/>
      <c r="C54" s="350"/>
      <c r="D54" s="350"/>
      <c r="E54" s="350"/>
      <c r="F54" s="350"/>
      <c r="G54" s="346"/>
      <c r="H54" s="346"/>
    </row>
    <row r="55" spans="1:8">
      <c r="A55" s="199"/>
      <c r="B55" s="190"/>
      <c r="C55" s="350"/>
      <c r="D55" s="350"/>
      <c r="E55" s="350"/>
      <c r="F55" s="350"/>
      <c r="G55" s="346"/>
      <c r="H55" s="346"/>
    </row>
    <row r="56" spans="1:8">
      <c r="A56" s="199"/>
      <c r="B56" s="190"/>
      <c r="C56" s="350"/>
      <c r="D56" s="350"/>
      <c r="E56" s="350"/>
      <c r="F56" s="350"/>
      <c r="G56" s="346"/>
      <c r="H56" s="346"/>
    </row>
    <row r="57" spans="1:8">
      <c r="A57" s="199"/>
      <c r="B57" s="190"/>
      <c r="C57" s="350"/>
      <c r="D57" s="350"/>
      <c r="E57" s="350"/>
      <c r="F57" s="350"/>
      <c r="G57" s="346"/>
      <c r="H57" s="346"/>
    </row>
    <row r="58" spans="1:8">
      <c r="A58" s="199"/>
      <c r="B58" s="190"/>
      <c r="C58" s="350"/>
      <c r="D58" s="350"/>
      <c r="E58" s="350"/>
      <c r="F58" s="350"/>
      <c r="G58" s="346"/>
      <c r="H58" s="346"/>
    </row>
    <row r="59" spans="1:8">
      <c r="A59" s="199"/>
      <c r="B59" s="190"/>
      <c r="C59" s="350"/>
      <c r="D59" s="350"/>
      <c r="E59" s="350"/>
      <c r="F59" s="350"/>
      <c r="G59" s="346"/>
      <c r="H59" s="346"/>
    </row>
    <row r="60" spans="1:8">
      <c r="A60" s="199"/>
      <c r="B60" s="190"/>
      <c r="C60" s="350"/>
      <c r="D60" s="350"/>
      <c r="E60" s="350"/>
      <c r="F60" s="350"/>
      <c r="G60" s="346"/>
      <c r="H60" s="346"/>
    </row>
    <row r="61" spans="1:8">
      <c r="A61" s="199"/>
      <c r="B61" s="190"/>
      <c r="C61" s="350"/>
      <c r="D61" s="350"/>
      <c r="E61" s="350"/>
      <c r="F61" s="350"/>
      <c r="G61" s="346"/>
      <c r="H61" s="346"/>
    </row>
    <row r="62" spans="1:8">
      <c r="A62" s="199"/>
      <c r="B62" s="190"/>
      <c r="C62" s="350"/>
      <c r="D62" s="350"/>
      <c r="E62" s="350"/>
      <c r="F62" s="350"/>
      <c r="G62" s="346"/>
      <c r="H62" s="346"/>
    </row>
    <row r="63" spans="1:8">
      <c r="A63" s="199"/>
      <c r="B63" s="190"/>
      <c r="C63" s="350"/>
      <c r="D63" s="350"/>
      <c r="E63" s="350"/>
      <c r="F63" s="350"/>
      <c r="G63" s="346"/>
      <c r="H63" s="346"/>
    </row>
    <row r="64" spans="1:8">
      <c r="A64" s="199"/>
      <c r="B64" s="190"/>
      <c r="C64" s="350"/>
      <c r="D64" s="350"/>
      <c r="E64" s="350"/>
      <c r="F64" s="350"/>
      <c r="G64" s="346"/>
      <c r="H64" s="346"/>
    </row>
    <row r="65" spans="1:8">
      <c r="A65" s="199"/>
      <c r="B65" s="190"/>
      <c r="C65" s="350"/>
      <c r="D65" s="350"/>
      <c r="E65" s="350"/>
      <c r="F65" s="350"/>
      <c r="G65" s="346"/>
      <c r="H65" s="346"/>
    </row>
    <row r="66" spans="1:8">
      <c r="A66" s="199"/>
      <c r="B66" s="190"/>
      <c r="C66" s="350"/>
      <c r="D66" s="350"/>
      <c r="E66" s="350"/>
      <c r="F66" s="350"/>
      <c r="G66" s="346"/>
      <c r="H66" s="346"/>
    </row>
    <row r="67" spans="1:8">
      <c r="A67" s="199"/>
      <c r="B67" s="190"/>
      <c r="C67" s="350"/>
      <c r="D67" s="350"/>
      <c r="E67" s="350"/>
      <c r="F67" s="350"/>
      <c r="G67" s="346"/>
      <c r="H67" s="346"/>
    </row>
    <row r="68" spans="1:8">
      <c r="A68" s="199"/>
      <c r="B68" s="190"/>
      <c r="C68" s="350"/>
      <c r="D68" s="350"/>
      <c r="E68" s="350"/>
      <c r="F68" s="350"/>
      <c r="G68" s="346"/>
      <c r="H68" s="346"/>
    </row>
    <row r="69" spans="1:8">
      <c r="A69" s="199"/>
      <c r="B69" s="190"/>
      <c r="C69" s="350"/>
      <c r="D69" s="350"/>
      <c r="E69" s="350"/>
      <c r="F69" s="350"/>
      <c r="G69" s="346"/>
      <c r="H69" s="346"/>
    </row>
    <row r="70" spans="1:8">
      <c r="A70" s="199"/>
      <c r="B70" s="190"/>
      <c r="C70" s="350"/>
      <c r="D70" s="350"/>
      <c r="E70" s="350"/>
      <c r="F70" s="350"/>
      <c r="G70" s="346"/>
      <c r="H70" s="346"/>
    </row>
    <row r="72" spans="1:8">
      <c r="B72" s="190"/>
      <c r="C72" s="350"/>
      <c r="D72" s="350"/>
      <c r="E72" s="350"/>
      <c r="F72" s="350"/>
      <c r="G72" s="346"/>
      <c r="H72" s="346"/>
    </row>
    <row r="73" spans="1:8">
      <c r="B73" s="190"/>
      <c r="C73" s="350"/>
      <c r="D73" s="350"/>
      <c r="E73" s="350"/>
      <c r="F73" s="350"/>
      <c r="G73" s="346"/>
      <c r="H73" s="346"/>
    </row>
    <row r="74" spans="1:8">
      <c r="B74" s="190"/>
      <c r="C74" s="350"/>
      <c r="D74" s="350"/>
      <c r="E74" s="350"/>
      <c r="F74" s="350"/>
      <c r="G74" s="346"/>
      <c r="H74" s="346"/>
    </row>
    <row r="75" spans="1:8">
      <c r="B75" s="190"/>
      <c r="C75" s="350"/>
      <c r="D75" s="350"/>
      <c r="E75" s="350"/>
      <c r="F75" s="350"/>
      <c r="G75" s="346"/>
      <c r="H75" s="346"/>
    </row>
    <row r="76" spans="1:8">
      <c r="B76" s="190"/>
      <c r="C76" s="350"/>
      <c r="D76" s="350"/>
      <c r="E76" s="350"/>
      <c r="F76" s="350"/>
      <c r="G76" s="346"/>
      <c r="H76" s="346"/>
    </row>
  </sheetData>
  <mergeCells count="9">
    <mergeCell ref="A3:H3"/>
    <mergeCell ref="A1:H1"/>
    <mergeCell ref="B5:H5"/>
    <mergeCell ref="A7:A10"/>
    <mergeCell ref="C7:E7"/>
    <mergeCell ref="D8:E8"/>
    <mergeCell ref="C8:C10"/>
    <mergeCell ref="G6:H6"/>
    <mergeCell ref="B6:E6"/>
  </mergeCells>
  <phoneticPr fontId="0" type="noConversion"/>
  <printOptions horizontalCentered="1"/>
  <pageMargins left="0.34" right="0.31" top="0.33" bottom="0.5" header="0.67" footer="0.5"/>
  <pageSetup orientation="landscape" r:id="rId1"/>
  <headerFooter alignWithMargins="0">
    <oddFooter>&amp;L&amp;"Arial,Italic"&amp;9MSDE - LFRO  03/2020&amp;C&amp;P&amp;R&amp;"Arial,Italic"&amp;9Selected Financial Data-Part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table 1</vt:lpstr>
      <vt:lpstr>table 2a</vt:lpstr>
      <vt:lpstr>table3</vt:lpstr>
      <vt:lpstr>table4</vt:lpstr>
      <vt:lpstr>table5</vt:lpstr>
      <vt:lpstr>table 6</vt:lpstr>
      <vt:lpstr>Tbl 7 - State</vt:lpstr>
      <vt:lpstr>Tbl7b - State</vt:lpstr>
      <vt:lpstr>Tbl7c - State</vt:lpstr>
      <vt:lpstr>Tbl7d - State</vt:lpstr>
      <vt:lpstr>Tbl7e - State</vt:lpstr>
      <vt:lpstr>Tbl8 - Fed</vt:lpstr>
      <vt:lpstr>Tbl8b - Fed</vt:lpstr>
      <vt:lpstr>Tbl8c - Fed</vt:lpstr>
      <vt:lpstr>Tbl8d - Fed</vt:lpstr>
      <vt:lpstr>Tbl8e - Fed</vt:lpstr>
      <vt:lpstr>Tbl8f-Fed</vt:lpstr>
      <vt:lpstr>table9</vt:lpstr>
      <vt:lpstr>table 10</vt:lpstr>
      <vt:lpstr>table11</vt:lpstr>
      <vt:lpstr>table12</vt:lpstr>
      <vt:lpstr>Table 12 Continued</vt:lpstr>
      <vt:lpstr>'table 1'!Print_Area</vt:lpstr>
      <vt:lpstr>'table 10'!Print_Area</vt:lpstr>
      <vt:lpstr>'Table 12 Continued'!Print_Area</vt:lpstr>
      <vt:lpstr>'table 2a'!Print_Area</vt:lpstr>
      <vt:lpstr>'table 6'!Print_Area</vt:lpstr>
      <vt:lpstr>table11!Print_Area</vt:lpstr>
      <vt:lpstr>table12!Print_Area</vt:lpstr>
      <vt:lpstr>table3!Print_Area</vt:lpstr>
      <vt:lpstr>table4!Print_Area</vt:lpstr>
      <vt:lpstr>table5!Print_Area</vt:lpstr>
      <vt:lpstr>table9!Print_Area</vt:lpstr>
      <vt:lpstr>'Tbl 7 - State'!Print_Area</vt:lpstr>
      <vt:lpstr>'Tbl7b - State'!Print_Area</vt:lpstr>
      <vt:lpstr>'Tbl7c - State'!Print_Area</vt:lpstr>
      <vt:lpstr>'Tbl7d - State'!Print_Area</vt:lpstr>
      <vt:lpstr>'Tbl7e - State'!Print_Area</vt:lpstr>
      <vt:lpstr>'Tbl8 - Fed'!Print_Area</vt:lpstr>
      <vt:lpstr>'Tbl8b - Fed'!Print_Area</vt:lpstr>
      <vt:lpstr>'Tbl8c - Fed'!Print_Area</vt:lpstr>
      <vt:lpstr>'Tbl8d - Fed'!Print_Area</vt:lpstr>
      <vt:lpstr>'Tbl8e - Fed'!Print_Area</vt:lpstr>
    </vt:vector>
  </TitlesOfParts>
  <Company>MSDE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 2008 PART 1 Released 10-8-2009</dc:title>
  <dc:subject>Updated as of 11-9-2009</dc:subject>
  <dc:creator>Ron Ieng</dc:creator>
  <cp:lastModifiedBy>Donna Gunning</cp:lastModifiedBy>
  <cp:lastPrinted>2020-06-09T21:31:20Z</cp:lastPrinted>
  <dcterms:created xsi:type="dcterms:W3CDTF">1998-03-02T22:29:13Z</dcterms:created>
  <dcterms:modified xsi:type="dcterms:W3CDTF">2020-06-11T20:29:13Z</dcterms:modified>
</cp:coreProperties>
</file>