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oann\Desktop\teleworking\Selected Financial Data\Final 2019 for publishing\"/>
    </mc:Choice>
  </mc:AlternateContent>
  <xr:revisionPtr revIDLastSave="0" documentId="8_{DF3EE59F-D490-49F3-827C-EC98BADD4BE0}" xr6:coauthVersionLast="45" xr6:coauthVersionMax="45" xr10:uidLastSave="{00000000-0000-0000-0000-000000000000}"/>
  <bookViews>
    <workbookView xWindow="-110" yWindow="-110" windowWidth="38620" windowHeight="21220" tabRatio="694" activeTab="12" xr2:uid="{00000000-000D-0000-FFFF-FFFF00000000}"/>
  </bookViews>
  <sheets>
    <sheet name="Tbl1" sheetId="10" r:id="rId1"/>
    <sheet name="Tbl2" sheetId="9" r:id="rId2"/>
    <sheet name="Tbl3" sheetId="5" r:id="rId3"/>
    <sheet name="Tbl4" sheetId="12" r:id="rId4"/>
    <sheet name="Tbl5" sheetId="15" r:id="rId5"/>
    <sheet name="Tbl6" sheetId="16" r:id="rId6"/>
    <sheet name="Tbl 7 " sheetId="23" r:id="rId7"/>
    <sheet name="Tbl8" sheetId="18" r:id="rId8"/>
    <sheet name="Tbl9" sheetId="13" r:id="rId9"/>
    <sheet name="Tbl 10" sheetId="14" r:id="rId10"/>
    <sheet name="Tbl11" sheetId="20" r:id="rId11"/>
    <sheet name="Tbl12" sheetId="21" r:id="rId12"/>
    <sheet name="Allexp" sheetId="25" r:id="rId13"/>
    <sheet name="Tbl 7 - OLD" sheetId="17" state="hidden" r:id="rId14"/>
  </sheets>
  <definedNames>
    <definedName name="_xlnm.Print_Area" localSheetId="12">Allexp!$A$1:$W$41</definedName>
    <definedName name="_xlnm.Print_Area" localSheetId="9">'Tbl 10'!$A$1:$O$40</definedName>
    <definedName name="_xlnm.Print_Area" localSheetId="6">'Tbl 7 '!$A$1:$L$42</definedName>
    <definedName name="_xlnm.Print_Area" localSheetId="13">'Tbl 7 - OLD'!$A$1:$L$42</definedName>
    <definedName name="_xlnm.Print_Area" localSheetId="0">'Tbl1'!$A$1:$J$42</definedName>
    <definedName name="_xlnm.Print_Area" localSheetId="10">'Tbl11'!$A$2:$E$42</definedName>
    <definedName name="_xlnm.Print_Area" localSheetId="11">'Tbl12'!$A$1:$N$41</definedName>
    <definedName name="_xlnm.Print_Area" localSheetId="1">'Tbl2'!$A$1:$M$44</definedName>
    <definedName name="_xlnm.Print_Area" localSheetId="2">'Tbl3'!$A$1:$AM$42</definedName>
    <definedName name="_xlnm.Print_Area" localSheetId="8">'Tbl9'!$A$1:$X$42</definedName>
    <definedName name="_xlnm.Print_Titles" localSheetId="9">'Tbl 10'!$A:$A</definedName>
    <definedName name="_xlnm.Print_Titles" localSheetId="11">'Tbl12'!$A:$A</definedName>
    <definedName name="_xlnm.Print_Titles" localSheetId="2">'Tbl3'!$A:$A</definedName>
    <definedName name="_xlnm.Print_Titles" localSheetId="3">'Tbl4'!$A:$A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25" l="1"/>
  <c r="B17" i="18"/>
  <c r="D17" i="18"/>
  <c r="F17" i="18"/>
  <c r="H17" i="18"/>
  <c r="J17" i="18"/>
  <c r="L17" i="18"/>
  <c r="N17" i="18"/>
  <c r="P17" i="18"/>
  <c r="R17" i="18"/>
  <c r="T17" i="18"/>
  <c r="V17" i="18"/>
  <c r="X17" i="18"/>
  <c r="C18" i="25"/>
  <c r="B18" i="18"/>
  <c r="D18" i="18"/>
  <c r="F18" i="18"/>
  <c r="H18" i="18"/>
  <c r="J18" i="18"/>
  <c r="L18" i="18"/>
  <c r="N18" i="18"/>
  <c r="P18" i="18"/>
  <c r="R18" i="18"/>
  <c r="T18" i="18"/>
  <c r="V18" i="18"/>
  <c r="X18" i="18"/>
  <c r="C19" i="25"/>
  <c r="B19" i="18"/>
  <c r="D19" i="18"/>
  <c r="F19" i="18"/>
  <c r="H19" i="18"/>
  <c r="J19" i="18"/>
  <c r="L19" i="18"/>
  <c r="N19" i="18"/>
  <c r="P19" i="18"/>
  <c r="R19" i="18"/>
  <c r="T19" i="18"/>
  <c r="V19" i="18"/>
  <c r="X19" i="18"/>
  <c r="C20" i="25"/>
  <c r="B20" i="18"/>
  <c r="D20" i="18"/>
  <c r="F20" i="18"/>
  <c r="H20" i="18"/>
  <c r="J20" i="18"/>
  <c r="L20" i="18"/>
  <c r="N20" i="18"/>
  <c r="P20" i="18"/>
  <c r="R20" i="18"/>
  <c r="T20" i="18"/>
  <c r="V20" i="18"/>
  <c r="X20" i="18"/>
  <c r="C21" i="25"/>
  <c r="B21" i="18"/>
  <c r="D21" i="18"/>
  <c r="F21" i="18"/>
  <c r="H21" i="18"/>
  <c r="J21" i="18"/>
  <c r="L21" i="18"/>
  <c r="N21" i="18"/>
  <c r="P21" i="18"/>
  <c r="R21" i="18"/>
  <c r="T21" i="18"/>
  <c r="V21" i="18"/>
  <c r="X21" i="18"/>
  <c r="C23" i="25"/>
  <c r="B23" i="18"/>
  <c r="D23" i="18"/>
  <c r="F23" i="18"/>
  <c r="H23" i="18"/>
  <c r="J23" i="18"/>
  <c r="L23" i="18"/>
  <c r="N23" i="18"/>
  <c r="P23" i="18"/>
  <c r="R23" i="18"/>
  <c r="T23" i="18"/>
  <c r="V23" i="18"/>
  <c r="X23" i="18"/>
  <c r="C24" i="25"/>
  <c r="B24" i="18"/>
  <c r="D24" i="18"/>
  <c r="F24" i="18"/>
  <c r="H24" i="18"/>
  <c r="J24" i="18"/>
  <c r="L24" i="18"/>
  <c r="N24" i="18"/>
  <c r="P24" i="18"/>
  <c r="R24" i="18"/>
  <c r="T24" i="18"/>
  <c r="V24" i="18"/>
  <c r="X24" i="18"/>
  <c r="C25" i="25"/>
  <c r="B25" i="18"/>
  <c r="D25" i="18"/>
  <c r="F25" i="18"/>
  <c r="H25" i="18"/>
  <c r="J25" i="18"/>
  <c r="L25" i="18"/>
  <c r="N25" i="18"/>
  <c r="P25" i="18"/>
  <c r="R25" i="18"/>
  <c r="T25" i="18"/>
  <c r="V25" i="18"/>
  <c r="X25" i="18"/>
  <c r="C26" i="25"/>
  <c r="B26" i="18"/>
  <c r="D26" i="18"/>
  <c r="F26" i="18"/>
  <c r="H26" i="18"/>
  <c r="J26" i="18"/>
  <c r="L26" i="18"/>
  <c r="N26" i="18"/>
  <c r="P26" i="18"/>
  <c r="R26" i="18"/>
  <c r="T26" i="18"/>
  <c r="V26" i="18"/>
  <c r="X26" i="18"/>
  <c r="C27" i="25"/>
  <c r="B27" i="18"/>
  <c r="D27" i="18"/>
  <c r="F27" i="18"/>
  <c r="H27" i="18"/>
  <c r="J27" i="18"/>
  <c r="L27" i="18"/>
  <c r="N27" i="18"/>
  <c r="P27" i="18"/>
  <c r="R27" i="18"/>
  <c r="T27" i="18"/>
  <c r="V27" i="18"/>
  <c r="X27" i="18"/>
  <c r="C29" i="25"/>
  <c r="B29" i="18"/>
  <c r="D29" i="18"/>
  <c r="F29" i="18"/>
  <c r="H29" i="18"/>
  <c r="J29" i="18"/>
  <c r="L29" i="18"/>
  <c r="N29" i="18"/>
  <c r="P29" i="18"/>
  <c r="R29" i="18"/>
  <c r="T29" i="18"/>
  <c r="V29" i="18"/>
  <c r="X29" i="18"/>
  <c r="C30" i="25"/>
  <c r="B30" i="18"/>
  <c r="D30" i="18"/>
  <c r="F30" i="18"/>
  <c r="H30" i="18"/>
  <c r="J30" i="18"/>
  <c r="L30" i="18"/>
  <c r="N30" i="18"/>
  <c r="P30" i="18"/>
  <c r="R30" i="18"/>
  <c r="T30" i="18"/>
  <c r="V30" i="18"/>
  <c r="X30" i="18"/>
  <c r="C31" i="25"/>
  <c r="B31" i="18"/>
  <c r="D31" i="18"/>
  <c r="F31" i="18"/>
  <c r="H31" i="18"/>
  <c r="J31" i="18"/>
  <c r="L31" i="18"/>
  <c r="N31" i="18"/>
  <c r="P31" i="18"/>
  <c r="R31" i="18"/>
  <c r="T31" i="18"/>
  <c r="V31" i="18"/>
  <c r="X31" i="18"/>
  <c r="C32" i="25"/>
  <c r="B32" i="18"/>
  <c r="D32" i="18"/>
  <c r="F32" i="18"/>
  <c r="H32" i="18"/>
  <c r="J32" i="18"/>
  <c r="L32" i="18"/>
  <c r="N32" i="18"/>
  <c r="P32" i="18"/>
  <c r="R32" i="18"/>
  <c r="T32" i="18"/>
  <c r="V32" i="18"/>
  <c r="X32" i="18"/>
  <c r="C33" i="25"/>
  <c r="B33" i="18"/>
  <c r="D33" i="18"/>
  <c r="F33" i="18"/>
  <c r="H33" i="18"/>
  <c r="J33" i="18"/>
  <c r="L33" i="18"/>
  <c r="N33" i="18"/>
  <c r="P33" i="18"/>
  <c r="R33" i="18"/>
  <c r="T33" i="18"/>
  <c r="V33" i="18"/>
  <c r="X33" i="18"/>
  <c r="C35" i="25"/>
  <c r="B35" i="18"/>
  <c r="D35" i="18"/>
  <c r="F35" i="18"/>
  <c r="H35" i="18"/>
  <c r="J35" i="18"/>
  <c r="L35" i="18"/>
  <c r="N35" i="18"/>
  <c r="P35" i="18"/>
  <c r="R35" i="18"/>
  <c r="T35" i="18"/>
  <c r="V35" i="18"/>
  <c r="X35" i="18"/>
  <c r="C36" i="25"/>
  <c r="B36" i="18"/>
  <c r="D36" i="18"/>
  <c r="F36" i="18"/>
  <c r="H36" i="18"/>
  <c r="J36" i="18"/>
  <c r="L36" i="18"/>
  <c r="N36" i="18"/>
  <c r="P36" i="18"/>
  <c r="R36" i="18"/>
  <c r="T36" i="18"/>
  <c r="V36" i="18"/>
  <c r="X36" i="18"/>
  <c r="C37" i="25"/>
  <c r="B37" i="18"/>
  <c r="D37" i="18"/>
  <c r="F37" i="18"/>
  <c r="H37" i="18"/>
  <c r="J37" i="18"/>
  <c r="L37" i="18"/>
  <c r="N37" i="18"/>
  <c r="P37" i="18"/>
  <c r="R37" i="18"/>
  <c r="T37" i="18"/>
  <c r="V37" i="18"/>
  <c r="X37" i="18"/>
  <c r="C38" i="25"/>
  <c r="B38" i="18"/>
  <c r="D38" i="18"/>
  <c r="F38" i="18"/>
  <c r="H38" i="18"/>
  <c r="J38" i="18"/>
  <c r="L38" i="18"/>
  <c r="N38" i="18"/>
  <c r="P38" i="18"/>
  <c r="R38" i="18"/>
  <c r="T38" i="18"/>
  <c r="V38" i="18"/>
  <c r="X38" i="18"/>
  <c r="C12" i="25"/>
  <c r="B12" i="18"/>
  <c r="D12" i="18"/>
  <c r="F12" i="18"/>
  <c r="H12" i="18"/>
  <c r="J12" i="18"/>
  <c r="L12" i="18"/>
  <c r="N12" i="18"/>
  <c r="P12" i="18"/>
  <c r="R12" i="18"/>
  <c r="T12" i="18"/>
  <c r="V12" i="18"/>
  <c r="X12" i="18"/>
  <c r="C13" i="25"/>
  <c r="B13" i="18"/>
  <c r="D13" i="18"/>
  <c r="F13" i="18"/>
  <c r="H13" i="18"/>
  <c r="J13" i="18"/>
  <c r="L13" i="18"/>
  <c r="N13" i="18"/>
  <c r="P13" i="18"/>
  <c r="R13" i="18"/>
  <c r="T13" i="18"/>
  <c r="V13" i="18"/>
  <c r="X13" i="18"/>
  <c r="C14" i="25"/>
  <c r="B14" i="18"/>
  <c r="D14" i="18"/>
  <c r="F14" i="18"/>
  <c r="H14" i="18"/>
  <c r="J14" i="18"/>
  <c r="L14" i="18"/>
  <c r="N14" i="18"/>
  <c r="P14" i="18"/>
  <c r="R14" i="18"/>
  <c r="T14" i="18"/>
  <c r="V14" i="18"/>
  <c r="X14" i="18"/>
  <c r="C15" i="25"/>
  <c r="B15" i="18"/>
  <c r="D15" i="18"/>
  <c r="F15" i="18"/>
  <c r="H15" i="18"/>
  <c r="J15" i="18"/>
  <c r="L15" i="18"/>
  <c r="N15" i="18"/>
  <c r="P15" i="18"/>
  <c r="R15" i="18"/>
  <c r="T15" i="18"/>
  <c r="V15" i="18"/>
  <c r="X15" i="18"/>
  <c r="C11" i="25"/>
  <c r="X11" i="18"/>
  <c r="V11" i="18"/>
  <c r="T11" i="18"/>
  <c r="R11" i="18"/>
  <c r="P11" i="18"/>
  <c r="N11" i="18"/>
  <c r="L11" i="18"/>
  <c r="J11" i="18"/>
  <c r="H11" i="18"/>
  <c r="F11" i="18"/>
  <c r="D11" i="18"/>
  <c r="B11" i="18"/>
  <c r="I9" i="25"/>
  <c r="C16" i="25"/>
  <c r="C22" i="25"/>
  <c r="C28" i="25"/>
  <c r="C9" i="25"/>
  <c r="L9" i="18"/>
  <c r="Q9" i="25"/>
  <c r="X9" i="18"/>
  <c r="P9" i="25"/>
  <c r="V9" i="18"/>
  <c r="O9" i="25"/>
  <c r="T9" i="18"/>
  <c r="N9" i="25"/>
  <c r="R9" i="18"/>
  <c r="K9" i="25"/>
  <c r="P9" i="18"/>
  <c r="J9" i="25"/>
  <c r="N9" i="18"/>
  <c r="H9" i="25"/>
  <c r="J9" i="18"/>
  <c r="G9" i="25"/>
  <c r="H9" i="18"/>
  <c r="F9" i="25"/>
  <c r="F9" i="18"/>
  <c r="E9" i="25"/>
  <c r="D9" i="18"/>
  <c r="D9" i="25"/>
  <c r="B9" i="18"/>
  <c r="AA17" i="25"/>
  <c r="AB17" i="25"/>
  <c r="Y17" i="25"/>
  <c r="I18" i="10"/>
  <c r="AA18" i="25"/>
  <c r="AB18" i="25"/>
  <c r="Y18" i="25"/>
  <c r="I19" i="10"/>
  <c r="AA19" i="25"/>
  <c r="AB19" i="25"/>
  <c r="Y19" i="25"/>
  <c r="I20" i="10"/>
  <c r="AA20" i="25"/>
  <c r="AB20" i="25"/>
  <c r="Y20" i="25"/>
  <c r="I21" i="10"/>
  <c r="AA21" i="25"/>
  <c r="AB21" i="25"/>
  <c r="Y21" i="25"/>
  <c r="I22" i="10"/>
  <c r="AA23" i="25"/>
  <c r="AB23" i="25"/>
  <c r="Y23" i="25"/>
  <c r="I24" i="10"/>
  <c r="AA24" i="25"/>
  <c r="AB24" i="25"/>
  <c r="Y24" i="25"/>
  <c r="I25" i="10"/>
  <c r="AA25" i="25"/>
  <c r="AB25" i="25"/>
  <c r="Y25" i="25"/>
  <c r="I26" i="10"/>
  <c r="AA26" i="25"/>
  <c r="AB26" i="25"/>
  <c r="Y26" i="25"/>
  <c r="I27" i="10"/>
  <c r="AA27" i="25"/>
  <c r="AB27" i="25"/>
  <c r="Y27" i="25"/>
  <c r="I28" i="10"/>
  <c r="AA29" i="25"/>
  <c r="AB29" i="25"/>
  <c r="Y29" i="25"/>
  <c r="I30" i="10"/>
  <c r="AA30" i="25"/>
  <c r="AB30" i="25"/>
  <c r="Y30" i="25"/>
  <c r="I31" i="10"/>
  <c r="AA31" i="25"/>
  <c r="AB31" i="25"/>
  <c r="Y31" i="25"/>
  <c r="I32" i="10"/>
  <c r="AA32" i="25"/>
  <c r="AB32" i="25"/>
  <c r="Y32" i="25"/>
  <c r="I33" i="10"/>
  <c r="AA33" i="25"/>
  <c r="AB33" i="25"/>
  <c r="Y33" i="25"/>
  <c r="I34" i="10"/>
  <c r="AA35" i="25"/>
  <c r="AB35" i="25"/>
  <c r="Y35" i="25"/>
  <c r="I36" i="10"/>
  <c r="AA36" i="25"/>
  <c r="AB36" i="25"/>
  <c r="Y36" i="25"/>
  <c r="I37" i="10"/>
  <c r="AA37" i="25"/>
  <c r="AB37" i="25"/>
  <c r="Y37" i="25"/>
  <c r="I38" i="10"/>
  <c r="AA38" i="25"/>
  <c r="AB38" i="25"/>
  <c r="Y38" i="25"/>
  <c r="I39" i="10"/>
  <c r="AA12" i="25"/>
  <c r="AB12" i="25"/>
  <c r="Y12" i="25"/>
  <c r="I13" i="10"/>
  <c r="AA13" i="25"/>
  <c r="AB13" i="25"/>
  <c r="Y13" i="25"/>
  <c r="I14" i="10"/>
  <c r="AA14" i="25"/>
  <c r="AB14" i="25"/>
  <c r="Y14" i="25"/>
  <c r="I15" i="10"/>
  <c r="AA15" i="25"/>
  <c r="AB15" i="25"/>
  <c r="Y15" i="25"/>
  <c r="I16" i="10"/>
  <c r="AA11" i="25"/>
  <c r="AB11" i="25"/>
  <c r="Y11" i="25"/>
  <c r="I12" i="10"/>
  <c r="Y9" i="25"/>
  <c r="C10" i="20"/>
  <c r="I10" i="10"/>
  <c r="AE38" i="25"/>
  <c r="AF38" i="25"/>
  <c r="B38" i="25"/>
  <c r="AE37" i="25"/>
  <c r="AF37" i="25"/>
  <c r="B37" i="25"/>
  <c r="AE36" i="25"/>
  <c r="AF36" i="25"/>
  <c r="B36" i="25"/>
  <c r="AE35" i="25"/>
  <c r="AF35" i="25"/>
  <c r="B35" i="25"/>
  <c r="AE34" i="25"/>
  <c r="AF34" i="25"/>
  <c r="AE33" i="25"/>
  <c r="AF33" i="25"/>
  <c r="B33" i="25"/>
  <c r="AE32" i="25"/>
  <c r="AF32" i="25"/>
  <c r="B32" i="25"/>
  <c r="AE31" i="25"/>
  <c r="AF31" i="25"/>
  <c r="B31" i="25"/>
  <c r="AE30" i="25"/>
  <c r="AF30" i="25"/>
  <c r="B30" i="25"/>
  <c r="AE29" i="25"/>
  <c r="AF29" i="25"/>
  <c r="B29" i="25"/>
  <c r="AE28" i="25"/>
  <c r="AF28" i="25"/>
  <c r="AE27" i="25"/>
  <c r="AF27" i="25"/>
  <c r="B27" i="25"/>
  <c r="AE26" i="25"/>
  <c r="AF26" i="25"/>
  <c r="B26" i="25"/>
  <c r="AE25" i="25"/>
  <c r="AF25" i="25"/>
  <c r="B25" i="25"/>
  <c r="AE24" i="25"/>
  <c r="AF24" i="25"/>
  <c r="B24" i="25"/>
  <c r="AE23" i="25"/>
  <c r="AF23" i="25"/>
  <c r="B23" i="25"/>
  <c r="AE22" i="25"/>
  <c r="AF22" i="25"/>
  <c r="AE21" i="25"/>
  <c r="AF21" i="25"/>
  <c r="B21" i="25"/>
  <c r="AE20" i="25"/>
  <c r="AF20" i="25"/>
  <c r="B20" i="25"/>
  <c r="AE19" i="25"/>
  <c r="AF19" i="25"/>
  <c r="B19" i="25"/>
  <c r="AE18" i="25"/>
  <c r="AF18" i="25"/>
  <c r="B18" i="25"/>
  <c r="AE17" i="25"/>
  <c r="AF17" i="25"/>
  <c r="B17" i="25"/>
  <c r="AE16" i="25"/>
  <c r="AF16" i="25"/>
  <c r="AE15" i="25"/>
  <c r="AF15" i="25"/>
  <c r="B15" i="25"/>
  <c r="AE14" i="25"/>
  <c r="AF14" i="25"/>
  <c r="B14" i="25"/>
  <c r="AE13" i="25"/>
  <c r="AF13" i="25"/>
  <c r="B13" i="25"/>
  <c r="AE12" i="25"/>
  <c r="AF12" i="25"/>
  <c r="B12" i="25"/>
  <c r="AE11" i="25"/>
  <c r="AF11" i="25"/>
  <c r="B11" i="25"/>
  <c r="AC9" i="25"/>
  <c r="AB9" i="25"/>
  <c r="W9" i="25"/>
  <c r="V9" i="25"/>
  <c r="U9" i="25"/>
  <c r="T9" i="25"/>
  <c r="S9" i="25"/>
  <c r="R9" i="25"/>
  <c r="AH10" i="25"/>
  <c r="AA9" i="25"/>
  <c r="B9" i="25"/>
  <c r="AH9" i="25"/>
  <c r="AH12" i="25"/>
  <c r="O9" i="14"/>
  <c r="B24" i="14"/>
  <c r="B11" i="14"/>
  <c r="B26" i="21"/>
  <c r="B30" i="21"/>
  <c r="B32" i="21"/>
  <c r="B33" i="21"/>
  <c r="B34" i="21"/>
  <c r="B36" i="21"/>
  <c r="B37" i="21"/>
  <c r="B38" i="21"/>
  <c r="B39" i="21"/>
  <c r="B31" i="21"/>
  <c r="B28" i="21"/>
  <c r="B24" i="21"/>
  <c r="B27" i="21"/>
  <c r="B17" i="14"/>
  <c r="B18" i="14"/>
  <c r="B19" i="14"/>
  <c r="B20" i="14"/>
  <c r="B21" i="14"/>
  <c r="B23" i="14"/>
  <c r="B25" i="14"/>
  <c r="B26" i="14"/>
  <c r="B27" i="14"/>
  <c r="B29" i="14"/>
  <c r="B30" i="14"/>
  <c r="B31" i="14"/>
  <c r="B32" i="14"/>
  <c r="B33" i="14"/>
  <c r="B35" i="14"/>
  <c r="B36" i="14"/>
  <c r="B37" i="14"/>
  <c r="B38" i="14"/>
  <c r="B12" i="14"/>
  <c r="B13" i="14"/>
  <c r="B14" i="14"/>
  <c r="B15" i="14"/>
  <c r="B22" i="21"/>
  <c r="B25" i="21"/>
  <c r="B20" i="21"/>
  <c r="B21" i="21"/>
  <c r="B19" i="21"/>
  <c r="B18" i="21"/>
  <c r="B15" i="21"/>
  <c r="B13" i="21"/>
  <c r="B16" i="21"/>
  <c r="B12" i="21"/>
  <c r="B14" i="21"/>
  <c r="B17" i="13"/>
  <c r="D17" i="13"/>
  <c r="F17" i="13"/>
  <c r="H17" i="13"/>
  <c r="J17" i="13"/>
  <c r="L17" i="13"/>
  <c r="N17" i="13"/>
  <c r="P17" i="13"/>
  <c r="R17" i="13"/>
  <c r="T17" i="13"/>
  <c r="V17" i="13"/>
  <c r="X17" i="13"/>
  <c r="B18" i="13"/>
  <c r="D18" i="13"/>
  <c r="F18" i="13"/>
  <c r="H18" i="13"/>
  <c r="J18" i="13"/>
  <c r="L18" i="13"/>
  <c r="N18" i="13"/>
  <c r="P18" i="13"/>
  <c r="R18" i="13"/>
  <c r="T18" i="13"/>
  <c r="V18" i="13"/>
  <c r="X18" i="13"/>
  <c r="B19" i="13"/>
  <c r="D19" i="13"/>
  <c r="F19" i="13"/>
  <c r="H19" i="13"/>
  <c r="J19" i="13"/>
  <c r="L19" i="13"/>
  <c r="N19" i="13"/>
  <c r="P19" i="13"/>
  <c r="R19" i="13"/>
  <c r="T19" i="13"/>
  <c r="V19" i="13"/>
  <c r="X19" i="13"/>
  <c r="B20" i="13"/>
  <c r="D20" i="13"/>
  <c r="F20" i="13"/>
  <c r="H20" i="13"/>
  <c r="J20" i="13"/>
  <c r="L20" i="13"/>
  <c r="N20" i="13"/>
  <c r="P20" i="13"/>
  <c r="R20" i="13"/>
  <c r="T20" i="13"/>
  <c r="V20" i="13"/>
  <c r="X20" i="13"/>
  <c r="B21" i="13"/>
  <c r="D21" i="13"/>
  <c r="F21" i="13"/>
  <c r="H21" i="13"/>
  <c r="J21" i="13"/>
  <c r="L21" i="13"/>
  <c r="N21" i="13"/>
  <c r="P21" i="13"/>
  <c r="R21" i="13"/>
  <c r="T21" i="13"/>
  <c r="V21" i="13"/>
  <c r="X21" i="13"/>
  <c r="B23" i="13"/>
  <c r="D23" i="13"/>
  <c r="F23" i="13"/>
  <c r="H23" i="13"/>
  <c r="J23" i="13"/>
  <c r="L23" i="13"/>
  <c r="N23" i="13"/>
  <c r="P23" i="13"/>
  <c r="R23" i="13"/>
  <c r="T23" i="13"/>
  <c r="V23" i="13"/>
  <c r="X23" i="13"/>
  <c r="B24" i="13"/>
  <c r="D24" i="13"/>
  <c r="F24" i="13"/>
  <c r="H24" i="13"/>
  <c r="J24" i="13"/>
  <c r="L24" i="13"/>
  <c r="N24" i="13"/>
  <c r="P24" i="13"/>
  <c r="R24" i="13"/>
  <c r="T24" i="13"/>
  <c r="V24" i="13"/>
  <c r="X24" i="13"/>
  <c r="B25" i="13"/>
  <c r="D25" i="13"/>
  <c r="F25" i="13"/>
  <c r="H25" i="13"/>
  <c r="J25" i="13"/>
  <c r="L25" i="13"/>
  <c r="N25" i="13"/>
  <c r="P25" i="13"/>
  <c r="R25" i="13"/>
  <c r="T25" i="13"/>
  <c r="V25" i="13"/>
  <c r="X25" i="13"/>
  <c r="B26" i="13"/>
  <c r="D26" i="13"/>
  <c r="F26" i="13"/>
  <c r="H26" i="13"/>
  <c r="J26" i="13"/>
  <c r="L26" i="13"/>
  <c r="N26" i="13"/>
  <c r="P26" i="13"/>
  <c r="R26" i="13"/>
  <c r="T26" i="13"/>
  <c r="V26" i="13"/>
  <c r="X26" i="13"/>
  <c r="B27" i="13"/>
  <c r="D27" i="13"/>
  <c r="F27" i="13"/>
  <c r="H27" i="13"/>
  <c r="J27" i="13"/>
  <c r="L27" i="13"/>
  <c r="N27" i="13"/>
  <c r="P27" i="13"/>
  <c r="R27" i="13"/>
  <c r="T27" i="13"/>
  <c r="V27" i="13"/>
  <c r="X27" i="13"/>
  <c r="B29" i="13"/>
  <c r="D29" i="13"/>
  <c r="F29" i="13"/>
  <c r="H29" i="13"/>
  <c r="J29" i="13"/>
  <c r="L29" i="13"/>
  <c r="N29" i="13"/>
  <c r="P29" i="13"/>
  <c r="R29" i="13"/>
  <c r="T29" i="13"/>
  <c r="V29" i="13"/>
  <c r="X29" i="13"/>
  <c r="B30" i="13"/>
  <c r="D30" i="13"/>
  <c r="F30" i="13"/>
  <c r="H30" i="13"/>
  <c r="J30" i="13"/>
  <c r="L30" i="13"/>
  <c r="N30" i="13"/>
  <c r="P30" i="13"/>
  <c r="R30" i="13"/>
  <c r="T30" i="13"/>
  <c r="V30" i="13"/>
  <c r="X30" i="13"/>
  <c r="B31" i="13"/>
  <c r="D31" i="13"/>
  <c r="F31" i="13"/>
  <c r="H31" i="13"/>
  <c r="J31" i="13"/>
  <c r="L31" i="13"/>
  <c r="N31" i="13"/>
  <c r="P31" i="13"/>
  <c r="R31" i="13"/>
  <c r="T31" i="13"/>
  <c r="V31" i="13"/>
  <c r="X31" i="13"/>
  <c r="B32" i="13"/>
  <c r="D32" i="13"/>
  <c r="F32" i="13"/>
  <c r="H32" i="13"/>
  <c r="J32" i="13"/>
  <c r="L32" i="13"/>
  <c r="N32" i="13"/>
  <c r="P32" i="13"/>
  <c r="R32" i="13"/>
  <c r="T32" i="13"/>
  <c r="V32" i="13"/>
  <c r="X32" i="13"/>
  <c r="B33" i="13"/>
  <c r="D33" i="13"/>
  <c r="F33" i="13"/>
  <c r="H33" i="13"/>
  <c r="J33" i="13"/>
  <c r="L33" i="13"/>
  <c r="N33" i="13"/>
  <c r="P33" i="13"/>
  <c r="R33" i="13"/>
  <c r="T33" i="13"/>
  <c r="V33" i="13"/>
  <c r="X33" i="13"/>
  <c r="B35" i="13"/>
  <c r="D35" i="13"/>
  <c r="F35" i="13"/>
  <c r="H35" i="13"/>
  <c r="J35" i="13"/>
  <c r="L35" i="13"/>
  <c r="N35" i="13"/>
  <c r="P35" i="13"/>
  <c r="R35" i="13"/>
  <c r="T35" i="13"/>
  <c r="V35" i="13"/>
  <c r="X35" i="13"/>
  <c r="B36" i="13"/>
  <c r="D36" i="13"/>
  <c r="F36" i="13"/>
  <c r="H36" i="13"/>
  <c r="J36" i="13"/>
  <c r="L36" i="13"/>
  <c r="N36" i="13"/>
  <c r="P36" i="13"/>
  <c r="R36" i="13"/>
  <c r="T36" i="13"/>
  <c r="V36" i="13"/>
  <c r="X36" i="13"/>
  <c r="B37" i="13"/>
  <c r="D37" i="13"/>
  <c r="F37" i="13"/>
  <c r="H37" i="13"/>
  <c r="J37" i="13"/>
  <c r="L37" i="13"/>
  <c r="N37" i="13"/>
  <c r="P37" i="13"/>
  <c r="R37" i="13"/>
  <c r="T37" i="13"/>
  <c r="V37" i="13"/>
  <c r="X37" i="13"/>
  <c r="B38" i="13"/>
  <c r="D38" i="13"/>
  <c r="F38" i="13"/>
  <c r="H38" i="13"/>
  <c r="J38" i="13"/>
  <c r="L38" i="13"/>
  <c r="N38" i="13"/>
  <c r="P38" i="13"/>
  <c r="R38" i="13"/>
  <c r="T38" i="13"/>
  <c r="V38" i="13"/>
  <c r="X38" i="13"/>
  <c r="AF9" i="17"/>
  <c r="AE9" i="17"/>
  <c r="AD9" i="17"/>
  <c r="AL9" i="17"/>
  <c r="AK9" i="17"/>
  <c r="AJ9" i="17"/>
  <c r="AQ9" i="17"/>
  <c r="AP9" i="17"/>
  <c r="AO9" i="17"/>
  <c r="AC38" i="17"/>
  <c r="AC37" i="17"/>
  <c r="AC36" i="17"/>
  <c r="AC35" i="17"/>
  <c r="AC33" i="17"/>
  <c r="AC32" i="17"/>
  <c r="AC31" i="17"/>
  <c r="AC30" i="17"/>
  <c r="AC29" i="17"/>
  <c r="AC27" i="17"/>
  <c r="AC26" i="17"/>
  <c r="AC25" i="17"/>
  <c r="AC24" i="17"/>
  <c r="AC23" i="17"/>
  <c r="AC21" i="17"/>
  <c r="AC20" i="17"/>
  <c r="AC19" i="17"/>
  <c r="AC18" i="17"/>
  <c r="AC17" i="17"/>
  <c r="AC15" i="17"/>
  <c r="AC14" i="17"/>
  <c r="AC13" i="17"/>
  <c r="AC12" i="17"/>
  <c r="AC11" i="17"/>
  <c r="AI38" i="17"/>
  <c r="AI37" i="17"/>
  <c r="AI36" i="17"/>
  <c r="AI35" i="17"/>
  <c r="AI33" i="17"/>
  <c r="AI32" i="17"/>
  <c r="AI31" i="17"/>
  <c r="AI30" i="17"/>
  <c r="AI29" i="17"/>
  <c r="AI27" i="17"/>
  <c r="AI26" i="17"/>
  <c r="AI25" i="17"/>
  <c r="AI24" i="17"/>
  <c r="AI23" i="17"/>
  <c r="AI21" i="17"/>
  <c r="AI20" i="17"/>
  <c r="AI19" i="17"/>
  <c r="AI18" i="17"/>
  <c r="AI17" i="17"/>
  <c r="AI15" i="17"/>
  <c r="AI14" i="17"/>
  <c r="AI13" i="17"/>
  <c r="AI12" i="17"/>
  <c r="AI11" i="17"/>
  <c r="AA38" i="17"/>
  <c r="AA37" i="17"/>
  <c r="AA36" i="17"/>
  <c r="AA35" i="17"/>
  <c r="AA33" i="17"/>
  <c r="AA32" i="17"/>
  <c r="AA31" i="17"/>
  <c r="AA30" i="17"/>
  <c r="AA29" i="17"/>
  <c r="AA27" i="17"/>
  <c r="AA26" i="17"/>
  <c r="AA25" i="17"/>
  <c r="AA24" i="17"/>
  <c r="AA23" i="17"/>
  <c r="AA21" i="17"/>
  <c r="AA20" i="17"/>
  <c r="AA19" i="17"/>
  <c r="AA18" i="17"/>
  <c r="AA17" i="17"/>
  <c r="AA15" i="17"/>
  <c r="AA14" i="17"/>
  <c r="AA13" i="17"/>
  <c r="AA12" i="17"/>
  <c r="AA11" i="17"/>
  <c r="Z38" i="17"/>
  <c r="Z37" i="17"/>
  <c r="Z36" i="17"/>
  <c r="Q36" i="17"/>
  <c r="Z35" i="17"/>
  <c r="Z33" i="17"/>
  <c r="Z32" i="17"/>
  <c r="Z31" i="17"/>
  <c r="Q31" i="17"/>
  <c r="Z30" i="17"/>
  <c r="Z29" i="17"/>
  <c r="Q29" i="17"/>
  <c r="Z27" i="17"/>
  <c r="Z26" i="17"/>
  <c r="Q26" i="17"/>
  <c r="Z25" i="17"/>
  <c r="Z24" i="17"/>
  <c r="Q24" i="17"/>
  <c r="Z23" i="17"/>
  <c r="Z21" i="17"/>
  <c r="Q21" i="17"/>
  <c r="Z20" i="17"/>
  <c r="Z19" i="17"/>
  <c r="Q19" i="17"/>
  <c r="Z18" i="17"/>
  <c r="Z17" i="17"/>
  <c r="Q17" i="17"/>
  <c r="Z15" i="17"/>
  <c r="Z14" i="17"/>
  <c r="Q14" i="17"/>
  <c r="Z13" i="17"/>
  <c r="Z12" i="17"/>
  <c r="Q12" i="17"/>
  <c r="Z11" i="17"/>
  <c r="Q11" i="17"/>
  <c r="Y38" i="17"/>
  <c r="X38" i="17"/>
  <c r="O38" i="17"/>
  <c r="Y37" i="17"/>
  <c r="Y36" i="17"/>
  <c r="P36" i="17"/>
  <c r="Y35" i="17"/>
  <c r="P35" i="17"/>
  <c r="Y33" i="17"/>
  <c r="X33" i="17"/>
  <c r="O33" i="17"/>
  <c r="Y32" i="17"/>
  <c r="Y31" i="17"/>
  <c r="P31" i="17"/>
  <c r="Y30" i="17"/>
  <c r="P30" i="17"/>
  <c r="Y29" i="17"/>
  <c r="X29" i="17"/>
  <c r="O29" i="17"/>
  <c r="Y27" i="17"/>
  <c r="Y26" i="17"/>
  <c r="P26" i="17"/>
  <c r="Y25" i="17"/>
  <c r="P25" i="17"/>
  <c r="Y24" i="17"/>
  <c r="X24" i="17"/>
  <c r="O24" i="17"/>
  <c r="Y23" i="17"/>
  <c r="Y21" i="17"/>
  <c r="P21" i="17"/>
  <c r="Y20" i="17"/>
  <c r="P20" i="17"/>
  <c r="Y19" i="17"/>
  <c r="X19" i="17"/>
  <c r="O19" i="17"/>
  <c r="Y18" i="17"/>
  <c r="P18" i="17"/>
  <c r="Y17" i="17"/>
  <c r="X17" i="17"/>
  <c r="O17" i="17"/>
  <c r="Y15" i="17"/>
  <c r="P15" i="17"/>
  <c r="Y14" i="17"/>
  <c r="X14" i="17"/>
  <c r="O14" i="17"/>
  <c r="Y13" i="17"/>
  <c r="Y12" i="17"/>
  <c r="P12" i="17"/>
  <c r="Y11" i="17"/>
  <c r="P11" i="17"/>
  <c r="AN38" i="17"/>
  <c r="AN37" i="17"/>
  <c r="AN36" i="17"/>
  <c r="AN35" i="17"/>
  <c r="AN33" i="17"/>
  <c r="AN32" i="17"/>
  <c r="AN31" i="17"/>
  <c r="AN30" i="17"/>
  <c r="AN29" i="17"/>
  <c r="AN27" i="17"/>
  <c r="AN26" i="17"/>
  <c r="AN25" i="17"/>
  <c r="AN24" i="17"/>
  <c r="AN23" i="17"/>
  <c r="AN21" i="17"/>
  <c r="AN20" i="17"/>
  <c r="AN19" i="17"/>
  <c r="AN18" i="17"/>
  <c r="AN17" i="17"/>
  <c r="AN15" i="17"/>
  <c r="AN14" i="17"/>
  <c r="AN13" i="17"/>
  <c r="AN12" i="17"/>
  <c r="AN11" i="17"/>
  <c r="Q33" i="17"/>
  <c r="Q38" i="17"/>
  <c r="P13" i="17"/>
  <c r="P23" i="17"/>
  <c r="P24" i="17"/>
  <c r="P27" i="17"/>
  <c r="P32" i="17"/>
  <c r="P37" i="17"/>
  <c r="X26" i="17"/>
  <c r="O26" i="17"/>
  <c r="D10" i="21"/>
  <c r="H10" i="21"/>
  <c r="I10" i="21"/>
  <c r="J10" i="21"/>
  <c r="K10" i="21"/>
  <c r="L10" i="21"/>
  <c r="M10" i="21"/>
  <c r="N10" i="21"/>
  <c r="E10" i="21"/>
  <c r="G10" i="21"/>
  <c r="F10" i="21"/>
  <c r="C10" i="21"/>
  <c r="X31" i="17"/>
  <c r="O31" i="17"/>
  <c r="X12" i="17"/>
  <c r="O12" i="17"/>
  <c r="AN9" i="17"/>
  <c r="X21" i="17"/>
  <c r="O21" i="17"/>
  <c r="B10" i="21"/>
  <c r="Z9" i="17"/>
  <c r="X11" i="17"/>
  <c r="O11" i="17"/>
  <c r="X36" i="17"/>
  <c r="O36" i="17"/>
  <c r="P38" i="17"/>
  <c r="Y9" i="17"/>
  <c r="P33" i="17"/>
  <c r="P29" i="17"/>
  <c r="P19" i="17"/>
  <c r="P17" i="17"/>
  <c r="P14" i="17"/>
  <c r="K9" i="14"/>
  <c r="G9" i="14"/>
  <c r="V11" i="13"/>
  <c r="D9" i="14"/>
  <c r="D12" i="13"/>
  <c r="M9" i="14"/>
  <c r="I9" i="14"/>
  <c r="E9" i="14"/>
  <c r="C9" i="14"/>
  <c r="L9" i="14"/>
  <c r="J9" i="14"/>
  <c r="H9" i="14"/>
  <c r="F9" i="14"/>
  <c r="B13" i="13"/>
  <c r="F15" i="13"/>
  <c r="F11" i="13"/>
  <c r="P14" i="13"/>
  <c r="T12" i="13"/>
  <c r="H14" i="13"/>
  <c r="J13" i="13"/>
  <c r="L12" i="13"/>
  <c r="N11" i="13"/>
  <c r="V15" i="13"/>
  <c r="X14" i="13"/>
  <c r="B11" i="13"/>
  <c r="B15" i="13"/>
  <c r="D14" i="13"/>
  <c r="F13" i="13"/>
  <c r="H12" i="13"/>
  <c r="J11" i="13"/>
  <c r="J15" i="13"/>
  <c r="L14" i="13"/>
  <c r="N13" i="13"/>
  <c r="P12" i="13"/>
  <c r="R11" i="13"/>
  <c r="R15" i="13"/>
  <c r="T14" i="13"/>
  <c r="V13" i="13"/>
  <c r="X12" i="13"/>
  <c r="X15" i="13"/>
  <c r="B12" i="13"/>
  <c r="B14" i="13"/>
  <c r="D11" i="13"/>
  <c r="D13" i="13"/>
  <c r="D15" i="13"/>
  <c r="F12" i="13"/>
  <c r="F14" i="13"/>
  <c r="H11" i="13"/>
  <c r="H13" i="13"/>
  <c r="H15" i="13"/>
  <c r="J12" i="13"/>
  <c r="J14" i="13"/>
  <c r="L11" i="13"/>
  <c r="L13" i="13"/>
  <c r="L15" i="13"/>
  <c r="N12" i="13"/>
  <c r="N14" i="13"/>
  <c r="P11" i="13"/>
  <c r="P13" i="13"/>
  <c r="P15" i="13"/>
  <c r="R12" i="13"/>
  <c r="R14" i="13"/>
  <c r="T11" i="13"/>
  <c r="T13" i="13"/>
  <c r="T15" i="13"/>
  <c r="V12" i="13"/>
  <c r="V14" i="13"/>
  <c r="X11" i="13"/>
  <c r="X13" i="13"/>
  <c r="AI9" i="17"/>
  <c r="AC9" i="17"/>
  <c r="Q13" i="17"/>
  <c r="X13" i="17"/>
  <c r="Q15" i="17"/>
  <c r="X15" i="17"/>
  <c r="O15" i="17"/>
  <c r="Q18" i="17"/>
  <c r="X18" i="17"/>
  <c r="O18" i="17"/>
  <c r="Q20" i="17"/>
  <c r="X20" i="17"/>
  <c r="O20" i="17"/>
  <c r="Q23" i="17"/>
  <c r="X23" i="17"/>
  <c r="O23" i="17"/>
  <c r="Q25" i="17"/>
  <c r="X25" i="17"/>
  <c r="O25" i="17"/>
  <c r="Q27" i="17"/>
  <c r="X27" i="17"/>
  <c r="O27" i="17"/>
  <c r="Q30" i="17"/>
  <c r="X30" i="17"/>
  <c r="O30" i="17"/>
  <c r="Q32" i="17"/>
  <c r="X32" i="17"/>
  <c r="O32" i="17"/>
  <c r="Q35" i="17"/>
  <c r="X35" i="17"/>
  <c r="O35" i="17"/>
  <c r="Q37" i="17"/>
  <c r="X37" i="17"/>
  <c r="O37" i="17"/>
  <c r="P9" i="17"/>
  <c r="N9" i="14"/>
  <c r="R13" i="13"/>
  <c r="N15" i="13"/>
  <c r="O13" i="17"/>
  <c r="X9" i="17"/>
  <c r="AA9" i="17"/>
  <c r="Q9" i="17"/>
  <c r="B9" i="14"/>
  <c r="H9" i="13"/>
  <c r="P9" i="13"/>
  <c r="L9" i="13"/>
  <c r="B9" i="13"/>
  <c r="X9" i="13"/>
  <c r="D9" i="13"/>
  <c r="T9" i="13"/>
  <c r="F9" i="13"/>
  <c r="J9" i="13"/>
  <c r="N9" i="13"/>
  <c r="R9" i="13"/>
  <c r="V9" i="13"/>
  <c r="O9" i="17"/>
  <c r="Q37" i="12"/>
  <c r="AI37" i="12"/>
  <c r="W37" i="12"/>
  <c r="H37" i="12"/>
  <c r="Z37" i="12"/>
  <c r="E37" i="12"/>
  <c r="AC37" i="12"/>
  <c r="AF37" i="12"/>
  <c r="K37" i="12"/>
  <c r="N37" i="12"/>
  <c r="AL37" i="12"/>
  <c r="T37" i="12"/>
  <c r="Q32" i="12"/>
  <c r="T32" i="12"/>
  <c r="K32" i="12"/>
  <c r="W32" i="12"/>
  <c r="Z32" i="12"/>
  <c r="H32" i="12"/>
  <c r="E32" i="12"/>
  <c r="AC32" i="12"/>
  <c r="AF32" i="12"/>
  <c r="AI32" i="12"/>
  <c r="N32" i="12"/>
  <c r="AL32" i="12"/>
  <c r="Q39" i="12"/>
  <c r="AI39" i="12"/>
  <c r="T39" i="12"/>
  <c r="W39" i="12"/>
  <c r="Z39" i="12"/>
  <c r="AF39" i="12"/>
  <c r="E39" i="12"/>
  <c r="AC39" i="12"/>
  <c r="H39" i="12"/>
  <c r="K39" i="12"/>
  <c r="N39" i="12"/>
  <c r="AL39" i="12"/>
  <c r="Q18" i="12"/>
  <c r="AI18" i="12"/>
  <c r="T18" i="12"/>
  <c r="K18" i="12"/>
  <c r="W18" i="12"/>
  <c r="Z18" i="12"/>
  <c r="E18" i="12"/>
  <c r="AC18" i="12"/>
  <c r="H18" i="12"/>
  <c r="AF18" i="12"/>
  <c r="N18" i="12"/>
  <c r="AL18" i="12"/>
  <c r="Q34" i="12"/>
  <c r="T34" i="12"/>
  <c r="W34" i="12"/>
  <c r="AI34" i="12"/>
  <c r="Z34" i="12"/>
  <c r="K34" i="12"/>
  <c r="E34" i="12"/>
  <c r="AC34" i="12"/>
  <c r="AF34" i="12"/>
  <c r="H34" i="12"/>
  <c r="N34" i="12"/>
  <c r="AL34" i="12"/>
  <c r="E19" i="12"/>
  <c r="AC19" i="12"/>
  <c r="H19" i="12"/>
  <c r="AF19" i="12"/>
  <c r="K19" i="12"/>
  <c r="AI19" i="12"/>
  <c r="N19" i="12"/>
  <c r="AL19" i="12"/>
  <c r="Q19" i="12"/>
  <c r="T19" i="12"/>
  <c r="Z19" i="12"/>
  <c r="W19" i="12"/>
  <c r="E36" i="12"/>
  <c r="AC36" i="12"/>
  <c r="H36" i="12"/>
  <c r="W36" i="12"/>
  <c r="AF36" i="12"/>
  <c r="K36" i="12"/>
  <c r="AI36" i="12"/>
  <c r="N36" i="12"/>
  <c r="AL36" i="12"/>
  <c r="T36" i="12"/>
  <c r="Q36" i="12"/>
  <c r="Z36" i="12"/>
  <c r="Q25" i="12"/>
  <c r="T25" i="12"/>
  <c r="K25" i="12"/>
  <c r="W25" i="12"/>
  <c r="Z25" i="12"/>
  <c r="E25" i="12"/>
  <c r="AC25" i="12"/>
  <c r="H25" i="12"/>
  <c r="AF25" i="12"/>
  <c r="N25" i="12"/>
  <c r="AL25" i="12"/>
  <c r="AI25" i="12"/>
  <c r="Q20" i="12"/>
  <c r="T20" i="12"/>
  <c r="W20" i="12"/>
  <c r="AI20" i="12"/>
  <c r="Z20" i="12"/>
  <c r="K20" i="12"/>
  <c r="E20" i="12"/>
  <c r="AC20" i="12"/>
  <c r="H20" i="12"/>
  <c r="AF20" i="12"/>
  <c r="N20" i="12"/>
  <c r="AL20" i="12"/>
  <c r="Q22" i="12"/>
  <c r="AI22" i="12"/>
  <c r="T22" i="12"/>
  <c r="W22" i="12"/>
  <c r="Z22" i="12"/>
  <c r="E22" i="12"/>
  <c r="AC22" i="12"/>
  <c r="K22" i="12"/>
  <c r="H22" i="12"/>
  <c r="AF22" i="12"/>
  <c r="N22" i="12"/>
  <c r="AL22" i="12"/>
  <c r="Z16" i="12"/>
  <c r="E16" i="12"/>
  <c r="H16" i="12"/>
  <c r="AF16" i="12"/>
  <c r="T16" i="12"/>
  <c r="N16" i="12"/>
  <c r="AI16" i="12"/>
  <c r="AC16" i="12"/>
  <c r="W16" i="12"/>
  <c r="Q16" i="12"/>
  <c r="K16" i="12"/>
  <c r="AL16" i="12"/>
  <c r="E26" i="12"/>
  <c r="AC26" i="12"/>
  <c r="H26" i="12"/>
  <c r="AF26" i="12"/>
  <c r="K26" i="12"/>
  <c r="AI26" i="12"/>
  <c r="N26" i="12"/>
  <c r="AL26" i="12"/>
  <c r="Q26" i="12"/>
  <c r="W26" i="12"/>
  <c r="T26" i="12"/>
  <c r="Z26" i="12"/>
  <c r="E33" i="12"/>
  <c r="AC33" i="12"/>
  <c r="AF33" i="12"/>
  <c r="H33" i="12"/>
  <c r="K33" i="12"/>
  <c r="AI33" i="12"/>
  <c r="T33" i="12"/>
  <c r="N33" i="12"/>
  <c r="AL33" i="12"/>
  <c r="Q33" i="12"/>
  <c r="Z33" i="12"/>
  <c r="W33" i="12"/>
  <c r="B20" i="12"/>
  <c r="B34" i="12"/>
  <c r="B39" i="12"/>
  <c r="E31" i="12"/>
  <c r="AC31" i="12"/>
  <c r="H31" i="12"/>
  <c r="AF31" i="12"/>
  <c r="K31" i="12"/>
  <c r="AI31" i="12"/>
  <c r="N31" i="12"/>
  <c r="AL31" i="12"/>
  <c r="Q31" i="12"/>
  <c r="W31" i="12"/>
  <c r="T31" i="12"/>
  <c r="Z31" i="12"/>
  <c r="B37" i="12"/>
  <c r="E21" i="12"/>
  <c r="AC21" i="12"/>
  <c r="H21" i="12"/>
  <c r="AF21" i="12"/>
  <c r="K21" i="12"/>
  <c r="AI21" i="12"/>
  <c r="N21" i="12"/>
  <c r="AL21" i="12"/>
  <c r="Q21" i="12"/>
  <c r="T21" i="12"/>
  <c r="W21" i="12"/>
  <c r="Z21" i="12"/>
  <c r="E24" i="12"/>
  <c r="AC24" i="12"/>
  <c r="H24" i="12"/>
  <c r="AF24" i="12"/>
  <c r="K24" i="12"/>
  <c r="AI24" i="12"/>
  <c r="N24" i="12"/>
  <c r="AL24" i="12"/>
  <c r="W24" i="12"/>
  <c r="Q24" i="12"/>
  <c r="T24" i="12"/>
  <c r="Z24" i="12"/>
  <c r="B19" i="12"/>
  <c r="Q30" i="12"/>
  <c r="K30" i="12"/>
  <c r="T30" i="12"/>
  <c r="W30" i="12"/>
  <c r="Z30" i="12"/>
  <c r="E30" i="12"/>
  <c r="AC30" i="12"/>
  <c r="H30" i="12"/>
  <c r="AF30" i="12"/>
  <c r="N30" i="12"/>
  <c r="AL30" i="12"/>
  <c r="AI30" i="12"/>
  <c r="E28" i="12"/>
  <c r="AC28" i="12"/>
  <c r="H28" i="12"/>
  <c r="AF28" i="12"/>
  <c r="K28" i="12"/>
  <c r="AI28" i="12"/>
  <c r="N28" i="12"/>
  <c r="AL28" i="12"/>
  <c r="W28" i="12"/>
  <c r="Q28" i="12"/>
  <c r="T28" i="12"/>
  <c r="Z28" i="12"/>
  <c r="Q27" i="12"/>
  <c r="T27" i="12"/>
  <c r="W27" i="12"/>
  <c r="AI27" i="12"/>
  <c r="Z27" i="12"/>
  <c r="E27" i="12"/>
  <c r="AC27" i="12"/>
  <c r="H27" i="12"/>
  <c r="AF27" i="12"/>
  <c r="K27" i="12"/>
  <c r="N27" i="12"/>
  <c r="AL27" i="12"/>
  <c r="B18" i="12"/>
  <c r="B32" i="12"/>
  <c r="E38" i="12"/>
  <c r="AC38" i="12"/>
  <c r="H38" i="12"/>
  <c r="K38" i="12"/>
  <c r="AI38" i="12"/>
  <c r="N38" i="12"/>
  <c r="AL38" i="12"/>
  <c r="Q38" i="12"/>
  <c r="T38" i="12"/>
  <c r="Z38" i="12"/>
  <c r="AF38" i="12"/>
  <c r="W38" i="12"/>
  <c r="AC15" i="12"/>
  <c r="AF15" i="12"/>
  <c r="Z15" i="12"/>
  <c r="H15" i="12"/>
  <c r="AL15" i="12"/>
  <c r="W15" i="12"/>
  <c r="N15" i="12"/>
  <c r="E15" i="12"/>
  <c r="Q15" i="12"/>
  <c r="T15" i="12"/>
  <c r="K15" i="12"/>
  <c r="AI15" i="12"/>
  <c r="N14" i="12"/>
  <c r="Z14" i="12"/>
  <c r="E14" i="12"/>
  <c r="Q14" i="12"/>
  <c r="AC14" i="12"/>
  <c r="AF14" i="12"/>
  <c r="T14" i="12"/>
  <c r="H14" i="12"/>
  <c r="AI14" i="12"/>
  <c r="W14" i="12"/>
  <c r="K14" i="12"/>
  <c r="AL14" i="12"/>
  <c r="B22" i="12"/>
  <c r="B25" i="12"/>
  <c r="T13" i="12"/>
  <c r="N13" i="12"/>
  <c r="Z13" i="12"/>
  <c r="E13" i="12"/>
  <c r="AF13" i="12"/>
  <c r="AI13" i="12"/>
  <c r="AL13" i="12"/>
  <c r="K13" i="12"/>
  <c r="H13" i="12"/>
  <c r="Q13" i="12"/>
  <c r="AC13" i="12"/>
  <c r="W13" i="12"/>
  <c r="B36" i="12"/>
  <c r="N12" i="12"/>
  <c r="H12" i="12"/>
  <c r="Z12" i="12"/>
  <c r="K12" i="12"/>
  <c r="AF12" i="12"/>
  <c r="E12" i="12"/>
  <c r="E10" i="20"/>
  <c r="AC12" i="12"/>
  <c r="Q12" i="12"/>
  <c r="AI12" i="12"/>
  <c r="T12" i="12"/>
  <c r="W12" i="12"/>
  <c r="AL12" i="12"/>
  <c r="B31" i="12"/>
  <c r="B14" i="12"/>
  <c r="B15" i="12"/>
  <c r="B13" i="12"/>
  <c r="B21" i="12"/>
  <c r="B26" i="12"/>
  <c r="B38" i="12"/>
  <c r="B27" i="12"/>
  <c r="B30" i="12"/>
  <c r="B28" i="12"/>
  <c r="B16" i="12"/>
  <c r="B24" i="12"/>
  <c r="B33" i="12"/>
  <c r="AG38" i="12"/>
  <c r="AG24" i="12"/>
  <c r="AG27" i="12"/>
  <c r="AG13" i="12"/>
  <c r="AG18" i="12"/>
  <c r="AG12" i="12"/>
  <c r="AG39" i="12"/>
  <c r="AG32" i="12"/>
  <c r="AG36" i="12"/>
  <c r="AG15" i="12"/>
  <c r="AG16" i="12"/>
  <c r="AG31" i="12"/>
  <c r="AG25" i="12"/>
  <c r="AG30" i="12"/>
  <c r="AG34" i="12"/>
  <c r="AG28" i="12"/>
  <c r="AG14" i="12"/>
  <c r="AG19" i="12"/>
  <c r="AG33" i="12"/>
  <c r="AG26" i="12"/>
  <c r="AG37" i="12"/>
  <c r="AG22" i="12"/>
  <c r="AG20" i="12"/>
  <c r="AG21" i="12"/>
  <c r="W10" i="12"/>
  <c r="AC10" i="12"/>
  <c r="Z10" i="12"/>
  <c r="AI10" i="12"/>
  <c r="T10" i="12"/>
  <c r="H10" i="12"/>
  <c r="E10" i="12"/>
  <c r="Q10" i="12"/>
  <c r="K10" i="12"/>
  <c r="AF10" i="12"/>
  <c r="N10" i="12"/>
  <c r="AL10" i="12"/>
  <c r="L22" i="12"/>
  <c r="L37" i="12"/>
  <c r="L24" i="12"/>
  <c r="L27" i="12"/>
  <c r="L14" i="12"/>
  <c r="L31" i="12"/>
  <c r="L18" i="12"/>
  <c r="L38" i="12"/>
  <c r="L15" i="12"/>
  <c r="L26" i="12"/>
  <c r="L20" i="12"/>
  <c r="L25" i="12"/>
  <c r="L33" i="12"/>
  <c r="L28" i="12"/>
  <c r="L13" i="12"/>
  <c r="L12" i="12"/>
  <c r="L21" i="12"/>
  <c r="L36" i="12"/>
  <c r="L34" i="12"/>
  <c r="L16" i="12"/>
  <c r="L39" i="12"/>
  <c r="L32" i="12"/>
  <c r="L19" i="12"/>
  <c r="L30" i="12"/>
  <c r="AM31" i="12"/>
  <c r="AM38" i="12"/>
  <c r="AM22" i="12"/>
  <c r="AM14" i="12"/>
  <c r="AM18" i="12"/>
  <c r="AM33" i="12"/>
  <c r="AM20" i="12"/>
  <c r="AM21" i="12"/>
  <c r="AM36" i="12"/>
  <c r="AM12" i="12"/>
  <c r="AM27" i="12"/>
  <c r="AM13" i="12"/>
  <c r="AM26" i="12"/>
  <c r="AM34" i="12"/>
  <c r="AM25" i="12"/>
  <c r="AM24" i="12"/>
  <c r="AM16" i="12"/>
  <c r="AM15" i="12"/>
  <c r="AM37" i="12"/>
  <c r="AM32" i="12"/>
  <c r="AM30" i="12"/>
  <c r="AM19" i="12"/>
  <c r="AM28" i="12"/>
  <c r="AM39" i="12"/>
  <c r="AA28" i="12"/>
  <c r="AA24" i="12"/>
  <c r="AA27" i="12"/>
  <c r="AA32" i="12"/>
  <c r="AA31" i="12"/>
  <c r="AA14" i="12"/>
  <c r="AA39" i="12"/>
  <c r="AA20" i="12"/>
  <c r="AA38" i="12"/>
  <c r="AA13" i="12"/>
  <c r="AA21" i="12"/>
  <c r="AA34" i="12"/>
  <c r="AA37" i="12"/>
  <c r="AA12" i="12"/>
  <c r="AA16" i="12"/>
  <c r="AA15" i="12"/>
  <c r="AA18" i="12"/>
  <c r="AA22" i="12"/>
  <c r="AA26" i="12"/>
  <c r="AA33" i="12"/>
  <c r="AA30" i="12"/>
  <c r="AA25" i="12"/>
  <c r="AA36" i="12"/>
  <c r="AA19" i="12"/>
  <c r="U36" i="12"/>
  <c r="U27" i="12"/>
  <c r="U32" i="12"/>
  <c r="U12" i="12"/>
  <c r="U13" i="12"/>
  <c r="U34" i="12"/>
  <c r="U38" i="12"/>
  <c r="U22" i="12"/>
  <c r="U18" i="12"/>
  <c r="U16" i="12"/>
  <c r="U39" i="12"/>
  <c r="U37" i="12"/>
  <c r="U26" i="12"/>
  <c r="U30" i="12"/>
  <c r="U24" i="12"/>
  <c r="U31" i="12"/>
  <c r="U20" i="12"/>
  <c r="U14" i="12"/>
  <c r="U33" i="12"/>
  <c r="U28" i="12"/>
  <c r="U21" i="12"/>
  <c r="U15" i="12"/>
  <c r="U19" i="12"/>
  <c r="U25" i="12"/>
  <c r="AJ25" i="12"/>
  <c r="AJ13" i="12"/>
  <c r="AJ16" i="12"/>
  <c r="AJ12" i="12"/>
  <c r="AJ34" i="12"/>
  <c r="AJ38" i="12"/>
  <c r="AJ36" i="12"/>
  <c r="AJ14" i="12"/>
  <c r="AJ24" i="12"/>
  <c r="AJ39" i="12"/>
  <c r="AJ30" i="12"/>
  <c r="AJ33" i="12"/>
  <c r="AJ20" i="12"/>
  <c r="AJ19" i="12"/>
  <c r="AJ21" i="12"/>
  <c r="AJ26" i="12"/>
  <c r="AJ18" i="12"/>
  <c r="AJ15" i="12"/>
  <c r="AJ37" i="12"/>
  <c r="AJ31" i="12"/>
  <c r="AJ27" i="12"/>
  <c r="AJ28" i="12"/>
  <c r="AJ22" i="12"/>
  <c r="AJ32" i="12"/>
  <c r="I28" i="12"/>
  <c r="I25" i="12"/>
  <c r="I26" i="12"/>
  <c r="I33" i="12"/>
  <c r="I16" i="12"/>
  <c r="I13" i="12"/>
  <c r="I37" i="12"/>
  <c r="I32" i="12"/>
  <c r="I39" i="12"/>
  <c r="I15" i="12"/>
  <c r="I27" i="12"/>
  <c r="I18" i="12"/>
  <c r="I30" i="12"/>
  <c r="I19" i="12"/>
  <c r="I36" i="12"/>
  <c r="I34" i="12"/>
  <c r="I20" i="12"/>
  <c r="I21" i="12"/>
  <c r="I12" i="12"/>
  <c r="I22" i="12"/>
  <c r="I24" i="12"/>
  <c r="I31" i="12"/>
  <c r="I38" i="12"/>
  <c r="I14" i="12"/>
  <c r="AD32" i="12"/>
  <c r="AD18" i="12"/>
  <c r="AD25" i="12"/>
  <c r="AD36" i="12"/>
  <c r="AD37" i="12"/>
  <c r="AD16" i="12"/>
  <c r="AD22" i="12"/>
  <c r="AD21" i="12"/>
  <c r="AD27" i="12"/>
  <c r="AD26" i="12"/>
  <c r="AD30" i="12"/>
  <c r="AD34" i="12"/>
  <c r="AD38" i="12"/>
  <c r="AD24" i="12"/>
  <c r="AD19" i="12"/>
  <c r="AD39" i="12"/>
  <c r="AD15" i="12"/>
  <c r="AD14" i="12"/>
  <c r="AD13" i="12"/>
  <c r="AD31" i="12"/>
  <c r="AD33" i="12"/>
  <c r="AD20" i="12"/>
  <c r="AD28" i="12"/>
  <c r="AD12" i="12"/>
  <c r="F20" i="12"/>
  <c r="F39" i="12"/>
  <c r="F28" i="12"/>
  <c r="F36" i="12"/>
  <c r="F32" i="12"/>
  <c r="F24" i="12"/>
  <c r="F30" i="12"/>
  <c r="F26" i="12"/>
  <c r="F38" i="12"/>
  <c r="F37" i="12"/>
  <c r="F31" i="12"/>
  <c r="F27" i="12"/>
  <c r="F22" i="12"/>
  <c r="F18" i="12"/>
  <c r="F19" i="12"/>
  <c r="F25" i="12"/>
  <c r="F34" i="12"/>
  <c r="F21" i="12"/>
  <c r="F33" i="12"/>
  <c r="F15" i="12"/>
  <c r="F16" i="12"/>
  <c r="F13" i="12"/>
  <c r="F12" i="12"/>
  <c r="F14" i="12"/>
  <c r="B12" i="12"/>
  <c r="X36" i="12"/>
  <c r="X19" i="12"/>
  <c r="X14" i="12"/>
  <c r="X16" i="12"/>
  <c r="X31" i="12"/>
  <c r="X30" i="12"/>
  <c r="X25" i="12"/>
  <c r="X24" i="12"/>
  <c r="X27" i="12"/>
  <c r="X13" i="12"/>
  <c r="X21" i="12"/>
  <c r="X39" i="12"/>
  <c r="X26" i="12"/>
  <c r="X15" i="12"/>
  <c r="X38" i="12"/>
  <c r="X28" i="12"/>
  <c r="X20" i="12"/>
  <c r="X34" i="12"/>
  <c r="X37" i="12"/>
  <c r="X22" i="12"/>
  <c r="X32" i="12"/>
  <c r="X12" i="12"/>
  <c r="X33" i="12"/>
  <c r="X18" i="12"/>
  <c r="R28" i="12"/>
  <c r="R38" i="12"/>
  <c r="R19" i="12"/>
  <c r="R24" i="12"/>
  <c r="R21" i="12"/>
  <c r="R34" i="12"/>
  <c r="R36" i="12"/>
  <c r="R13" i="12"/>
  <c r="R27" i="12"/>
  <c r="R14" i="12"/>
  <c r="R18" i="12"/>
  <c r="R37" i="12"/>
  <c r="R20" i="12"/>
  <c r="R22" i="12"/>
  <c r="R26" i="12"/>
  <c r="R15" i="12"/>
  <c r="R33" i="12"/>
  <c r="R32" i="12"/>
  <c r="R30" i="12"/>
  <c r="R12" i="12"/>
  <c r="R31" i="12"/>
  <c r="R39" i="12"/>
  <c r="R25" i="12"/>
  <c r="R16" i="12"/>
  <c r="O31" i="12"/>
  <c r="O30" i="12"/>
  <c r="O18" i="12"/>
  <c r="O25" i="12"/>
  <c r="O21" i="12"/>
  <c r="O38" i="12"/>
  <c r="O27" i="12"/>
  <c r="O20" i="12"/>
  <c r="O24" i="12"/>
  <c r="O22" i="12"/>
  <c r="O34" i="12"/>
  <c r="O26" i="12"/>
  <c r="O36" i="12"/>
  <c r="O19" i="12"/>
  <c r="O33" i="12"/>
  <c r="O32" i="12"/>
  <c r="O39" i="12"/>
  <c r="O28" i="12"/>
  <c r="O37" i="12"/>
  <c r="O15" i="12"/>
  <c r="O16" i="12"/>
  <c r="O12" i="12"/>
  <c r="O13" i="12"/>
  <c r="O14" i="12"/>
  <c r="AL36" i="5"/>
  <c r="Z36" i="5"/>
  <c r="G36" i="10"/>
  <c r="AF36" i="5"/>
  <c r="Q36" i="5"/>
  <c r="H36" i="5"/>
  <c r="W36" i="5"/>
  <c r="AC36" i="5"/>
  <c r="T36" i="5"/>
  <c r="K36" i="5"/>
  <c r="N36" i="5"/>
  <c r="E36" i="5"/>
  <c r="AI36" i="5"/>
  <c r="M36" i="15"/>
  <c r="J36" i="16"/>
  <c r="I36" i="15"/>
  <c r="Y36" i="15"/>
  <c r="U36" i="15"/>
  <c r="N36" i="16"/>
  <c r="W36" i="15"/>
  <c r="Q36" i="15"/>
  <c r="O36" i="15"/>
  <c r="C36" i="15"/>
  <c r="S36" i="15"/>
  <c r="K36" i="15"/>
  <c r="E36" i="15"/>
  <c r="G36" i="15"/>
  <c r="G35" i="17"/>
  <c r="L35" i="17"/>
  <c r="C35" i="17"/>
  <c r="AL18" i="5"/>
  <c r="AI18" i="5"/>
  <c r="K18" i="5"/>
  <c r="Q18" i="5"/>
  <c r="E18" i="5"/>
  <c r="Z18" i="5"/>
  <c r="G18" i="10"/>
  <c r="T18" i="5"/>
  <c r="AF18" i="5"/>
  <c r="H18" i="5"/>
  <c r="N18" i="5"/>
  <c r="AC18" i="5"/>
  <c r="W18" i="5"/>
  <c r="W18" i="15"/>
  <c r="Q18" i="15"/>
  <c r="K18" i="15"/>
  <c r="S18" i="15"/>
  <c r="M18" i="16"/>
  <c r="E18" i="15"/>
  <c r="Y18" i="15"/>
  <c r="M18" i="15"/>
  <c r="G18" i="15"/>
  <c r="U18" i="15"/>
  <c r="O18" i="15"/>
  <c r="I18" i="15"/>
  <c r="C18" i="15"/>
  <c r="C17" i="17"/>
  <c r="L17" i="17"/>
  <c r="G17" i="17"/>
  <c r="AL25" i="5"/>
  <c r="Q25" i="5"/>
  <c r="W25" i="5"/>
  <c r="K25" i="5"/>
  <c r="AF25" i="5"/>
  <c r="H25" i="5"/>
  <c r="G25" i="10"/>
  <c r="N25" i="5"/>
  <c r="T25" i="5"/>
  <c r="AI25" i="5"/>
  <c r="Z25" i="5"/>
  <c r="AC25" i="5"/>
  <c r="E25" i="5"/>
  <c r="Y25" i="15"/>
  <c r="C25" i="15"/>
  <c r="O25" i="15"/>
  <c r="M25" i="15"/>
  <c r="I25" i="15"/>
  <c r="Q25" i="15"/>
  <c r="W25" i="15"/>
  <c r="S25" i="15"/>
  <c r="K25" i="15"/>
  <c r="G25" i="15"/>
  <c r="E25" i="15"/>
  <c r="U25" i="15"/>
  <c r="G24" i="17"/>
  <c r="L24" i="17"/>
  <c r="C24" i="17"/>
  <c r="AL39" i="5"/>
  <c r="AC39" i="5"/>
  <c r="E39" i="5"/>
  <c r="AI39" i="5"/>
  <c r="T39" i="5"/>
  <c r="K39" i="5"/>
  <c r="N39" i="5"/>
  <c r="Z39" i="5"/>
  <c r="G39" i="10"/>
  <c r="AF39" i="5"/>
  <c r="Q39" i="5"/>
  <c r="H39" i="5"/>
  <c r="W39" i="5"/>
  <c r="W39" i="15"/>
  <c r="O39" i="16"/>
  <c r="Q39" i="15"/>
  <c r="L39" i="16"/>
  <c r="O39" i="15"/>
  <c r="C39" i="15"/>
  <c r="K39" i="15"/>
  <c r="H39" i="16"/>
  <c r="E39" i="15"/>
  <c r="D39" i="16"/>
  <c r="G39" i="15"/>
  <c r="U39" i="15"/>
  <c r="M39" i="15"/>
  <c r="I39" i="15"/>
  <c r="S39" i="15"/>
  <c r="Y39" i="15"/>
  <c r="C38" i="17"/>
  <c r="L38" i="17"/>
  <c r="G38" i="17"/>
  <c r="AL32" i="5"/>
  <c r="W32" i="5"/>
  <c r="AC32" i="5"/>
  <c r="N32" i="5"/>
  <c r="E32" i="5"/>
  <c r="AF32" i="5"/>
  <c r="H32" i="5"/>
  <c r="T32" i="5"/>
  <c r="Z32" i="5"/>
  <c r="AI32" i="5"/>
  <c r="K32" i="5"/>
  <c r="G32" i="10"/>
  <c r="Q32" i="5"/>
  <c r="S32" i="15"/>
  <c r="G32" i="15"/>
  <c r="E32" i="15"/>
  <c r="C32" i="15"/>
  <c r="Y32" i="15"/>
  <c r="M32" i="15"/>
  <c r="I32" i="15"/>
  <c r="U32" i="15"/>
  <c r="O32" i="15"/>
  <c r="Q32" i="15"/>
  <c r="K32" i="15"/>
  <c r="W32" i="15"/>
  <c r="G31" i="17"/>
  <c r="L31" i="17"/>
  <c r="C31" i="17"/>
  <c r="AL19" i="5"/>
  <c r="T19" i="5"/>
  <c r="G19" i="10"/>
  <c r="N19" i="5"/>
  <c r="AI19" i="5"/>
  <c r="K19" i="5"/>
  <c r="Z19" i="5"/>
  <c r="Q19" i="5"/>
  <c r="AF19" i="5"/>
  <c r="H19" i="5"/>
  <c r="W19" i="5"/>
  <c r="AC19" i="5"/>
  <c r="E19" i="5"/>
  <c r="K19" i="15"/>
  <c r="W19" i="15"/>
  <c r="Q19" i="15"/>
  <c r="S19" i="15"/>
  <c r="C19" i="15"/>
  <c r="Y19" i="15"/>
  <c r="G19" i="15"/>
  <c r="M19" i="15"/>
  <c r="E19" i="15"/>
  <c r="U19" i="15"/>
  <c r="O19" i="15"/>
  <c r="I19" i="15"/>
  <c r="G18" i="17"/>
  <c r="L18" i="17"/>
  <c r="C18" i="17"/>
  <c r="AL34" i="5"/>
  <c r="Q34" i="5"/>
  <c r="AF34" i="5"/>
  <c r="H34" i="5"/>
  <c r="W34" i="5"/>
  <c r="K34" i="5"/>
  <c r="N34" i="5"/>
  <c r="AC34" i="5"/>
  <c r="E34" i="5"/>
  <c r="T34" i="5"/>
  <c r="AI34" i="5"/>
  <c r="Z34" i="5"/>
  <c r="G34" i="10"/>
  <c r="C34" i="15"/>
  <c r="M34" i="15"/>
  <c r="I34" i="15"/>
  <c r="U34" i="15"/>
  <c r="Y34" i="15"/>
  <c r="W34" i="15"/>
  <c r="Q34" i="15"/>
  <c r="O34" i="15"/>
  <c r="G34" i="15"/>
  <c r="E34" i="15"/>
  <c r="D34" i="16"/>
  <c r="S34" i="15"/>
  <c r="K34" i="15"/>
  <c r="L33" i="17"/>
  <c r="C33" i="17"/>
  <c r="G33" i="17"/>
  <c r="AL20" i="5"/>
  <c r="AC20" i="5"/>
  <c r="E20" i="5"/>
  <c r="AI20" i="5"/>
  <c r="T20" i="5"/>
  <c r="K20" i="5"/>
  <c r="Z20" i="5"/>
  <c r="G20" i="10"/>
  <c r="AF20" i="5"/>
  <c r="N20" i="5"/>
  <c r="Q20" i="5"/>
  <c r="H20" i="5"/>
  <c r="W20" i="5"/>
  <c r="W20" i="15"/>
  <c r="Q20" i="15"/>
  <c r="K20" i="15"/>
  <c r="S20" i="15"/>
  <c r="C20" i="15"/>
  <c r="Y20" i="15"/>
  <c r="G20" i="15"/>
  <c r="M20" i="15"/>
  <c r="J20" i="16"/>
  <c r="E20" i="15"/>
  <c r="U20" i="15"/>
  <c r="O20" i="15"/>
  <c r="I20" i="15"/>
  <c r="C19" i="17"/>
  <c r="L19" i="17"/>
  <c r="G19" i="17"/>
  <c r="AL22" i="5"/>
  <c r="W22" i="5"/>
  <c r="E22" i="5"/>
  <c r="AF22" i="5"/>
  <c r="H22" i="5"/>
  <c r="N22" i="5"/>
  <c r="AC22" i="5"/>
  <c r="Q22" i="5"/>
  <c r="T22" i="5"/>
  <c r="G22" i="10"/>
  <c r="AI22" i="5"/>
  <c r="K22" i="5"/>
  <c r="Z22" i="5"/>
  <c r="S22" i="15"/>
  <c r="M22" i="16"/>
  <c r="C22" i="15"/>
  <c r="G22" i="15"/>
  <c r="Y22" i="15"/>
  <c r="E22" i="15"/>
  <c r="U22" i="15"/>
  <c r="N22" i="16"/>
  <c r="O22" i="15"/>
  <c r="M22" i="15"/>
  <c r="I22" i="15"/>
  <c r="W22" i="15"/>
  <c r="Q22" i="15"/>
  <c r="K22" i="15"/>
  <c r="G21" i="17"/>
  <c r="L21" i="17"/>
  <c r="C21" i="17"/>
  <c r="AL37" i="5"/>
  <c r="AI37" i="5"/>
  <c r="K37" i="5"/>
  <c r="Q37" i="5"/>
  <c r="AC37" i="5"/>
  <c r="Z37" i="5"/>
  <c r="G37" i="10"/>
  <c r="AF37" i="5"/>
  <c r="H37" i="5"/>
  <c r="N37" i="5"/>
  <c r="T37" i="5"/>
  <c r="W37" i="5"/>
  <c r="E37" i="5"/>
  <c r="U37" i="15"/>
  <c r="W37" i="15"/>
  <c r="Q37" i="15"/>
  <c r="Y37" i="15"/>
  <c r="O37" i="15"/>
  <c r="K37" i="15"/>
  <c r="H37" i="16"/>
  <c r="G37" i="15"/>
  <c r="C37" i="15"/>
  <c r="I37" i="15"/>
  <c r="E37" i="15"/>
  <c r="M37" i="15"/>
  <c r="S37" i="15"/>
  <c r="G36" i="17"/>
  <c r="L36" i="17"/>
  <c r="C36" i="17"/>
  <c r="F20" i="16"/>
  <c r="O32" i="16"/>
  <c r="H34" i="16"/>
  <c r="N32" i="16"/>
  <c r="E36" i="16"/>
  <c r="L37" i="16"/>
  <c r="P36" i="16"/>
  <c r="H36" i="16"/>
  <c r="L36" i="16"/>
  <c r="L20" i="16"/>
  <c r="P19" i="16"/>
  <c r="M37" i="16"/>
  <c r="K34" i="16"/>
  <c r="J25" i="16"/>
  <c r="L18" i="16"/>
  <c r="F36" i="16"/>
  <c r="C22" i="12"/>
  <c r="C36" i="12"/>
  <c r="C26" i="12"/>
  <c r="C24" i="12"/>
  <c r="C21" i="12"/>
  <c r="C32" i="12"/>
  <c r="C30" i="12"/>
  <c r="C16" i="12"/>
  <c r="C39" i="12"/>
  <c r="C14" i="12"/>
  <c r="C12" i="12"/>
  <c r="C19" i="12"/>
  <c r="C37" i="12"/>
  <c r="C28" i="12"/>
  <c r="C31" i="12"/>
  <c r="C38" i="12"/>
  <c r="C20" i="12"/>
  <c r="C25" i="12"/>
  <c r="C34" i="12"/>
  <c r="C15" i="12"/>
  <c r="C18" i="12"/>
  <c r="C33" i="12"/>
  <c r="C27" i="12"/>
  <c r="C13" i="12"/>
  <c r="B10" i="12"/>
  <c r="F34" i="16"/>
  <c r="P32" i="16"/>
  <c r="N18" i="16"/>
  <c r="D36" i="16"/>
  <c r="K37" i="16"/>
  <c r="N34" i="16"/>
  <c r="M39" i="16"/>
  <c r="D18" i="16"/>
  <c r="H19" i="16"/>
  <c r="H32" i="16"/>
  <c r="N39" i="16"/>
  <c r="H18" i="16"/>
  <c r="K36" i="16"/>
  <c r="E20" i="16"/>
  <c r="M36" i="16"/>
  <c r="J37" i="16"/>
  <c r="J22" i="16"/>
  <c r="P20" i="16"/>
  <c r="J34" i="16"/>
  <c r="L25" i="16"/>
  <c r="F18" i="16"/>
  <c r="F37" i="16"/>
  <c r="N37" i="16"/>
  <c r="K20" i="16"/>
  <c r="M20" i="16"/>
  <c r="L32" i="16"/>
  <c r="E32" i="16"/>
  <c r="E39" i="16"/>
  <c r="N25" i="16"/>
  <c r="D22" i="16"/>
  <c r="L34" i="16"/>
  <c r="F19" i="16"/>
  <c r="M32" i="16"/>
  <c r="D25" i="16"/>
  <c r="K25" i="16"/>
  <c r="E18" i="16"/>
  <c r="O18" i="16"/>
  <c r="O36" i="16"/>
  <c r="E37" i="16"/>
  <c r="H22" i="16"/>
  <c r="P22" i="16"/>
  <c r="O34" i="16"/>
  <c r="M19" i="16"/>
  <c r="J18" i="16"/>
  <c r="L22" i="16"/>
  <c r="B36" i="5"/>
  <c r="N20" i="16"/>
  <c r="K32" i="16"/>
  <c r="AL26" i="5"/>
  <c r="Z26" i="5"/>
  <c r="G26" i="10"/>
  <c r="H26" i="5"/>
  <c r="T26" i="5"/>
  <c r="Q26" i="5"/>
  <c r="AF26" i="5"/>
  <c r="W26" i="5"/>
  <c r="E26" i="5"/>
  <c r="AI26" i="5"/>
  <c r="N26" i="5"/>
  <c r="AC26" i="5"/>
  <c r="K26" i="5"/>
  <c r="Y26" i="15"/>
  <c r="M26" i="15"/>
  <c r="I26" i="15"/>
  <c r="U26" i="15"/>
  <c r="O26" i="15"/>
  <c r="W26" i="15"/>
  <c r="Q26" i="15"/>
  <c r="K26" i="15"/>
  <c r="G26" i="15"/>
  <c r="E26" i="15"/>
  <c r="C26" i="15"/>
  <c r="S26" i="15"/>
  <c r="G25" i="17"/>
  <c r="L25" i="17"/>
  <c r="C25" i="17"/>
  <c r="O22" i="16"/>
  <c r="C22" i="16"/>
  <c r="B22" i="15"/>
  <c r="D19" i="16"/>
  <c r="O19" i="16"/>
  <c r="J32" i="16"/>
  <c r="K39" i="16"/>
  <c r="M25" i="16"/>
  <c r="P25" i="16"/>
  <c r="AL38" i="5"/>
  <c r="T38" i="5"/>
  <c r="G38" i="10"/>
  <c r="E38" i="5"/>
  <c r="AI38" i="5"/>
  <c r="K38" i="5"/>
  <c r="Z38" i="5"/>
  <c r="Q38" i="5"/>
  <c r="AF38" i="5"/>
  <c r="H38" i="5"/>
  <c r="W38" i="5"/>
  <c r="N38" i="5"/>
  <c r="AC38" i="5"/>
  <c r="Y38" i="15"/>
  <c r="W38" i="15"/>
  <c r="Q38" i="15"/>
  <c r="O38" i="15"/>
  <c r="S38" i="15"/>
  <c r="E38" i="15"/>
  <c r="K38" i="15"/>
  <c r="G38" i="15"/>
  <c r="I38" i="15"/>
  <c r="U38" i="15"/>
  <c r="M38" i="15"/>
  <c r="C38" i="15"/>
  <c r="G37" i="17"/>
  <c r="L37" i="17"/>
  <c r="C37" i="17"/>
  <c r="AL21" i="5"/>
  <c r="N21" i="5"/>
  <c r="T21" i="5"/>
  <c r="AC21" i="5"/>
  <c r="E21" i="5"/>
  <c r="AI21" i="5"/>
  <c r="K21" i="5"/>
  <c r="Q21" i="5"/>
  <c r="AF21" i="5"/>
  <c r="H21" i="5"/>
  <c r="W21" i="5"/>
  <c r="Z21" i="5"/>
  <c r="G21" i="10"/>
  <c r="K21" i="15"/>
  <c r="S21" i="15"/>
  <c r="C21" i="15"/>
  <c r="Y21" i="15"/>
  <c r="G21" i="15"/>
  <c r="E21" i="15"/>
  <c r="M21" i="15"/>
  <c r="U21" i="15"/>
  <c r="O21" i="15"/>
  <c r="I21" i="15"/>
  <c r="W21" i="15"/>
  <c r="Q21" i="15"/>
  <c r="G20" i="17"/>
  <c r="C20" i="17"/>
  <c r="L20" i="17"/>
  <c r="B22" i="5"/>
  <c r="C19" i="16"/>
  <c r="B19" i="15"/>
  <c r="AL15" i="5"/>
  <c r="AF15" i="5"/>
  <c r="K15" i="5"/>
  <c r="U15" i="15"/>
  <c r="O15" i="15"/>
  <c r="I15" i="15"/>
  <c r="E15" i="15"/>
  <c r="K15" i="15"/>
  <c r="Q15" i="5"/>
  <c r="W15" i="15"/>
  <c r="T15" i="5"/>
  <c r="W15" i="5"/>
  <c r="Q15" i="15"/>
  <c r="M15" i="15"/>
  <c r="G15" i="15"/>
  <c r="AC15" i="5"/>
  <c r="E15" i="5"/>
  <c r="AI15" i="5"/>
  <c r="S15" i="15"/>
  <c r="G15" i="10"/>
  <c r="Y15" i="15"/>
  <c r="C15" i="15"/>
  <c r="N15" i="5"/>
  <c r="Z15" i="5"/>
  <c r="C14" i="17"/>
  <c r="H15" i="5"/>
  <c r="L14" i="17"/>
  <c r="G14" i="17"/>
  <c r="AL33" i="5"/>
  <c r="AF33" i="5"/>
  <c r="H33" i="5"/>
  <c r="N33" i="5"/>
  <c r="G33" i="10"/>
  <c r="W33" i="5"/>
  <c r="AC33" i="5"/>
  <c r="E33" i="5"/>
  <c r="K33" i="5"/>
  <c r="Z33" i="5"/>
  <c r="T33" i="5"/>
  <c r="AI33" i="5"/>
  <c r="Q33" i="5"/>
  <c r="G33" i="15"/>
  <c r="E33" i="15"/>
  <c r="I33" i="15"/>
  <c r="C33" i="15"/>
  <c r="M33" i="15"/>
  <c r="U33" i="15"/>
  <c r="Y33" i="15"/>
  <c r="O33" i="15"/>
  <c r="S33" i="15"/>
  <c r="K33" i="15"/>
  <c r="W33" i="15"/>
  <c r="Q33" i="15"/>
  <c r="G32" i="17"/>
  <c r="C32" i="17"/>
  <c r="L32" i="17"/>
  <c r="P37" i="16"/>
  <c r="F22" i="16"/>
  <c r="M34" i="16"/>
  <c r="B34" i="5"/>
  <c r="J19" i="16"/>
  <c r="F39" i="16"/>
  <c r="O25" i="16"/>
  <c r="B25" i="5"/>
  <c r="C18" i="16"/>
  <c r="B18" i="15"/>
  <c r="B20" i="5"/>
  <c r="B19" i="5"/>
  <c r="C32" i="16"/>
  <c r="B32" i="15"/>
  <c r="J39" i="16"/>
  <c r="C36" i="16"/>
  <c r="B36" i="15"/>
  <c r="B36" i="16"/>
  <c r="AL16" i="5"/>
  <c r="H16" i="5"/>
  <c r="U16" i="15"/>
  <c r="O16" i="15"/>
  <c r="I16" i="15"/>
  <c r="E16" i="15"/>
  <c r="N16" i="5"/>
  <c r="Y16" i="15"/>
  <c r="Z16" i="5"/>
  <c r="K16" i="15"/>
  <c r="AF16" i="5"/>
  <c r="W16" i="15"/>
  <c r="Q16" i="15"/>
  <c r="C16" i="15"/>
  <c r="S16" i="15"/>
  <c r="M16" i="15"/>
  <c r="G16" i="15"/>
  <c r="E16" i="5"/>
  <c r="T16" i="5"/>
  <c r="G16" i="10"/>
  <c r="K16" i="5"/>
  <c r="AC16" i="5"/>
  <c r="W16" i="5"/>
  <c r="AI16" i="5"/>
  <c r="G15" i="17"/>
  <c r="Q16" i="5"/>
  <c r="L15" i="17"/>
  <c r="C15" i="17"/>
  <c r="AL30" i="5"/>
  <c r="AC30" i="5"/>
  <c r="E30" i="5"/>
  <c r="K30" i="5"/>
  <c r="N30" i="5"/>
  <c r="T30" i="5"/>
  <c r="AI30" i="5"/>
  <c r="Z30" i="5"/>
  <c r="G30" i="10"/>
  <c r="H30" i="5"/>
  <c r="W30" i="5"/>
  <c r="Q30" i="5"/>
  <c r="AF30" i="5"/>
  <c r="W30" i="15"/>
  <c r="O30" i="16"/>
  <c r="Q30" i="15"/>
  <c r="O30" i="15"/>
  <c r="S30" i="15"/>
  <c r="K30" i="15"/>
  <c r="E30" i="15"/>
  <c r="G30" i="15"/>
  <c r="C30" i="15"/>
  <c r="Y30" i="15"/>
  <c r="I30" i="15"/>
  <c r="M30" i="15"/>
  <c r="U30" i="15"/>
  <c r="C29" i="17"/>
  <c r="L29" i="17"/>
  <c r="G29" i="17"/>
  <c r="AL14" i="5"/>
  <c r="H14" i="5"/>
  <c r="S14" i="15"/>
  <c r="M14" i="15"/>
  <c r="G14" i="15"/>
  <c r="Y14" i="15"/>
  <c r="N14" i="5"/>
  <c r="U14" i="15"/>
  <c r="O14" i="15"/>
  <c r="I14" i="15"/>
  <c r="E14" i="15"/>
  <c r="T14" i="5"/>
  <c r="G13" i="17"/>
  <c r="K14" i="15"/>
  <c r="Z14" i="5"/>
  <c r="E14" i="5"/>
  <c r="W14" i="15"/>
  <c r="Q14" i="5"/>
  <c r="G14" i="10"/>
  <c r="Q14" i="15"/>
  <c r="C14" i="15"/>
  <c r="AF14" i="5"/>
  <c r="AI14" i="5"/>
  <c r="AC14" i="5"/>
  <c r="W14" i="5"/>
  <c r="K14" i="5"/>
  <c r="L13" i="17"/>
  <c r="C13" i="17"/>
  <c r="D37" i="16"/>
  <c r="O37" i="16"/>
  <c r="K22" i="16"/>
  <c r="C20" i="16"/>
  <c r="B20" i="15"/>
  <c r="E34" i="16"/>
  <c r="C34" i="16"/>
  <c r="B34" i="15"/>
  <c r="E19" i="16"/>
  <c r="D32" i="16"/>
  <c r="F25" i="16"/>
  <c r="K18" i="16"/>
  <c r="AL13" i="5"/>
  <c r="K13" i="5"/>
  <c r="E13" i="5"/>
  <c r="T13" i="5"/>
  <c r="Q13" i="5"/>
  <c r="N13" i="5"/>
  <c r="M13" i="15"/>
  <c r="G13" i="15"/>
  <c r="W13" i="5"/>
  <c r="Z13" i="5"/>
  <c r="K13" i="15"/>
  <c r="U13" i="15"/>
  <c r="O13" i="15"/>
  <c r="I13" i="15"/>
  <c r="AC13" i="5"/>
  <c r="AF13" i="5"/>
  <c r="W13" i="15"/>
  <c r="AI13" i="5"/>
  <c r="Q13" i="15"/>
  <c r="E13" i="15"/>
  <c r="Y13" i="15"/>
  <c r="S13" i="15"/>
  <c r="C13" i="15"/>
  <c r="G12" i="17"/>
  <c r="G13" i="10"/>
  <c r="L12" i="17"/>
  <c r="H13" i="5"/>
  <c r="C12" i="17"/>
  <c r="C37" i="16"/>
  <c r="B37" i="15"/>
  <c r="H20" i="16"/>
  <c r="B37" i="5"/>
  <c r="K19" i="16"/>
  <c r="B39" i="5"/>
  <c r="E25" i="16"/>
  <c r="B18" i="5"/>
  <c r="AL28" i="5"/>
  <c r="T28" i="5"/>
  <c r="Z28" i="5"/>
  <c r="AI28" i="5"/>
  <c r="K28" i="5"/>
  <c r="G28" i="10"/>
  <c r="Q28" i="5"/>
  <c r="W28" i="5"/>
  <c r="N28" i="5"/>
  <c r="AC28" i="5"/>
  <c r="E28" i="5"/>
  <c r="AF28" i="5"/>
  <c r="H28" i="5"/>
  <c r="K28" i="15"/>
  <c r="H28" i="16"/>
  <c r="O28" i="15"/>
  <c r="K28" i="16"/>
  <c r="W28" i="15"/>
  <c r="Q28" i="15"/>
  <c r="S28" i="15"/>
  <c r="E28" i="15"/>
  <c r="G28" i="15"/>
  <c r="U28" i="15"/>
  <c r="M28" i="15"/>
  <c r="C28" i="15"/>
  <c r="Y28" i="15"/>
  <c r="I28" i="15"/>
  <c r="G27" i="17"/>
  <c r="L27" i="17"/>
  <c r="C27" i="17"/>
  <c r="AL24" i="5"/>
  <c r="AF24" i="5"/>
  <c r="H24" i="5"/>
  <c r="W24" i="5"/>
  <c r="N24" i="5"/>
  <c r="Z24" i="5"/>
  <c r="G24" i="10"/>
  <c r="Q24" i="5"/>
  <c r="AC24" i="5"/>
  <c r="E24" i="5"/>
  <c r="AI24" i="5"/>
  <c r="T24" i="5"/>
  <c r="K24" i="5"/>
  <c r="G24" i="15"/>
  <c r="G23" i="17"/>
  <c r="U24" i="15"/>
  <c r="M24" i="15"/>
  <c r="I24" i="15"/>
  <c r="Y24" i="15"/>
  <c r="E24" i="15"/>
  <c r="D24" i="16"/>
  <c r="O24" i="15"/>
  <c r="W24" i="15"/>
  <c r="Q24" i="15"/>
  <c r="S24" i="15"/>
  <c r="K24" i="15"/>
  <c r="C24" i="15"/>
  <c r="C23" i="17"/>
  <c r="L23" i="17"/>
  <c r="AL31" i="5"/>
  <c r="N31" i="5"/>
  <c r="W31" i="5"/>
  <c r="AC31" i="5"/>
  <c r="E31" i="5"/>
  <c r="T31" i="5"/>
  <c r="AI31" i="5"/>
  <c r="K31" i="5"/>
  <c r="Z31" i="5"/>
  <c r="G31" i="10"/>
  <c r="Q31" i="5"/>
  <c r="AF31" i="5"/>
  <c r="H31" i="5"/>
  <c r="K31" i="15"/>
  <c r="S31" i="15"/>
  <c r="G31" i="15"/>
  <c r="C31" i="15"/>
  <c r="E31" i="15"/>
  <c r="I31" i="15"/>
  <c r="M31" i="15"/>
  <c r="O31" i="15"/>
  <c r="U31" i="15"/>
  <c r="W31" i="15"/>
  <c r="Q31" i="15"/>
  <c r="Y31" i="15"/>
  <c r="G30" i="17"/>
  <c r="L30" i="17"/>
  <c r="C30" i="17"/>
  <c r="AL27" i="5"/>
  <c r="AI27" i="5"/>
  <c r="K27" i="5"/>
  <c r="Z27" i="5"/>
  <c r="G27" i="10"/>
  <c r="Q27" i="5"/>
  <c r="AF27" i="5"/>
  <c r="H27" i="5"/>
  <c r="E27" i="5"/>
  <c r="W27" i="5"/>
  <c r="N27" i="5"/>
  <c r="AC27" i="5"/>
  <c r="T27" i="5"/>
  <c r="U27" i="15"/>
  <c r="N27" i="16"/>
  <c r="O27" i="15"/>
  <c r="W27" i="15"/>
  <c r="Q27" i="15"/>
  <c r="K27" i="15"/>
  <c r="E27" i="15"/>
  <c r="S27" i="15"/>
  <c r="I27" i="15"/>
  <c r="C27" i="15"/>
  <c r="G27" i="15"/>
  <c r="M27" i="15"/>
  <c r="Y27" i="15"/>
  <c r="P27" i="16"/>
  <c r="C26" i="17"/>
  <c r="L26" i="17"/>
  <c r="G26" i="17"/>
  <c r="AL12" i="5"/>
  <c r="N12" i="5"/>
  <c r="C12" i="15"/>
  <c r="W12" i="5"/>
  <c r="T12" i="5"/>
  <c r="M12" i="15"/>
  <c r="G12" i="15"/>
  <c r="Z12" i="5"/>
  <c r="E12" i="15"/>
  <c r="AC12" i="5"/>
  <c r="O12" i="15"/>
  <c r="I12" i="15"/>
  <c r="U12" i="15"/>
  <c r="K12" i="15"/>
  <c r="AF12" i="5"/>
  <c r="H12" i="5"/>
  <c r="G12" i="10"/>
  <c r="K12" i="5"/>
  <c r="AI12" i="5"/>
  <c r="E12" i="5"/>
  <c r="Y12" i="15"/>
  <c r="Q12" i="5"/>
  <c r="W12" i="15"/>
  <c r="S12" i="15"/>
  <c r="Q12" i="15"/>
  <c r="G11" i="17"/>
  <c r="L11" i="17"/>
  <c r="C11" i="17"/>
  <c r="E22" i="16"/>
  <c r="D20" i="16"/>
  <c r="O20" i="16"/>
  <c r="P34" i="16"/>
  <c r="N19" i="16"/>
  <c r="L19" i="16"/>
  <c r="F32" i="16"/>
  <c r="B32" i="5"/>
  <c r="P39" i="16"/>
  <c r="C39" i="16"/>
  <c r="B39" i="15"/>
  <c r="H25" i="16"/>
  <c r="C25" i="16"/>
  <c r="B25" i="15"/>
  <c r="P18" i="16"/>
  <c r="M30" i="16"/>
  <c r="M33" i="16"/>
  <c r="J33" i="16"/>
  <c r="E38" i="16"/>
  <c r="B39" i="16"/>
  <c r="L31" i="16"/>
  <c r="J31" i="16"/>
  <c r="M24" i="16"/>
  <c r="P28" i="16"/>
  <c r="E28" i="16"/>
  <c r="L33" i="16"/>
  <c r="K33" i="16"/>
  <c r="L30" i="16"/>
  <c r="K27" i="16"/>
  <c r="E30" i="16"/>
  <c r="F31" i="16"/>
  <c r="D33" i="16"/>
  <c r="H30" i="16"/>
  <c r="P16" i="16"/>
  <c r="O38" i="16"/>
  <c r="M21" i="16"/>
  <c r="K24" i="16"/>
  <c r="B34" i="16"/>
  <c r="B20" i="16"/>
  <c r="X18" i="5"/>
  <c r="D21" i="16"/>
  <c r="E27" i="16"/>
  <c r="O21" i="16"/>
  <c r="O26" i="16"/>
  <c r="F27" i="16"/>
  <c r="AA20" i="5"/>
  <c r="M27" i="16"/>
  <c r="P31" i="16"/>
  <c r="F30" i="16"/>
  <c r="D38" i="16"/>
  <c r="O31" i="16"/>
  <c r="F28" i="16"/>
  <c r="AJ22" i="5"/>
  <c r="P13" i="16"/>
  <c r="P21" i="16"/>
  <c r="AD22" i="5"/>
  <c r="O34" i="5"/>
  <c r="AG27" i="5"/>
  <c r="U22" i="5"/>
  <c r="R18" i="5"/>
  <c r="L26" i="16"/>
  <c r="AG18" i="5"/>
  <c r="AM21" i="5"/>
  <c r="E24" i="16"/>
  <c r="M28" i="16"/>
  <c r="U18" i="5"/>
  <c r="L27" i="16"/>
  <c r="P30" i="16"/>
  <c r="U34" i="5"/>
  <c r="B15" i="15"/>
  <c r="F21" i="16"/>
  <c r="P24" i="16"/>
  <c r="O33" i="16"/>
  <c r="F33" i="16"/>
  <c r="P15" i="16"/>
  <c r="K21" i="16"/>
  <c r="M38" i="16"/>
  <c r="N24" i="16"/>
  <c r="L19" i="5"/>
  <c r="B12" i="15"/>
  <c r="I27" i="5"/>
  <c r="I31" i="5"/>
  <c r="H33" i="16"/>
  <c r="D26" i="16"/>
  <c r="J26" i="16"/>
  <c r="J21" i="16"/>
  <c r="L38" i="16"/>
  <c r="E26" i="16"/>
  <c r="P26" i="16"/>
  <c r="O12" i="5"/>
  <c r="F12" i="16"/>
  <c r="O37" i="5"/>
  <c r="O18" i="5"/>
  <c r="O39" i="5"/>
  <c r="O25" i="5"/>
  <c r="O20" i="5"/>
  <c r="O19" i="5"/>
  <c r="O32" i="5"/>
  <c r="AG31" i="5"/>
  <c r="AM22" i="5"/>
  <c r="AG36" i="5"/>
  <c r="I28" i="5"/>
  <c r="H13" i="16"/>
  <c r="R13" i="5"/>
  <c r="R34" i="5"/>
  <c r="R25" i="5"/>
  <c r="R32" i="5"/>
  <c r="R37" i="5"/>
  <c r="R36" i="5"/>
  <c r="C33" i="16"/>
  <c r="B33" i="15"/>
  <c r="AA33" i="5"/>
  <c r="AG33" i="5"/>
  <c r="O38" i="5"/>
  <c r="B38" i="5"/>
  <c r="F38" i="5"/>
  <c r="K10" i="15"/>
  <c r="S10" i="15"/>
  <c r="M10" i="15"/>
  <c r="G10" i="15"/>
  <c r="Y10" i="15"/>
  <c r="O10" i="15"/>
  <c r="U10" i="15"/>
  <c r="E10" i="15"/>
  <c r="W10" i="15"/>
  <c r="Q10" i="15"/>
  <c r="I10" i="15"/>
  <c r="C10" i="15"/>
  <c r="E10" i="5"/>
  <c r="N10" i="5"/>
  <c r="AF10" i="5"/>
  <c r="Q10" i="5"/>
  <c r="K10" i="5"/>
  <c r="AI10" i="5"/>
  <c r="T10" i="5"/>
  <c r="Z10" i="5"/>
  <c r="H10" i="5"/>
  <c r="W10" i="5"/>
  <c r="G9" i="17"/>
  <c r="AC10" i="5"/>
  <c r="G10" i="10"/>
  <c r="L9" i="17"/>
  <c r="AL10" i="5"/>
  <c r="C9" i="17"/>
  <c r="B31" i="5"/>
  <c r="F31" i="5"/>
  <c r="F25" i="5"/>
  <c r="AD31" i="5"/>
  <c r="O22" i="5"/>
  <c r="L28" i="5"/>
  <c r="D28" i="16"/>
  <c r="AG28" i="5"/>
  <c r="AJ28" i="5"/>
  <c r="AJ34" i="5"/>
  <c r="AJ37" i="5"/>
  <c r="AJ19" i="5"/>
  <c r="AJ25" i="5"/>
  <c r="AM19" i="5"/>
  <c r="E12" i="16"/>
  <c r="L12" i="5"/>
  <c r="L22" i="5"/>
  <c r="L32" i="5"/>
  <c r="L34" i="5"/>
  <c r="L36" i="5"/>
  <c r="L18" i="5"/>
  <c r="L20" i="5"/>
  <c r="L37" i="5"/>
  <c r="L25" i="5"/>
  <c r="AG21" i="5"/>
  <c r="B37" i="16"/>
  <c r="AG19" i="5"/>
  <c r="H14" i="16"/>
  <c r="R14" i="5"/>
  <c r="AA30" i="5"/>
  <c r="AG25" i="5"/>
  <c r="X26" i="5"/>
  <c r="L19" i="9"/>
  <c r="F19" i="9"/>
  <c r="O36" i="5"/>
  <c r="AA24" i="5"/>
  <c r="AA37" i="5"/>
  <c r="AA18" i="5"/>
  <c r="L24" i="5"/>
  <c r="I22" i="5"/>
  <c r="F38" i="9"/>
  <c r="L38" i="9"/>
  <c r="M12" i="16"/>
  <c r="AD12" i="5"/>
  <c r="AD37" i="5"/>
  <c r="AD25" i="5"/>
  <c r="AD32" i="5"/>
  <c r="AD19" i="5"/>
  <c r="AD39" i="5"/>
  <c r="AD36" i="5"/>
  <c r="AD34" i="5"/>
  <c r="AD20" i="5"/>
  <c r="C27" i="16"/>
  <c r="B27" i="15"/>
  <c r="F13" i="16"/>
  <c r="O13" i="5"/>
  <c r="AD18" i="5"/>
  <c r="L39" i="5"/>
  <c r="E14" i="16"/>
  <c r="L14" i="5"/>
  <c r="F20" i="5"/>
  <c r="O24" i="5"/>
  <c r="K14" i="16"/>
  <c r="X14" i="5"/>
  <c r="X36" i="5"/>
  <c r="X34" i="5"/>
  <c r="X37" i="5"/>
  <c r="X19" i="5"/>
  <c r="AJ20" i="5"/>
  <c r="X25" i="5"/>
  <c r="F37" i="5"/>
  <c r="AA22" i="5"/>
  <c r="D14" i="16"/>
  <c r="I14" i="5"/>
  <c r="AG16" i="5"/>
  <c r="N16" i="16"/>
  <c r="I37" i="5"/>
  <c r="X38" i="5"/>
  <c r="AG26" i="5"/>
  <c r="D12" i="16"/>
  <c r="I12" i="5"/>
  <c r="P12" i="16"/>
  <c r="AM12" i="5"/>
  <c r="X31" i="5"/>
  <c r="U24" i="5"/>
  <c r="AA28" i="5"/>
  <c r="C14" i="16"/>
  <c r="B14" i="5"/>
  <c r="F14" i="5"/>
  <c r="U30" i="5"/>
  <c r="F19" i="5"/>
  <c r="AM34" i="5"/>
  <c r="F22" i="5"/>
  <c r="C38" i="16"/>
  <c r="B38" i="15"/>
  <c r="U38" i="5"/>
  <c r="H26" i="16"/>
  <c r="B25" i="16"/>
  <c r="N12" i="16"/>
  <c r="AG12" i="5"/>
  <c r="C31" i="16"/>
  <c r="B31" i="15"/>
  <c r="C24" i="16"/>
  <c r="B24" i="15"/>
  <c r="AD28" i="5"/>
  <c r="D13" i="16"/>
  <c r="I13" i="5"/>
  <c r="J13" i="16"/>
  <c r="U13" i="5"/>
  <c r="O14" i="16"/>
  <c r="AJ14" i="5"/>
  <c r="AG30" i="5"/>
  <c r="L20" i="9"/>
  <c r="F20" i="9"/>
  <c r="F34" i="5"/>
  <c r="J15" i="16"/>
  <c r="U15" i="5"/>
  <c r="F23" i="9"/>
  <c r="L23" i="9"/>
  <c r="H21" i="16"/>
  <c r="AG38" i="5"/>
  <c r="AM38" i="5"/>
  <c r="U20" i="5"/>
  <c r="L26" i="5"/>
  <c r="U26" i="5"/>
  <c r="F36" i="5"/>
  <c r="L33" i="9"/>
  <c r="F33" i="9"/>
  <c r="H12" i="16"/>
  <c r="R12" i="5"/>
  <c r="D27" i="16"/>
  <c r="AD27" i="5"/>
  <c r="AA27" i="5"/>
  <c r="E31" i="16"/>
  <c r="AA31" i="5"/>
  <c r="AM31" i="5"/>
  <c r="H24" i="16"/>
  <c r="F24" i="16"/>
  <c r="B24" i="5"/>
  <c r="F24" i="5"/>
  <c r="AG24" i="5"/>
  <c r="O28" i="16"/>
  <c r="O28" i="5"/>
  <c r="AM28" i="5"/>
  <c r="F39" i="5"/>
  <c r="AA34" i="5"/>
  <c r="U25" i="5"/>
  <c r="O13" i="16"/>
  <c r="AJ13" i="5"/>
  <c r="AA13" i="5"/>
  <c r="L13" i="16"/>
  <c r="C13" i="16"/>
  <c r="B13" i="5"/>
  <c r="F13" i="5"/>
  <c r="AG14" i="5"/>
  <c r="N14" i="16"/>
  <c r="F14" i="16"/>
  <c r="O14" i="5"/>
  <c r="D30" i="16"/>
  <c r="R30" i="5"/>
  <c r="L30" i="5"/>
  <c r="O16" i="16"/>
  <c r="AJ16" i="5"/>
  <c r="L16" i="16"/>
  <c r="AA16" i="5"/>
  <c r="AM16" i="5"/>
  <c r="AJ18" i="5"/>
  <c r="AA39" i="5"/>
  <c r="F35" i="9"/>
  <c r="L35" i="9"/>
  <c r="X33" i="5"/>
  <c r="D15" i="16"/>
  <c r="I15" i="5"/>
  <c r="O15" i="16"/>
  <c r="AJ15" i="5"/>
  <c r="E15" i="16"/>
  <c r="L15" i="5"/>
  <c r="N21" i="16"/>
  <c r="B21" i="5"/>
  <c r="F21" i="5"/>
  <c r="AM20" i="5"/>
  <c r="N38" i="16"/>
  <c r="R38" i="5"/>
  <c r="X20" i="5"/>
  <c r="AD26" i="5"/>
  <c r="I26" i="5"/>
  <c r="L37" i="9"/>
  <c r="F37" i="9"/>
  <c r="O27" i="5"/>
  <c r="M31" i="16"/>
  <c r="L31" i="5"/>
  <c r="I39" i="5"/>
  <c r="J24" i="16"/>
  <c r="AD24" i="5"/>
  <c r="AM24" i="5"/>
  <c r="C28" i="16"/>
  <c r="B28" i="15"/>
  <c r="X28" i="5"/>
  <c r="AA36" i="5"/>
  <c r="F40" i="9"/>
  <c r="L40" i="9"/>
  <c r="AJ39" i="5"/>
  <c r="K13" i="16"/>
  <c r="X13" i="5"/>
  <c r="E13" i="16"/>
  <c r="L13" i="5"/>
  <c r="B14" i="15"/>
  <c r="P14" i="16"/>
  <c r="X30" i="5"/>
  <c r="B30" i="5"/>
  <c r="F30" i="5"/>
  <c r="K16" i="16"/>
  <c r="X16" i="5"/>
  <c r="X32" i="5"/>
  <c r="I18" i="5"/>
  <c r="P33" i="16"/>
  <c r="R33" i="5"/>
  <c r="C15" i="16"/>
  <c r="F15" i="5"/>
  <c r="B15" i="5"/>
  <c r="H15" i="16"/>
  <c r="R15" i="5"/>
  <c r="N15" i="16"/>
  <c r="AG15" i="5"/>
  <c r="AA21" i="5"/>
  <c r="AD21" i="5"/>
  <c r="AG22" i="5"/>
  <c r="F38" i="16"/>
  <c r="P38" i="16"/>
  <c r="AA38" i="5"/>
  <c r="R22" i="5"/>
  <c r="K26" i="16"/>
  <c r="O26" i="5"/>
  <c r="X39" i="5"/>
  <c r="L33" i="5"/>
  <c r="C21" i="16"/>
  <c r="B21" i="15"/>
  <c r="AG34" i="5"/>
  <c r="D31" i="16"/>
  <c r="AM32" i="5"/>
  <c r="M14" i="16"/>
  <c r="AD14" i="5"/>
  <c r="C30" i="16"/>
  <c r="B30" i="15"/>
  <c r="H16" i="16"/>
  <c r="R16" i="5"/>
  <c r="L26" i="9"/>
  <c r="F26" i="9"/>
  <c r="L21" i="5"/>
  <c r="I38" i="5"/>
  <c r="R26" i="5"/>
  <c r="F32" i="5"/>
  <c r="L12" i="16"/>
  <c r="AA12" i="5"/>
  <c r="AJ24" i="5"/>
  <c r="L28" i="16"/>
  <c r="I34" i="5"/>
  <c r="AA32" i="5"/>
  <c r="AA14" i="5"/>
  <c r="L14" i="16"/>
  <c r="E33" i="16"/>
  <c r="J38" i="16"/>
  <c r="L27" i="5"/>
  <c r="AJ27" i="5"/>
  <c r="AJ31" i="5"/>
  <c r="J28" i="16"/>
  <c r="R28" i="5"/>
  <c r="R39" i="5"/>
  <c r="X22" i="5"/>
  <c r="I19" i="5"/>
  <c r="N13" i="16"/>
  <c r="AG13" i="5"/>
  <c r="AM13" i="5"/>
  <c r="J14" i="16"/>
  <c r="U14" i="5"/>
  <c r="N30" i="16"/>
  <c r="I30" i="5"/>
  <c r="AD30" i="5"/>
  <c r="M16" i="16"/>
  <c r="AD16" i="5"/>
  <c r="B16" i="15"/>
  <c r="F16" i="16"/>
  <c r="O16" i="5"/>
  <c r="AJ32" i="5"/>
  <c r="F21" i="9"/>
  <c r="L21" i="9"/>
  <c r="B18" i="16"/>
  <c r="N33" i="16"/>
  <c r="AJ33" i="5"/>
  <c r="O33" i="5"/>
  <c r="L15" i="16"/>
  <c r="AA15" i="5"/>
  <c r="M15" i="16"/>
  <c r="AD15" i="5"/>
  <c r="AM15" i="5"/>
  <c r="X21" i="5"/>
  <c r="U21" i="5"/>
  <c r="AM37" i="5"/>
  <c r="L38" i="5"/>
  <c r="AA19" i="5"/>
  <c r="B22" i="16"/>
  <c r="M26" i="16"/>
  <c r="N26" i="16"/>
  <c r="AJ26" i="5"/>
  <c r="AA26" i="5"/>
  <c r="AG20" i="5"/>
  <c r="AJ30" i="5"/>
  <c r="J16" i="16"/>
  <c r="U16" i="5"/>
  <c r="AM33" i="5"/>
  <c r="R21" i="5"/>
  <c r="R27" i="5"/>
  <c r="R31" i="5"/>
  <c r="X24" i="5"/>
  <c r="B28" i="5"/>
  <c r="F28" i="5"/>
  <c r="AM14" i="5"/>
  <c r="C16" i="16"/>
  <c r="F16" i="5"/>
  <c r="B16" i="5"/>
  <c r="I36" i="5"/>
  <c r="B33" i="5"/>
  <c r="F33" i="5"/>
  <c r="K15" i="16"/>
  <c r="X15" i="5"/>
  <c r="U32" i="5"/>
  <c r="K38" i="16"/>
  <c r="AM39" i="5"/>
  <c r="U37" i="5"/>
  <c r="U27" i="5"/>
  <c r="O31" i="5"/>
  <c r="I24" i="5"/>
  <c r="U28" i="5"/>
  <c r="AM25" i="5"/>
  <c r="AJ36" i="5"/>
  <c r="AG37" i="5"/>
  <c r="O30" i="5"/>
  <c r="D16" i="16"/>
  <c r="I16" i="5"/>
  <c r="AD33" i="5"/>
  <c r="AJ21" i="5"/>
  <c r="H27" i="16"/>
  <c r="AM36" i="5"/>
  <c r="B12" i="5"/>
  <c r="C12" i="16"/>
  <c r="F12" i="5"/>
  <c r="J12" i="16"/>
  <c r="U12" i="5"/>
  <c r="X27" i="5"/>
  <c r="N31" i="16"/>
  <c r="H31" i="16"/>
  <c r="I32" i="5"/>
  <c r="L24" i="16"/>
  <c r="R24" i="5"/>
  <c r="U36" i="5"/>
  <c r="AG39" i="5"/>
  <c r="R19" i="5"/>
  <c r="O12" i="16"/>
  <c r="AJ12" i="5"/>
  <c r="K12" i="16"/>
  <c r="X12" i="5"/>
  <c r="J27" i="16"/>
  <c r="O27" i="16"/>
  <c r="B27" i="5"/>
  <c r="F27" i="5"/>
  <c r="AM27" i="5"/>
  <c r="K31" i="16"/>
  <c r="U31" i="5"/>
  <c r="U19" i="5"/>
  <c r="O24" i="16"/>
  <c r="U39" i="5"/>
  <c r="N28" i="16"/>
  <c r="F18" i="5"/>
  <c r="AG32" i="5"/>
  <c r="B13" i="15"/>
  <c r="M13" i="16"/>
  <c r="AD13" i="5"/>
  <c r="AA25" i="5"/>
  <c r="J30" i="16"/>
  <c r="K30" i="16"/>
  <c r="AM30" i="5"/>
  <c r="E16" i="16"/>
  <c r="L16" i="5"/>
  <c r="AM18" i="5"/>
  <c r="B32" i="16"/>
  <c r="R20" i="5"/>
  <c r="I20" i="5"/>
  <c r="U33" i="5"/>
  <c r="I33" i="5"/>
  <c r="F15" i="16"/>
  <c r="O15" i="5"/>
  <c r="B19" i="16"/>
  <c r="L21" i="16"/>
  <c r="E21" i="16"/>
  <c r="I21" i="5"/>
  <c r="O21" i="5"/>
  <c r="H38" i="16"/>
  <c r="AD38" i="5"/>
  <c r="AJ38" i="5"/>
  <c r="I25" i="5"/>
  <c r="C26" i="16"/>
  <c r="B26" i="15"/>
  <c r="F26" i="16"/>
  <c r="B26" i="5"/>
  <c r="F26" i="5"/>
  <c r="AM26" i="5"/>
  <c r="B38" i="16"/>
  <c r="M10" i="16"/>
  <c r="B24" i="16"/>
  <c r="B21" i="16"/>
  <c r="F10" i="16"/>
  <c r="B28" i="16"/>
  <c r="C36" i="5"/>
  <c r="N10" i="16"/>
  <c r="B31" i="16"/>
  <c r="B26" i="16"/>
  <c r="O10" i="16"/>
  <c r="C39" i="5"/>
  <c r="C18" i="5"/>
  <c r="H10" i="16"/>
  <c r="K10" i="16"/>
  <c r="C32" i="5"/>
  <c r="C22" i="5"/>
  <c r="D10" i="16"/>
  <c r="D19" i="10"/>
  <c r="F34" i="9"/>
  <c r="L34" i="9"/>
  <c r="C33" i="5"/>
  <c r="B30" i="16"/>
  <c r="B15" i="16"/>
  <c r="L16" i="9"/>
  <c r="F16" i="9"/>
  <c r="C15" i="5"/>
  <c r="D32" i="10"/>
  <c r="C20" i="9"/>
  <c r="C37" i="5"/>
  <c r="D37" i="10"/>
  <c r="C19" i="9"/>
  <c r="B33" i="16"/>
  <c r="C25" i="5"/>
  <c r="D36" i="10"/>
  <c r="F22" i="9"/>
  <c r="L22" i="9"/>
  <c r="C21" i="5"/>
  <c r="C23" i="9"/>
  <c r="D18" i="10"/>
  <c r="L32" i="9"/>
  <c r="F32" i="9"/>
  <c r="C31" i="5"/>
  <c r="B12" i="16"/>
  <c r="F13" i="9"/>
  <c r="L13" i="9"/>
  <c r="C12" i="5"/>
  <c r="B16" i="16"/>
  <c r="F17" i="9"/>
  <c r="C16" i="5"/>
  <c r="L17" i="9"/>
  <c r="L31" i="9"/>
  <c r="F31" i="9"/>
  <c r="C30" i="5"/>
  <c r="C37" i="9"/>
  <c r="D22" i="10"/>
  <c r="B14" i="16"/>
  <c r="F15" i="9"/>
  <c r="L15" i="9"/>
  <c r="C14" i="5"/>
  <c r="C38" i="9"/>
  <c r="C20" i="5"/>
  <c r="C26" i="9"/>
  <c r="D39" i="10"/>
  <c r="C34" i="5"/>
  <c r="F25" i="9"/>
  <c r="L25" i="9"/>
  <c r="C24" i="5"/>
  <c r="B27" i="16"/>
  <c r="L10" i="16"/>
  <c r="C10" i="16"/>
  <c r="B10" i="5"/>
  <c r="P10" i="16"/>
  <c r="J10" i="16"/>
  <c r="B10" i="15"/>
  <c r="D20" i="10"/>
  <c r="D25" i="10"/>
  <c r="C40" i="9"/>
  <c r="D34" i="10"/>
  <c r="F28" i="9"/>
  <c r="L28" i="9"/>
  <c r="C27" i="5"/>
  <c r="C21" i="9"/>
  <c r="C35" i="9"/>
  <c r="B13" i="16"/>
  <c r="F14" i="9"/>
  <c r="L14" i="9"/>
  <c r="C13" i="5"/>
  <c r="L39" i="9"/>
  <c r="F39" i="9"/>
  <c r="C38" i="5"/>
  <c r="L27" i="9"/>
  <c r="F27" i="9"/>
  <c r="C26" i="5"/>
  <c r="L29" i="9"/>
  <c r="C28" i="5"/>
  <c r="F29" i="9"/>
  <c r="C33" i="9"/>
  <c r="C19" i="5"/>
  <c r="E10" i="16"/>
  <c r="M23" i="9"/>
  <c r="G40" i="9"/>
  <c r="G23" i="9"/>
  <c r="I26" i="9"/>
  <c r="D28" i="10"/>
  <c r="M29" i="9"/>
  <c r="D27" i="10"/>
  <c r="M28" i="9"/>
  <c r="C32" i="9"/>
  <c r="G32" i="9"/>
  <c r="G38" i="9"/>
  <c r="D26" i="10"/>
  <c r="M27" i="9"/>
  <c r="C25" i="9"/>
  <c r="G25" i="9"/>
  <c r="I37" i="9"/>
  <c r="I35" i="9"/>
  <c r="D12" i="10"/>
  <c r="M13" i="9"/>
  <c r="M33" i="9"/>
  <c r="D33" i="10"/>
  <c r="M34" i="9"/>
  <c r="D13" i="10"/>
  <c r="M14" i="9"/>
  <c r="M21" i="9"/>
  <c r="C14" i="9"/>
  <c r="G14" i="9"/>
  <c r="C28" i="9"/>
  <c r="G28" i="9"/>
  <c r="M37" i="9"/>
  <c r="G37" i="9"/>
  <c r="M19" i="9"/>
  <c r="G20" i="9"/>
  <c r="G35" i="9"/>
  <c r="I33" i="9"/>
  <c r="C39" i="9"/>
  <c r="G39" i="9"/>
  <c r="I40" i="9"/>
  <c r="M40" i="9"/>
  <c r="C31" i="9"/>
  <c r="G31" i="9"/>
  <c r="I23" i="9"/>
  <c r="C29" i="9"/>
  <c r="G29" i="9"/>
  <c r="D38" i="10"/>
  <c r="M39" i="9"/>
  <c r="I21" i="9"/>
  <c r="M26" i="9"/>
  <c r="C15" i="9"/>
  <c r="G15" i="9"/>
  <c r="D30" i="10"/>
  <c r="M31" i="9"/>
  <c r="I19" i="9"/>
  <c r="M20" i="9"/>
  <c r="C22" i="9"/>
  <c r="G22" i="9"/>
  <c r="D15" i="10"/>
  <c r="M16" i="9"/>
  <c r="C17" i="9"/>
  <c r="G17" i="9"/>
  <c r="D31" i="10"/>
  <c r="M32" i="9"/>
  <c r="C27" i="9"/>
  <c r="G27" i="9"/>
  <c r="M35" i="9"/>
  <c r="D24" i="10"/>
  <c r="M25" i="9"/>
  <c r="I38" i="9"/>
  <c r="I20" i="9"/>
  <c r="G33" i="9"/>
  <c r="G21" i="9"/>
  <c r="B10" i="16"/>
  <c r="F11" i="9"/>
  <c r="C11" i="9"/>
  <c r="I11" i="9"/>
  <c r="E10" i="10"/>
  <c r="L11" i="9"/>
  <c r="D10" i="10"/>
  <c r="D14" i="10"/>
  <c r="M15" i="9"/>
  <c r="C13" i="9"/>
  <c r="G13" i="9"/>
  <c r="G19" i="9"/>
  <c r="C34" i="9"/>
  <c r="G34" i="9"/>
  <c r="G26" i="9"/>
  <c r="D16" i="10"/>
  <c r="M17" i="9"/>
  <c r="D21" i="10"/>
  <c r="M22" i="9"/>
  <c r="M38" i="9"/>
  <c r="C16" i="9"/>
  <c r="G16" i="9"/>
  <c r="D23" i="9"/>
  <c r="C10" i="10"/>
  <c r="B10" i="10"/>
  <c r="I17" i="9"/>
  <c r="E16" i="10"/>
  <c r="C16" i="10"/>
  <c r="B16" i="10"/>
  <c r="D17" i="9"/>
  <c r="D40" i="9"/>
  <c r="I16" i="9"/>
  <c r="D16" i="9"/>
  <c r="I32" i="9"/>
  <c r="D32" i="9"/>
  <c r="I15" i="9"/>
  <c r="D15" i="9"/>
  <c r="I39" i="9"/>
  <c r="D39" i="9"/>
  <c r="D13" i="9"/>
  <c r="I13" i="9"/>
  <c r="D20" i="9"/>
  <c r="I27" i="9"/>
  <c r="D27" i="9"/>
  <c r="I22" i="9"/>
  <c r="D22" i="9"/>
  <c r="E22" i="10"/>
  <c r="C22" i="10"/>
  <c r="B22" i="10"/>
  <c r="E32" i="10"/>
  <c r="C32" i="10"/>
  <c r="B32" i="10"/>
  <c r="I28" i="9"/>
  <c r="D28" i="9"/>
  <c r="I25" i="9"/>
  <c r="D25" i="9"/>
  <c r="E19" i="10"/>
  <c r="C19" i="10"/>
  <c r="B19" i="10"/>
  <c r="D21" i="9"/>
  <c r="D33" i="9"/>
  <c r="E39" i="10"/>
  <c r="C39" i="10"/>
  <c r="B39" i="10"/>
  <c r="D38" i="9"/>
  <c r="D19" i="9"/>
  <c r="E20" i="10"/>
  <c r="C20" i="10"/>
  <c r="B20" i="10"/>
  <c r="I31" i="9"/>
  <c r="D31" i="9"/>
  <c r="I14" i="9"/>
  <c r="D14" i="9"/>
  <c r="E25" i="10"/>
  <c r="C25" i="10"/>
  <c r="B25" i="10"/>
  <c r="E34" i="10"/>
  <c r="C34" i="10"/>
  <c r="B34" i="10"/>
  <c r="I34" i="9"/>
  <c r="D34" i="9"/>
  <c r="D37" i="9"/>
  <c r="I29" i="9"/>
  <c r="D29" i="9"/>
  <c r="E36" i="10"/>
  <c r="C36" i="10"/>
  <c r="B36" i="10"/>
  <c r="E37" i="10"/>
  <c r="C37" i="10"/>
  <c r="B37" i="10"/>
  <c r="E18" i="10"/>
  <c r="C18" i="10"/>
  <c r="B18" i="10"/>
  <c r="D35" i="9"/>
  <c r="D26" i="9"/>
  <c r="J38" i="9"/>
  <c r="J26" i="9"/>
  <c r="J21" i="9"/>
  <c r="J23" i="9"/>
  <c r="E15" i="10"/>
  <c r="C15" i="10"/>
  <c r="B15" i="10"/>
  <c r="J16" i="9"/>
  <c r="E27" i="10"/>
  <c r="C27" i="10"/>
  <c r="B27" i="10"/>
  <c r="J28" i="9"/>
  <c r="J37" i="9"/>
  <c r="E30" i="10"/>
  <c r="C30" i="10"/>
  <c r="B30" i="10"/>
  <c r="J31" i="9"/>
  <c r="J20" i="9"/>
  <c r="E12" i="10"/>
  <c r="C12" i="10"/>
  <c r="B12" i="10"/>
  <c r="J13" i="9"/>
  <c r="E28" i="10"/>
  <c r="C28" i="10"/>
  <c r="B28" i="10"/>
  <c r="J29" i="9"/>
  <c r="E38" i="10"/>
  <c r="C38" i="10"/>
  <c r="B38" i="10"/>
  <c r="J39" i="9"/>
  <c r="E33" i="10"/>
  <c r="C33" i="10"/>
  <c r="B33" i="10"/>
  <c r="J34" i="9"/>
  <c r="E31" i="10"/>
  <c r="C31" i="10"/>
  <c r="B31" i="10"/>
  <c r="J32" i="9"/>
  <c r="J19" i="9"/>
  <c r="J40" i="9"/>
  <c r="E24" i="10"/>
  <c r="C24" i="10"/>
  <c r="B24" i="10"/>
  <c r="J25" i="9"/>
  <c r="E21" i="10"/>
  <c r="C21" i="10"/>
  <c r="B21" i="10"/>
  <c r="J22" i="9"/>
  <c r="E26" i="10"/>
  <c r="C26" i="10"/>
  <c r="B26" i="10"/>
  <c r="J27" i="9"/>
  <c r="J33" i="9"/>
  <c r="J35" i="9"/>
  <c r="E13" i="10"/>
  <c r="C13" i="10"/>
  <c r="B13" i="10"/>
  <c r="J14" i="9"/>
  <c r="E14" i="10"/>
  <c r="C14" i="10"/>
  <c r="B14" i="10"/>
  <c r="J15" i="9"/>
  <c r="J17" i="9"/>
</calcChain>
</file>

<file path=xl/sharedStrings.xml><?xml version="1.0" encoding="utf-8"?>
<sst xmlns="http://schemas.openxmlformats.org/spreadsheetml/2006/main" count="967" uniqueCount="206">
  <si>
    <t>Adminis-</t>
  </si>
  <si>
    <t>tration</t>
  </si>
  <si>
    <t>Mid-level</t>
  </si>
  <si>
    <t>Instructional</t>
  </si>
  <si>
    <t>and Wages</t>
  </si>
  <si>
    <t>Salaries</t>
  </si>
  <si>
    <t>Textbooks and</t>
  </si>
  <si>
    <t>Supplies</t>
  </si>
  <si>
    <t>Other</t>
  </si>
  <si>
    <t>Costs</t>
  </si>
  <si>
    <t>Special</t>
  </si>
  <si>
    <t>Education</t>
  </si>
  <si>
    <t>Student</t>
  </si>
  <si>
    <t>Pupil</t>
  </si>
  <si>
    <t>Personnel</t>
  </si>
  <si>
    <t>Services</t>
  </si>
  <si>
    <t>Health</t>
  </si>
  <si>
    <t>Transpor-</t>
  </si>
  <si>
    <t>tation</t>
  </si>
  <si>
    <t xml:space="preserve">Operation </t>
  </si>
  <si>
    <t>of Plant</t>
  </si>
  <si>
    <t>Mainte-</t>
  </si>
  <si>
    <t>nance</t>
  </si>
  <si>
    <t>Fixed</t>
  </si>
  <si>
    <t>Charges</t>
  </si>
  <si>
    <t>Community</t>
  </si>
  <si>
    <t>Capital</t>
  </si>
  <si>
    <t>Outlay</t>
  </si>
  <si>
    <t>Allegany</t>
  </si>
  <si>
    <t>Anne Arundel</t>
  </si>
  <si>
    <t>Baltimore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</si>
  <si>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</si>
  <si>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</si>
  <si>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</si>
  <si>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</si>
  <si>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</si>
  <si>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</si>
  <si>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</si>
  <si>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</si>
  <si>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</si>
  <si>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</si>
  <si>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</si>
  <si>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Mongtomery</t>
  </si>
  <si>
    <t>Prince George's</t>
  </si>
  <si>
    <t>Queen Anne's</t>
  </si>
  <si>
    <t>St. Mary's</t>
  </si>
  <si>
    <t>Somerset</t>
  </si>
  <si>
    <t>Talbot</t>
  </si>
  <si>
    <t>Washington</t>
  </si>
  <si>
    <t>Wicomico</t>
  </si>
  <si>
    <t>Worcester</t>
  </si>
  <si>
    <t>Baltimore City</t>
  </si>
  <si>
    <t>Total State</t>
  </si>
  <si>
    <t>Total</t>
  </si>
  <si>
    <t>Current</t>
  </si>
  <si>
    <t>Total Current</t>
  </si>
  <si>
    <t>Cost</t>
  </si>
  <si>
    <t>Rank</t>
  </si>
  <si>
    <t>Fund</t>
  </si>
  <si>
    <t>State Share of</t>
  </si>
  <si>
    <t xml:space="preserve">Teachers' </t>
  </si>
  <si>
    <t>Retirement</t>
  </si>
  <si>
    <t>Including State</t>
  </si>
  <si>
    <t>Share of Teachers'</t>
  </si>
  <si>
    <t>Excluding State</t>
  </si>
  <si>
    <t>Including Student Transportation</t>
  </si>
  <si>
    <t>Excluding Student Transportation</t>
  </si>
  <si>
    <t>Cost per Pupil Belonging* for Current Expenses</t>
  </si>
  <si>
    <t>Table 1</t>
  </si>
  <si>
    <t>Table 2</t>
  </si>
  <si>
    <t>Programs</t>
  </si>
  <si>
    <t>Transportation</t>
  </si>
  <si>
    <t>Current Expense Fund</t>
  </si>
  <si>
    <t>and Debt</t>
  </si>
  <si>
    <t>Table 3</t>
  </si>
  <si>
    <t>Total Cost</t>
  </si>
  <si>
    <t>per Pupil</t>
  </si>
  <si>
    <t>Maintenance</t>
  </si>
  <si>
    <t>Table 9</t>
  </si>
  <si>
    <t>NOTE:  Percentages may not equal 100% due to rounding.</t>
  </si>
  <si>
    <t>Table 11</t>
  </si>
  <si>
    <t>Table 4</t>
  </si>
  <si>
    <t>Instructional Expenditures</t>
  </si>
  <si>
    <t>Operation</t>
  </si>
  <si>
    <t>Local</t>
  </si>
  <si>
    <t>Agency</t>
  </si>
  <si>
    <t>Federal</t>
  </si>
  <si>
    <t>Table 5</t>
  </si>
  <si>
    <t>Table 6</t>
  </si>
  <si>
    <t>Table 7</t>
  </si>
  <si>
    <t>Total Supplies and Materials</t>
  </si>
  <si>
    <t>Textbooks</t>
  </si>
  <si>
    <t>Library Materials</t>
  </si>
  <si>
    <t>Current Expense Fund (continued)</t>
  </si>
  <si>
    <t>Expense</t>
  </si>
  <si>
    <t>Debt Service Fund</t>
  </si>
  <si>
    <t>Administration</t>
  </si>
  <si>
    <t>Instruction</t>
  </si>
  <si>
    <t>Interest</t>
  </si>
  <si>
    <t>Principal</t>
  </si>
  <si>
    <t>Table 10</t>
  </si>
  <si>
    <t>Average</t>
  </si>
  <si>
    <t>Daily</t>
  </si>
  <si>
    <t>Membership</t>
  </si>
  <si>
    <t>Attendance</t>
  </si>
  <si>
    <t>Full-time Equivalent Average Number Belonging and Average Daily Atttendance*</t>
  </si>
  <si>
    <t xml:space="preserve">  Grand</t>
  </si>
  <si>
    <t xml:space="preserve">     Regular</t>
  </si>
  <si>
    <t xml:space="preserve">  Total</t>
  </si>
  <si>
    <t xml:space="preserve"> Capital</t>
  </si>
  <si>
    <t xml:space="preserve"> Outlay</t>
  </si>
  <si>
    <t xml:space="preserve">  Outlay</t>
  </si>
  <si>
    <t xml:space="preserve">   Fixed</t>
  </si>
  <si>
    <t>Table 8</t>
  </si>
  <si>
    <r>
      <t>Service</t>
    </r>
    <r>
      <rPr>
        <sz val="10"/>
        <rFont val="WP TypographicSymbols"/>
      </rPr>
      <t>**</t>
    </r>
  </si>
  <si>
    <r>
      <t xml:space="preserve">** </t>
    </r>
    <r>
      <rPr>
        <sz val="10"/>
        <rFont val="Arial"/>
        <family val="2"/>
      </rPr>
      <t>Current Capital Outlay means expenditures of current funds which result in the acquisition of new fixed assets or additions to existing</t>
    </r>
  </si>
  <si>
    <t>Montgomery</t>
  </si>
  <si>
    <t>Textbooks and Instructional Supplies</t>
  </si>
  <si>
    <t>Library</t>
  </si>
  <si>
    <t xml:space="preserve">Textbooks </t>
  </si>
  <si>
    <t>Media and</t>
  </si>
  <si>
    <t>Supplies and</t>
  </si>
  <si>
    <t>and Supplies</t>
  </si>
  <si>
    <t xml:space="preserve"> Books</t>
  </si>
  <si>
    <t>Materials</t>
  </si>
  <si>
    <t>Text-</t>
  </si>
  <si>
    <t>books</t>
  </si>
  <si>
    <t>Books</t>
  </si>
  <si>
    <t>Special Education</t>
  </si>
  <si>
    <t>Supplies and Materials</t>
  </si>
  <si>
    <t>*State share of Teachers' retirement is included; equipment, outgoing transfers, and adult education are excluded.</t>
  </si>
  <si>
    <t>fixed assets; Debt Service expenditures include both principal and interest payments.</t>
  </si>
  <si>
    <t xml:space="preserve">Total </t>
  </si>
  <si>
    <t>Textbook</t>
  </si>
  <si>
    <t>LibraryMedia</t>
  </si>
  <si>
    <t>Other Supplies</t>
  </si>
  <si>
    <t>State Share of Teachers' Retirement</t>
  </si>
  <si>
    <t>*Half-time prekindergarten pupils are expressed in full-time equivalents in arriving at per pupil costs</t>
  </si>
  <si>
    <t>*Expenditures include equipment and outgoing transfers reported in each category.  Percentages may not equal 100% due to rounding.</t>
  </si>
  <si>
    <t>** Include textbooks, library materials and other instructional and special education supplies and materials. Exclude Adult Education expenditures.</t>
  </si>
  <si>
    <t>Food Service Fund</t>
  </si>
  <si>
    <t>School Construction Fund</t>
  </si>
  <si>
    <t>2010-2011</t>
  </si>
  <si>
    <t xml:space="preserve">*Half-day prekindergarten pupils have been equated to full-time. </t>
  </si>
  <si>
    <t>Expenditures**</t>
  </si>
  <si>
    <t>* Excludes Food Service, Community Services, Capital Outlay, Adult Education, equipment, and transfers.</t>
  </si>
  <si>
    <t>2011-2012</t>
  </si>
  <si>
    <t>2012-2013</t>
  </si>
  <si>
    <t>SFD Part 2 FY 2013 Table 5</t>
  </si>
  <si>
    <t>Instruction Less Adult Eduction FY 2013</t>
  </si>
  <si>
    <t>SFD Part 2 FY 2013  Table 4A</t>
  </si>
  <si>
    <t>SFD Part 2 FY 2013 Table 4</t>
  </si>
  <si>
    <t>Adult Education 2012-2013</t>
  </si>
  <si>
    <t>Instruction - Textbooks and Instructional Supplies FY 2013</t>
  </si>
  <si>
    <t>Cost per Pupil Belonging* for Materials of Instruction **:  Maryland Public Schools:  2014 - 2015</t>
  </si>
  <si>
    <t>2014-2015</t>
  </si>
  <si>
    <t>Instruction Less Adult Eduction FY 2014</t>
  </si>
  <si>
    <t>Instruction Less Adult Eduction FY 2015</t>
  </si>
  <si>
    <t>Student Activity Fund Memorandum Only</t>
  </si>
  <si>
    <t>2015-2016</t>
  </si>
  <si>
    <t>Maryland Public Schools:  2016-2017</t>
  </si>
  <si>
    <t>2016-2017</t>
  </si>
  <si>
    <t>*Half-time prekindergarten pupils are expressed in full-time equivalents in arriving at per pupil costs.</t>
  </si>
  <si>
    <t>Cost per Public Elementary and Secondary Pupil Belonging* for Current Expenses, Capital Outlay, and Debt Service</t>
  </si>
  <si>
    <t>NOTE:  Excludes expenditures for adult education, equipment, state share of teachers' retirement, interfund transfers, and outgoing transfers.</t>
  </si>
  <si>
    <r>
      <t>**</t>
    </r>
    <r>
      <rPr>
        <sz val="10"/>
        <rFont val="WP TypographicSymbols"/>
      </rPr>
      <t xml:space="preserve"> </t>
    </r>
    <r>
      <rPr>
        <sz val="10"/>
        <rFont val="Arial"/>
        <family val="2"/>
      </rPr>
      <t>Includes Instructional Salaries and Wages, Textbooks and Instructional Supplies, and Other Instructional Costs.</t>
    </r>
  </si>
  <si>
    <t>*Interfund transfers and transfers between Maryland local education agencies are not shown on this table.</t>
  </si>
  <si>
    <t>**Excludes Debt Principal repayment and Student Activity Fund Expenditures.</t>
  </si>
  <si>
    <t>*Excludes Adult Education, Equipment, all Transfers  but Federal Funds Indirect Cost Recovery.</t>
  </si>
  <si>
    <r>
      <t xml:space="preserve">** </t>
    </r>
    <r>
      <rPr>
        <sz val="10"/>
        <rFont val="Arial"/>
        <family val="2"/>
      </rPr>
      <t>Excludes Adult Education, but includes State-paid Teachers' Pension/Retirement.</t>
    </r>
  </si>
  <si>
    <t xml:space="preserve"> Fixed</t>
  </si>
  <si>
    <t xml:space="preserve">            costs, special education, student personnel services, health services,  operation of plant, maintenance of plant, and fixed charges;</t>
  </si>
  <si>
    <t xml:space="preserve">            student transportation and state share of teachers' retirement are included in some columns. </t>
  </si>
  <si>
    <t>NOTE:  Includes expenditures for administration, instructional salaries and wages, textbooks and other instructional materials, other instructional</t>
  </si>
  <si>
    <t>2017-2018</t>
  </si>
  <si>
    <t>Maryland Public Schools:  2018-2019</t>
  </si>
  <si>
    <t>Cost per Pupil Belonging* by Category:  Maryland Public Schools:  2018-2019</t>
  </si>
  <si>
    <t>Cost per Pupil Attending* by Category:  Maryland Public Schools:  2018-2019</t>
  </si>
  <si>
    <t>Cost per Pupil Belonging* from Federal Funds:  Maryland Public Schools:  2018-2019</t>
  </si>
  <si>
    <t>Cost per Pupil Belonging* Excluding Federal Funds:  Maryland Public Schools:  2018-2019</t>
  </si>
  <si>
    <t>Cost per Pupil Belonging* for Materials of Instruction **:  Maryland Public Schools:  2016-2019</t>
  </si>
  <si>
    <t>Percent Distribution of Current Expenses by Category*:  Maryland Public Schools:  2018-2019</t>
  </si>
  <si>
    <t>Percent Distribution of Day Current Expenses by Category*:  Maryland Public Schools:  2018-2019</t>
  </si>
  <si>
    <t xml:space="preserve"> Current Expenses by Category*:  Maryland Public Schools:  2018-2019</t>
  </si>
  <si>
    <t>Expenditures for All Purposes*:  Maryland Public Schools:  2018-2019</t>
  </si>
  <si>
    <t>Expenditures* for Calculating Cost per Pupil Belonging from Federal Funds:  Maryland Public Schools:  2018-2019</t>
  </si>
  <si>
    <t>Table 3 Continued</t>
  </si>
  <si>
    <t>NOTE:  Excludes expenditures for adult education, equipment, state share of teachers' retirement, interfund</t>
  </si>
  <si>
    <t>transfers, and outgoing transfers.</t>
  </si>
  <si>
    <t>Table 4 Continued</t>
  </si>
  <si>
    <t xml:space="preserve">Textbooks, </t>
  </si>
  <si>
    <t>Oper-
ation</t>
  </si>
  <si>
    <t>Other Instructional Costs</t>
  </si>
  <si>
    <t>Salaries and Wages</t>
  </si>
  <si>
    <t>Total Non-federal</t>
  </si>
  <si>
    <t>Instruc-
tion**</t>
  </si>
  <si>
    <t>Table 10 Continued</t>
  </si>
  <si>
    <t>Expenditures</t>
  </si>
  <si>
    <t>Current Capital</t>
  </si>
  <si>
    <t>From All Funds</t>
  </si>
  <si>
    <t>Outlay &amp; Debt Services</t>
  </si>
  <si>
    <t>Debt Services</t>
  </si>
  <si>
    <t>Capital Outlay</t>
  </si>
  <si>
    <t>**</t>
  </si>
  <si>
    <t>Less Equipment</t>
  </si>
  <si>
    <t>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</si>
</sst>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&quot;$&quot;#,##0.00"/>
    <numFmt numFmtId="167" formatCode="_(* #,##0.000_);_(* \(#,##0.000\);_(* &quot;-&quot;??_);_(@_)"/>
    <numFmt numFmtId="168" formatCode="0.0%"/>
    <numFmt numFmtId="169" formatCode="_(&quot;$&quot;* #,##0_);_(&quot;$&quot;* \(#,##0\);_(&quot;$&quot;* &quot;-&quot;??_);_(@_)"/>
    <numFmt numFmtId="170" formatCode="&quot;$&quot;#,##0"/>
    <numFmt numFmtId="171" formatCode="_(&quot;$&quot;* #,##0.000_);_(&quot;$&quot;* \(#,##0.000\);_(&quot;$&quot;* &quot;-&quot;??_);_(@_)"/>
    <numFmt numFmtId="172" formatCode="_(* #,##0.00000_);_(* \(#,##0.00000\);_(* &quot;-&quot;??_);_(@_)"/>
    <numFmt numFmtId="173" formatCode="#,##0.0_);\(#,##0.0\)"/>
    <numFmt numFmtId="174" formatCode="_(* #,##0.0_);_(* \(#,##0.0\);_(* &quot;-&quot;?_);_(@_)"/>
  </numFmts>
  <fonts count="19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10"/>
      <name val="WP TypographicSymbols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Old English Text MT"/>
      <family val="4"/>
    </font>
    <font>
      <sz val="10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FF0000"/>
      <name val="MS Sans Serif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22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" fillId="0" borderId="0"/>
  </cellStyleXfs>
  <cellXfs count="338">
    <xf numFmtId="0" fontId="0" fillId="0" borderId="0" xfId="0"/>
    <xf numFmtId="4" fontId="0" fillId="0" borderId="0" xfId="0" applyNumberFormat="1"/>
    <xf numFmtId="4" fontId="0" fillId="0" borderId="0" xfId="0" applyNumberFormat="1" applyBorder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/>
    <xf numFmtId="4" fontId="0" fillId="0" borderId="3" xfId="0" applyNumberFormat="1" applyBorder="1"/>
    <xf numFmtId="43" fontId="0" fillId="0" borderId="0" xfId="1" applyFont="1"/>
    <xf numFmtId="43" fontId="0" fillId="0" borderId="0" xfId="1" applyFont="1" applyBorder="1"/>
    <xf numFmtId="44" fontId="0" fillId="0" borderId="0" xfId="2" applyFont="1" applyBorder="1"/>
    <xf numFmtId="2" fontId="0" fillId="0" borderId="0" xfId="0" applyNumberFormat="1"/>
    <xf numFmtId="165" fontId="0" fillId="0" borderId="0" xfId="1" applyNumberFormat="1" applyFont="1" applyBorder="1"/>
    <xf numFmtId="165" fontId="0" fillId="0" borderId="3" xfId="1" applyNumberFormat="1" applyFont="1" applyBorder="1"/>
    <xf numFmtId="165" fontId="0" fillId="0" borderId="0" xfId="1" applyNumberFormat="1" applyFont="1"/>
    <xf numFmtId="165" fontId="0" fillId="0" borderId="2" xfId="1" applyNumberFormat="1" applyFont="1" applyBorder="1"/>
    <xf numFmtId="165" fontId="0" fillId="0" borderId="0" xfId="1" applyNumberFormat="1" applyFont="1" applyBorder="1" applyAlignment="1">
      <alignment horizontal="center"/>
    </xf>
    <xf numFmtId="165" fontId="0" fillId="0" borderId="1" xfId="1" applyNumberFormat="1" applyFont="1" applyBorder="1"/>
    <xf numFmtId="165" fontId="0" fillId="0" borderId="1" xfId="1" applyNumberFormat="1" applyFont="1" applyBorder="1" applyAlignment="1">
      <alignment horizontal="center"/>
    </xf>
    <xf numFmtId="44" fontId="0" fillId="0" borderId="0" xfId="2" applyFont="1"/>
    <xf numFmtId="44" fontId="0" fillId="0" borderId="0" xfId="0" applyNumberFormat="1"/>
    <xf numFmtId="43" fontId="0" fillId="0" borderId="0" xfId="1" applyNumberFormat="1" applyFont="1"/>
    <xf numFmtId="164" fontId="0" fillId="0" borderId="0" xfId="1" applyNumberFormat="1" applyFont="1"/>
    <xf numFmtId="164" fontId="0" fillId="0" borderId="2" xfId="1" applyNumberFormat="1" applyFont="1" applyBorder="1"/>
    <xf numFmtId="164" fontId="0" fillId="0" borderId="0" xfId="1" applyNumberFormat="1" applyFont="1" applyBorder="1" applyAlignment="1">
      <alignment horizontal="center"/>
    </xf>
    <xf numFmtId="164" fontId="0" fillId="0" borderId="0" xfId="1" applyNumberFormat="1" applyFont="1" applyBorder="1"/>
    <xf numFmtId="43" fontId="0" fillId="0" borderId="3" xfId="1" applyFont="1" applyBorder="1"/>
    <xf numFmtId="43" fontId="0" fillId="0" borderId="3" xfId="1" applyNumberFormat="1" applyFont="1" applyBorder="1"/>
    <xf numFmtId="0" fontId="0" fillId="0" borderId="0" xfId="0" applyAlignment="1">
      <alignment horizontal="center"/>
    </xf>
    <xf numFmtId="43" fontId="0" fillId="0" borderId="0" xfId="0" applyNumberFormat="1"/>
    <xf numFmtId="1" fontId="0" fillId="0" borderId="0" xfId="0" applyNumberFormat="1" applyBorder="1"/>
    <xf numFmtId="1" fontId="0" fillId="0" borderId="3" xfId="0" applyNumberFormat="1" applyBorder="1"/>
    <xf numFmtId="1" fontId="0" fillId="0" borderId="0" xfId="0" applyNumberFormat="1"/>
    <xf numFmtId="3" fontId="0" fillId="0" borderId="0" xfId="0" applyNumberFormat="1" applyBorder="1"/>
    <xf numFmtId="3" fontId="0" fillId="0" borderId="3" xfId="0" applyNumberFormat="1" applyBorder="1"/>
    <xf numFmtId="3" fontId="0" fillId="0" borderId="0" xfId="0" applyNumberFormat="1"/>
    <xf numFmtId="0" fontId="0" fillId="0" borderId="4" xfId="0" applyBorder="1" applyAlignment="1">
      <alignment horizontal="center"/>
    </xf>
    <xf numFmtId="0" fontId="4" fillId="0" borderId="1" xfId="0" applyFont="1" applyBorder="1" applyAlignment="1">
      <alignment horizontal="center"/>
    </xf>
    <xf numFmtId="44" fontId="0" fillId="0" borderId="0" xfId="2" applyFont="1" applyBorder="1" applyAlignment="1">
      <alignment horizontal="right"/>
    </xf>
    <xf numFmtId="43" fontId="0" fillId="0" borderId="0" xfId="1" applyNumberFormat="1" applyFont="1" applyBorder="1"/>
    <xf numFmtId="164" fontId="0" fillId="0" borderId="1" xfId="1" applyNumberFormat="1" applyFont="1" applyBorder="1" applyAlignment="1">
      <alignment horizontal="center"/>
    </xf>
    <xf numFmtId="168" fontId="0" fillId="0" borderId="0" xfId="4" applyNumberFormat="1" applyFont="1" applyBorder="1"/>
    <xf numFmtId="10" fontId="0" fillId="0" borderId="0" xfId="4" applyNumberFormat="1" applyFont="1" applyBorder="1"/>
    <xf numFmtId="165" fontId="0" fillId="0" borderId="0" xfId="0" applyNumberFormat="1"/>
    <xf numFmtId="7" fontId="0" fillId="0" borderId="0" xfId="2" applyNumberFormat="1" applyFont="1"/>
    <xf numFmtId="43" fontId="0" fillId="0" borderId="3" xfId="1" applyFont="1" applyBorder="1" applyAlignment="1">
      <alignment horizontal="center"/>
    </xf>
    <xf numFmtId="43" fontId="0" fillId="0" borderId="0" xfId="1" applyFont="1" applyAlignment="1">
      <alignment horizontal="center"/>
    </xf>
    <xf numFmtId="7" fontId="0" fillId="0" borderId="0" xfId="1" applyNumberFormat="1" applyFont="1"/>
    <xf numFmtId="43" fontId="0" fillId="0" borderId="2" xfId="1" applyFont="1" applyBorder="1"/>
    <xf numFmtId="165" fontId="7" fillId="0" borderId="0" xfId="1" applyNumberFormat="1" applyFont="1"/>
    <xf numFmtId="165" fontId="5" fillId="0" borderId="0" xfId="1" applyNumberFormat="1" applyFont="1"/>
    <xf numFmtId="166" fontId="0" fillId="0" borderId="0" xfId="2" applyNumberFormat="1" applyFont="1"/>
    <xf numFmtId="165" fontId="0" fillId="0" borderId="0" xfId="1" applyNumberFormat="1" applyFont="1" applyAlignment="1">
      <alignment horizontal="center"/>
    </xf>
    <xf numFmtId="166" fontId="0" fillId="0" borderId="0" xfId="2" applyNumberFormat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0" xfId="0" applyNumberForma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43" fontId="0" fillId="0" borderId="0" xfId="1" applyFont="1" applyBorder="1" applyAlignment="1"/>
    <xf numFmtId="43" fontId="0" fillId="0" borderId="0" xfId="1" applyFont="1" applyBorder="1" applyAlignment="1">
      <alignment horizontal="left" indent="1"/>
    </xf>
    <xf numFmtId="0" fontId="0" fillId="0" borderId="0" xfId="0" applyAlignment="1">
      <alignment horizontal="left" indent="3"/>
    </xf>
    <xf numFmtId="166" fontId="0" fillId="0" borderId="0" xfId="0" applyNumberFormat="1"/>
    <xf numFmtId="166" fontId="0" fillId="0" borderId="0" xfId="1" applyNumberFormat="1" applyFont="1"/>
    <xf numFmtId="170" fontId="0" fillId="0" borderId="0" xfId="1" applyNumberFormat="1" applyFont="1"/>
    <xf numFmtId="7" fontId="0" fillId="0" borderId="0" xfId="2" applyNumberFormat="1" applyFont="1" applyBorder="1" applyAlignment="1">
      <alignment horizontal="right"/>
    </xf>
    <xf numFmtId="7" fontId="0" fillId="0" borderId="0" xfId="2" applyNumberFormat="1" applyFont="1" applyAlignment="1">
      <alignment horizontal="right"/>
    </xf>
    <xf numFmtId="0" fontId="0" fillId="0" borderId="1" xfId="0" applyBorder="1" applyAlignment="1">
      <alignment horizontal="left" indent="4"/>
    </xf>
    <xf numFmtId="0" fontId="0" fillId="0" borderId="0" xfId="0" applyBorder="1" applyAlignment="1">
      <alignment horizontal="left" indent="3"/>
    </xf>
    <xf numFmtId="44" fontId="0" fillId="0" borderId="0" xfId="2" applyFont="1" applyBorder="1" applyAlignment="1">
      <alignment horizontal="left"/>
    </xf>
    <xf numFmtId="49" fontId="0" fillId="0" borderId="0" xfId="2" applyNumberFormat="1" applyFont="1" applyBorder="1" applyAlignment="1">
      <alignment horizontal="left"/>
    </xf>
    <xf numFmtId="49" fontId="0" fillId="0" borderId="0" xfId="2" applyNumberFormat="1" applyFont="1" applyBorder="1"/>
    <xf numFmtId="49" fontId="0" fillId="0" borderId="0" xfId="1" applyNumberFormat="1" applyFont="1" applyBorder="1"/>
    <xf numFmtId="49" fontId="0" fillId="0" borderId="3" xfId="1" applyNumberFormat="1" applyFont="1" applyBorder="1"/>
    <xf numFmtId="167" fontId="0" fillId="0" borderId="0" xfId="1" applyNumberFormat="1" applyFont="1" applyBorder="1" applyAlignment="1">
      <alignment horizontal="right"/>
    </xf>
    <xf numFmtId="167" fontId="0" fillId="0" borderId="0" xfId="1" applyNumberFormat="1" applyFont="1" applyBorder="1" applyAlignment="1">
      <alignment horizontal="left"/>
    </xf>
    <xf numFmtId="43" fontId="0" fillId="0" borderId="0" xfId="1" applyFont="1" applyBorder="1" applyAlignment="1">
      <alignment horizontal="right"/>
    </xf>
    <xf numFmtId="0" fontId="0" fillId="0" borderId="0" xfId="0" applyFill="1" applyBorder="1"/>
    <xf numFmtId="165" fontId="0" fillId="0" borderId="0" xfId="1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3" fontId="0" fillId="0" borderId="5" xfId="1" applyFont="1" applyBorder="1" applyAlignment="1">
      <alignment horizontal="center"/>
    </xf>
    <xf numFmtId="0" fontId="0" fillId="0" borderId="0" xfId="0" applyFill="1" applyBorder="1" applyAlignment="1">
      <alignment horizontal="left" indent="1"/>
    </xf>
    <xf numFmtId="0" fontId="0" fillId="0" borderId="0" xfId="0" applyBorder="1" applyAlignment="1"/>
    <xf numFmtId="0" fontId="5" fillId="0" borderId="0" xfId="0" applyFont="1"/>
    <xf numFmtId="164" fontId="0" fillId="0" borderId="0" xfId="1" applyNumberFormat="1" applyFont="1" applyAlignment="1">
      <alignment horizontal="right"/>
    </xf>
    <xf numFmtId="165" fontId="6" fillId="0" borderId="0" xfId="1" applyNumberFormat="1" applyFont="1"/>
    <xf numFmtId="165" fontId="6" fillId="0" borderId="3" xfId="1" applyNumberFormat="1" applyFont="1" applyBorder="1"/>
    <xf numFmtId="0" fontId="0" fillId="0" borderId="0" xfId="0" applyFill="1" applyBorder="1" applyAlignment="1">
      <alignment horizontal="left" indent="3"/>
    </xf>
    <xf numFmtId="0" fontId="0" fillId="0" borderId="1" xfId="0" applyFill="1" applyBorder="1" applyAlignment="1">
      <alignment horizontal="left" indent="3"/>
    </xf>
    <xf numFmtId="7" fontId="0" fillId="0" borderId="0" xfId="2" applyNumberFormat="1" applyFont="1" applyFill="1" applyAlignment="1">
      <alignment horizontal="right"/>
    </xf>
    <xf numFmtId="43" fontId="0" fillId="0" borderId="0" xfId="1" applyNumberFormat="1" applyFont="1" applyFill="1"/>
    <xf numFmtId="43" fontId="1" fillId="0" borderId="0" xfId="1" applyAlignment="1">
      <alignment horizontal="center"/>
    </xf>
    <xf numFmtId="43" fontId="1" fillId="0" borderId="0" xfId="1" applyFont="1" applyAlignment="1">
      <alignment horizontal="center"/>
    </xf>
    <xf numFmtId="43" fontId="1" fillId="0" borderId="0" xfId="1"/>
    <xf numFmtId="43" fontId="1" fillId="0" borderId="2" xfId="1" applyBorder="1"/>
    <xf numFmtId="43" fontId="1" fillId="0" borderId="3" xfId="1" applyFont="1" applyBorder="1" applyAlignment="1">
      <alignment horizontal="center"/>
    </xf>
    <xf numFmtId="49" fontId="1" fillId="0" borderId="0" xfId="2" applyNumberFormat="1" applyBorder="1"/>
    <xf numFmtId="7" fontId="1" fillId="0" borderId="0" xfId="1" applyNumberFormat="1"/>
    <xf numFmtId="165" fontId="1" fillId="0" borderId="0" xfId="1" applyNumberFormat="1" applyFont="1" applyBorder="1"/>
    <xf numFmtId="165" fontId="6" fillId="0" borderId="0" xfId="1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6" fillId="0" borderId="0" xfId="1" applyNumberFormat="1" applyFont="1" applyBorder="1"/>
    <xf numFmtId="165" fontId="6" fillId="0" borderId="0" xfId="1" applyNumberFormat="1" applyFont="1" applyFill="1" applyBorder="1"/>
    <xf numFmtId="165" fontId="6" fillId="0" borderId="3" xfId="1" applyNumberFormat="1" applyFont="1" applyFill="1" applyBorder="1"/>
    <xf numFmtId="0" fontId="0" fillId="0" borderId="6" xfId="0" applyBorder="1" applyAlignment="1">
      <alignment horizontal="center"/>
    </xf>
    <xf numFmtId="164" fontId="6" fillId="0" borderId="0" xfId="1" applyNumberFormat="1" applyFont="1" applyBorder="1"/>
    <xf numFmtId="164" fontId="6" fillId="0" borderId="3" xfId="1" applyNumberFormat="1" applyFont="1" applyBorder="1"/>
    <xf numFmtId="165" fontId="6" fillId="0" borderId="0" xfId="1" applyNumberFormat="1" applyFont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165" fontId="6" fillId="0" borderId="1" xfId="1" applyNumberFormat="1" applyFont="1" applyBorder="1" applyAlignment="1">
      <alignment horizontal="left" indent="2"/>
    </xf>
    <xf numFmtId="165" fontId="8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9" fillId="0" borderId="0" xfId="0" applyFont="1" applyBorder="1"/>
    <xf numFmtId="0" fontId="0" fillId="0" borderId="0" xfId="1" applyNumberFormat="1" applyFont="1" applyBorder="1" applyAlignment="1">
      <alignment horizontal="left"/>
    </xf>
    <xf numFmtId="0" fontId="0" fillId="0" borderId="0" xfId="1" applyNumberFormat="1" applyFont="1" applyBorder="1"/>
    <xf numFmtId="0" fontId="6" fillId="0" borderId="3" xfId="0" applyFont="1" applyBorder="1" applyAlignment="1">
      <alignment horizontal="center"/>
    </xf>
    <xf numFmtId="165" fontId="6" fillId="0" borderId="7" xfId="1" applyNumberFormat="1" applyFont="1" applyBorder="1" applyAlignment="1">
      <alignment horizontal="center"/>
    </xf>
    <xf numFmtId="0" fontId="6" fillId="0" borderId="0" xfId="0" applyFont="1" applyBorder="1"/>
    <xf numFmtId="165" fontId="8" fillId="0" borderId="0" xfId="1" applyNumberFormat="1" applyFont="1" applyBorder="1" applyAlignment="1">
      <alignment horizontal="center"/>
    </xf>
    <xf numFmtId="0" fontId="10" fillId="0" borderId="0" xfId="0" applyFont="1"/>
    <xf numFmtId="2" fontId="0" fillId="0" borderId="0" xfId="0" applyNumberFormat="1" applyAlignment="1">
      <alignment horizontal="center"/>
    </xf>
    <xf numFmtId="2" fontId="0" fillId="0" borderId="3" xfId="0" applyNumberFormat="1" applyBorder="1" applyAlignment="1">
      <alignment horizontal="center"/>
    </xf>
    <xf numFmtId="169" fontId="6" fillId="0" borderId="0" xfId="2" applyNumberFormat="1" applyFont="1"/>
    <xf numFmtId="43" fontId="1" fillId="0" borderId="3" xfId="1" applyBorder="1" applyAlignment="1">
      <alignment horizontal="center"/>
    </xf>
    <xf numFmtId="44" fontId="0" fillId="0" borderId="0" xfId="2" applyFont="1" applyAlignment="1">
      <alignment horizontal="center"/>
    </xf>
    <xf numFmtId="165" fontId="1" fillId="0" borderId="0" xfId="1" applyNumberFormat="1" applyFont="1"/>
    <xf numFmtId="172" fontId="1" fillId="0" borderId="0" xfId="1" applyNumberFormat="1" applyFont="1"/>
    <xf numFmtId="165" fontId="1" fillId="0" borderId="2" xfId="1" applyNumberFormat="1" applyFont="1" applyBorder="1"/>
    <xf numFmtId="165" fontId="1" fillId="0" borderId="0" xfId="1" applyNumberFormat="1" applyFont="1" applyBorder="1" applyAlignment="1">
      <alignment horizontal="left"/>
    </xf>
    <xf numFmtId="165" fontId="1" fillId="0" borderId="0" xfId="1" applyNumberFormat="1" applyFont="1" applyBorder="1" applyAlignment="1"/>
    <xf numFmtId="165" fontId="1" fillId="0" borderId="1" xfId="1" applyNumberFormat="1" applyFont="1" applyBorder="1" applyAlignment="1"/>
    <xf numFmtId="165" fontId="1" fillId="0" borderId="1" xfId="1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center" vertical="center"/>
    </xf>
    <xf numFmtId="165" fontId="1" fillId="0" borderId="0" xfId="1" applyNumberFormat="1" applyFont="1" applyFill="1" applyBorder="1"/>
    <xf numFmtId="165" fontId="1" fillId="0" borderId="0" xfId="1" applyNumberFormat="1" applyFont="1" applyFill="1"/>
    <xf numFmtId="4" fontId="11" fillId="0" borderId="0" xfId="3" applyNumberFormat="1" applyFont="1" applyFill="1" applyBorder="1" applyAlignment="1">
      <alignment horizontal="right" wrapText="1"/>
    </xf>
    <xf numFmtId="0" fontId="2" fillId="0" borderId="0" xfId="3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Fill="1" applyBorder="1" applyAlignment="1">
      <alignment horizontal="center"/>
    </xf>
    <xf numFmtId="166" fontId="1" fillId="0" borderId="0" xfId="2" applyNumberFormat="1" applyFont="1" applyBorder="1" applyAlignment="1">
      <alignment horizontal="center"/>
    </xf>
    <xf numFmtId="166" fontId="1" fillId="0" borderId="0" xfId="2" applyNumberFormat="1" applyFont="1" applyAlignment="1">
      <alignment horizontal="center"/>
    </xf>
    <xf numFmtId="4" fontId="1" fillId="0" borderId="0" xfId="0" applyNumberFormat="1" applyFont="1" applyBorder="1"/>
    <xf numFmtId="0" fontId="1" fillId="0" borderId="0" xfId="0" applyFont="1" applyAlignment="1">
      <alignment horizontal="center"/>
    </xf>
    <xf numFmtId="39" fontId="1" fillId="0" borderId="0" xfId="1" applyNumberFormat="1" applyFont="1" applyAlignment="1">
      <alignment horizontal="center" vertical="center"/>
    </xf>
    <xf numFmtId="3" fontId="1" fillId="0" borderId="0" xfId="0" applyNumberFormat="1" applyFont="1" applyBorder="1" applyAlignment="1">
      <alignment horizontal="center"/>
    </xf>
    <xf numFmtId="2" fontId="1" fillId="0" borderId="0" xfId="2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39" fontId="1" fillId="0" borderId="3" xfId="1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/>
    </xf>
    <xf numFmtId="2" fontId="1" fillId="0" borderId="3" xfId="2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43" fontId="1" fillId="0" borderId="3" xfId="1" applyBorder="1" applyAlignment="1">
      <alignment horizontal="center"/>
    </xf>
    <xf numFmtId="43" fontId="1" fillId="0" borderId="0" xfId="1" applyAlignment="1">
      <alignment horizontal="center"/>
    </xf>
    <xf numFmtId="43" fontId="1" fillId="0" borderId="8" xfId="1" applyBorder="1" applyAlignment="1">
      <alignment horizontal="center"/>
    </xf>
    <xf numFmtId="43" fontId="0" fillId="0" borderId="0" xfId="0" applyNumberFormat="1" applyBorder="1"/>
    <xf numFmtId="43" fontId="1" fillId="0" borderId="0" xfId="1" applyFont="1" applyAlignment="1">
      <alignment horizontal="center" vertical="center"/>
    </xf>
    <xf numFmtId="43" fontId="6" fillId="0" borderId="0" xfId="1" applyFont="1" applyAlignment="1">
      <alignment horizontal="center" vertical="center"/>
    </xf>
    <xf numFmtId="43" fontId="1" fillId="0" borderId="0" xfId="1" applyAlignment="1"/>
    <xf numFmtId="43" fontId="1" fillId="0" borderId="0" xfId="1" applyAlignment="1">
      <alignment horizontal="left" vertical="center" shrinkToFit="1"/>
    </xf>
    <xf numFmtId="170" fontId="1" fillId="0" borderId="0" xfId="2" applyNumberFormat="1" applyFont="1" applyFill="1" applyBorder="1"/>
    <xf numFmtId="165" fontId="0" fillId="0" borderId="0" xfId="1" applyNumberFormat="1" applyFont="1" applyFill="1" applyBorder="1"/>
    <xf numFmtId="49" fontId="1" fillId="0" borderId="0" xfId="1" applyNumberFormat="1" applyFont="1"/>
    <xf numFmtId="10" fontId="0" fillId="0" borderId="0" xfId="2" applyNumberFormat="1" applyFont="1"/>
    <xf numFmtId="43" fontId="0" fillId="0" borderId="0" xfId="2" applyNumberFormat="1" applyFont="1"/>
    <xf numFmtId="170" fontId="1" fillId="0" borderId="0" xfId="1" applyNumberFormat="1" applyFont="1"/>
    <xf numFmtId="165" fontId="13" fillId="0" borderId="0" xfId="1" applyNumberFormat="1" applyFont="1" applyFill="1" applyBorder="1"/>
    <xf numFmtId="166" fontId="13" fillId="0" borderId="0" xfId="2" applyNumberFormat="1" applyFont="1"/>
    <xf numFmtId="165" fontId="1" fillId="0" borderId="0" xfId="1" applyNumberFormat="1" applyFont="1" applyFill="1" applyProtection="1">
      <protection locked="0"/>
    </xf>
    <xf numFmtId="165" fontId="1" fillId="0" borderId="3" xfId="1" applyNumberFormat="1" applyFont="1" applyFill="1" applyBorder="1"/>
    <xf numFmtId="165" fontId="14" fillId="0" borderId="0" xfId="1" applyNumberFormat="1" applyFont="1" applyFill="1" applyBorder="1"/>
    <xf numFmtId="165" fontId="1" fillId="0" borderId="3" xfId="1" applyNumberFormat="1" applyFont="1" applyFill="1" applyBorder="1" applyProtection="1">
      <protection locked="0"/>
    </xf>
    <xf numFmtId="169" fontId="1" fillId="0" borderId="0" xfId="2" applyNumberFormat="1" applyFont="1" applyFill="1" applyBorder="1"/>
    <xf numFmtId="165" fontId="1" fillId="0" borderId="1" xfId="1" applyNumberFormat="1" applyFont="1" applyFill="1" applyBorder="1"/>
    <xf numFmtId="0" fontId="7" fillId="0" borderId="0" xfId="0" applyFont="1" applyFill="1"/>
    <xf numFmtId="170" fontId="1" fillId="0" borderId="0" xfId="0" applyNumberFormat="1" applyFont="1"/>
    <xf numFmtId="42" fontId="1" fillId="0" borderId="0" xfId="0" applyNumberFormat="1" applyFont="1"/>
    <xf numFmtId="171" fontId="1" fillId="0" borderId="0" xfId="0" applyNumberFormat="1" applyFont="1"/>
    <xf numFmtId="165" fontId="13" fillId="0" borderId="0" xfId="1" applyNumberFormat="1" applyFont="1" applyFill="1" applyProtection="1">
      <protection locked="0"/>
    </xf>
    <xf numFmtId="169" fontId="1" fillId="0" borderId="0" xfId="2" applyNumberFormat="1" applyFont="1"/>
    <xf numFmtId="166" fontId="1" fillId="0" borderId="0" xfId="2" applyNumberFormat="1" applyFont="1" applyAlignment="1">
      <alignment horizontal="center" vertical="center"/>
    </xf>
    <xf numFmtId="7" fontId="1" fillId="0" borderId="0" xfId="2" applyNumberFormat="1" applyFont="1" applyAlignment="1">
      <alignment horizontal="center" vertical="center"/>
    </xf>
    <xf numFmtId="166" fontId="1" fillId="0" borderId="0" xfId="1" applyNumberFormat="1" applyFont="1" applyBorder="1"/>
    <xf numFmtId="43" fontId="0" fillId="0" borderId="0" xfId="1" applyFont="1" applyAlignment="1">
      <alignment horizontal="center"/>
    </xf>
    <xf numFmtId="43" fontId="0" fillId="0" borderId="3" xfId="1" applyFont="1" applyBorder="1" applyAlignment="1">
      <alignment horizontal="center"/>
    </xf>
    <xf numFmtId="43" fontId="0" fillId="0" borderId="3" xfId="1" applyFont="1" applyBorder="1" applyAlignment="1">
      <alignment horizontal="left" indent="1"/>
    </xf>
    <xf numFmtId="43" fontId="0" fillId="0" borderId="3" xfId="0" applyNumberFormat="1" applyBorder="1" applyAlignment="1">
      <alignment horizontal="center"/>
    </xf>
    <xf numFmtId="43" fontId="0" fillId="0" borderId="3" xfId="1" applyNumberFormat="1" applyFont="1" applyFill="1" applyBorder="1"/>
    <xf numFmtId="14" fontId="0" fillId="0" borderId="0" xfId="1" applyNumberFormat="1" applyFont="1" applyBorder="1"/>
    <xf numFmtId="14" fontId="0" fillId="0" borderId="0" xfId="1" applyNumberFormat="1" applyFont="1"/>
    <xf numFmtId="0" fontId="0" fillId="0" borderId="0" xfId="0" applyBorder="1" applyAlignment="1">
      <alignment horizontal="center"/>
    </xf>
    <xf numFmtId="43" fontId="0" fillId="0" borderId="3" xfId="1" applyFont="1" applyBorder="1" applyAlignment="1">
      <alignment horizontal="center"/>
    </xf>
    <xf numFmtId="43" fontId="0" fillId="0" borderId="0" xfId="1" applyFont="1" applyAlignment="1">
      <alignment horizontal="center"/>
    </xf>
    <xf numFmtId="9" fontId="0" fillId="0" borderId="0" xfId="4" applyFont="1"/>
    <xf numFmtId="41" fontId="1" fillId="0" borderId="0" xfId="1" applyNumberFormat="1"/>
    <xf numFmtId="41" fontId="1" fillId="0" borderId="0" xfId="2" applyNumberFormat="1"/>
    <xf numFmtId="41" fontId="12" fillId="0" borderId="0" xfId="0" applyNumberFormat="1" applyFont="1" applyProtection="1">
      <protection locked="0"/>
    </xf>
    <xf numFmtId="41" fontId="12" fillId="0" borderId="0" xfId="1" applyNumberFormat="1" applyFont="1" applyProtection="1">
      <protection locked="0"/>
    </xf>
    <xf numFmtId="41" fontId="12" fillId="0" borderId="0" xfId="1" applyNumberFormat="1" applyFont="1"/>
    <xf numFmtId="41" fontId="12" fillId="0" borderId="3" xfId="0" applyNumberFormat="1" applyFont="1" applyBorder="1" applyProtection="1">
      <protection locked="0"/>
    </xf>
    <xf numFmtId="41" fontId="12" fillId="0" borderId="3" xfId="1" applyNumberFormat="1" applyFont="1" applyBorder="1"/>
    <xf numFmtId="41" fontId="12" fillId="0" borderId="3" xfId="1" applyNumberFormat="1" applyFont="1" applyBorder="1" applyProtection="1">
      <protection locked="0"/>
    </xf>
    <xf numFmtId="41" fontId="1" fillId="0" borderId="3" xfId="1" applyNumberFormat="1" applyBorder="1"/>
    <xf numFmtId="41" fontId="1" fillId="0" borderId="0" xfId="0" applyNumberFormat="1" applyFont="1" applyBorder="1"/>
    <xf numFmtId="14" fontId="1" fillId="0" borderId="0" xfId="1" applyNumberFormat="1"/>
    <xf numFmtId="41" fontId="0" fillId="0" borderId="0" xfId="0" applyNumberFormat="1"/>
    <xf numFmtId="0" fontId="1" fillId="0" borderId="0" xfId="0" applyFont="1" applyBorder="1"/>
    <xf numFmtId="165" fontId="6" fillId="0" borderId="0" xfId="1" applyNumberFormat="1" applyFont="1" applyBorder="1" applyAlignment="1">
      <alignment horizontal="left" indent="2"/>
    </xf>
    <xf numFmtId="169" fontId="1" fillId="0" borderId="0" xfId="2" applyNumberFormat="1" applyFont="1" applyBorder="1"/>
    <xf numFmtId="166" fontId="13" fillId="0" borderId="0" xfId="2" applyNumberFormat="1" applyFont="1" applyBorder="1"/>
    <xf numFmtId="170" fontId="1" fillId="0" borderId="0" xfId="0" applyNumberFormat="1" applyFont="1" applyBorder="1"/>
    <xf numFmtId="42" fontId="1" fillId="0" borderId="0" xfId="0" applyNumberFormat="1" applyFont="1" applyBorder="1"/>
    <xf numFmtId="171" fontId="1" fillId="0" borderId="0" xfId="0" applyNumberFormat="1" applyFont="1" applyBorder="1"/>
    <xf numFmtId="0" fontId="10" fillId="0" borderId="0" xfId="0" applyFont="1" applyBorder="1"/>
    <xf numFmtId="165" fontId="1" fillId="0" borderId="0" xfId="1" applyNumberFormat="1" applyFont="1" applyFill="1" applyBorder="1" applyProtection="1">
      <protection locked="0"/>
    </xf>
    <xf numFmtId="0" fontId="7" fillId="0" borderId="0" xfId="0" applyFont="1" applyFill="1" applyBorder="1"/>
    <xf numFmtId="165" fontId="13" fillId="0" borderId="0" xfId="1" applyNumberFormat="1" applyFont="1" applyFill="1" applyBorder="1" applyProtection="1">
      <protection locked="0"/>
    </xf>
    <xf numFmtId="43" fontId="6" fillId="0" borderId="0" xfId="1" applyNumberFormat="1" applyFont="1" applyFill="1" applyBorder="1"/>
    <xf numFmtId="43" fontId="0" fillId="0" borderId="3" xfId="0" applyNumberFormat="1" applyBorder="1"/>
    <xf numFmtId="43" fontId="1" fillId="0" borderId="0" xfId="1" applyNumberFormat="1" applyFont="1" applyFill="1" applyBorder="1"/>
    <xf numFmtId="2" fontId="1" fillId="0" borderId="0" xfId="0" applyNumberFormat="1" applyFont="1" applyBorder="1" applyAlignment="1">
      <alignment horizontal="center"/>
    </xf>
    <xf numFmtId="2" fontId="1" fillId="0" borderId="0" xfId="2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3" fontId="1" fillId="0" borderId="0" xfId="1" applyAlignment="1">
      <alignment wrapText="1"/>
    </xf>
    <xf numFmtId="41" fontId="1" fillId="0" borderId="0" xfId="1" applyNumberFormat="1" applyAlignment="1">
      <alignment wrapText="1"/>
    </xf>
    <xf numFmtId="41" fontId="1" fillId="0" borderId="3" xfId="2" applyNumberFormat="1" applyBorder="1"/>
    <xf numFmtId="165" fontId="0" fillId="0" borderId="0" xfId="1" applyNumberFormat="1" applyFont="1" applyAlignment="1">
      <alignment horizontal="center" vertical="top" wrapText="1"/>
    </xf>
    <xf numFmtId="42" fontId="1" fillId="0" borderId="0" xfId="2" applyNumberFormat="1"/>
    <xf numFmtId="165" fontId="0" fillId="0" borderId="10" xfId="1" applyNumberFormat="1" applyFont="1" applyBorder="1" applyAlignment="1">
      <alignment horizontal="right"/>
    </xf>
    <xf numFmtId="3" fontId="0" fillId="0" borderId="0" xfId="1" applyNumberFormat="1" applyFont="1" applyAlignment="1">
      <alignment horizontal="right"/>
    </xf>
    <xf numFmtId="3" fontId="0" fillId="0" borderId="0" xfId="1" applyNumberFormat="1" applyFont="1"/>
    <xf numFmtId="3" fontId="6" fillId="0" borderId="0" xfId="1" applyNumberFormat="1" applyFont="1" applyBorder="1"/>
    <xf numFmtId="3" fontId="6" fillId="0" borderId="3" xfId="1" applyNumberFormat="1" applyFont="1" applyBorder="1"/>
    <xf numFmtId="41" fontId="1" fillId="0" borderId="0" xfId="0" applyNumberFormat="1" applyFont="1" applyFill="1" applyBorder="1"/>
    <xf numFmtId="41" fontId="1" fillId="0" borderId="3" xfId="0" applyNumberFormat="1" applyFont="1" applyFill="1" applyBorder="1"/>
    <xf numFmtId="49" fontId="1" fillId="0" borderId="0" xfId="2" applyNumberFormat="1" applyFont="1" applyBorder="1"/>
    <xf numFmtId="165" fontId="1" fillId="0" borderId="0" xfId="1" applyNumberFormat="1" applyFont="1" applyBorder="1" applyAlignment="1">
      <alignment horizontal="center"/>
    </xf>
    <xf numFmtId="165" fontId="0" fillId="0" borderId="11" xfId="1" applyNumberFormat="1" applyFont="1" applyBorder="1" applyAlignment="1">
      <alignment vertical="top" wrapText="1"/>
    </xf>
    <xf numFmtId="164" fontId="6" fillId="0" borderId="0" xfId="1" applyNumberFormat="1" applyFont="1" applyFill="1" applyBorder="1"/>
    <xf numFmtId="165" fontId="16" fillId="0" borderId="0" xfId="1" applyNumberFormat="1" applyFont="1" applyBorder="1" applyAlignment="1">
      <alignment horizontal="left"/>
    </xf>
    <xf numFmtId="169" fontId="16" fillId="0" borderId="0" xfId="2" applyNumberFormat="1" applyFont="1" applyBorder="1" applyAlignment="1">
      <alignment horizontal="right"/>
    </xf>
    <xf numFmtId="169" fontId="16" fillId="0" borderId="0" xfId="2" applyNumberFormat="1" applyFont="1"/>
    <xf numFmtId="165" fontId="16" fillId="0" borderId="0" xfId="1" applyNumberFormat="1" applyFont="1" applyBorder="1"/>
    <xf numFmtId="165" fontId="16" fillId="0" borderId="0" xfId="1" applyNumberFormat="1" applyFont="1"/>
    <xf numFmtId="165" fontId="16" fillId="0" borderId="0" xfId="1" applyNumberFormat="1" applyFont="1" applyFill="1" applyBorder="1"/>
    <xf numFmtId="165" fontId="16" fillId="0" borderId="0" xfId="1" applyNumberFormat="1" applyFont="1" applyFill="1"/>
    <xf numFmtId="43" fontId="16" fillId="0" borderId="0" xfId="1" applyNumberFormat="1" applyFont="1"/>
    <xf numFmtId="165" fontId="16" fillId="0" borderId="3" xfId="1" applyNumberFormat="1" applyFont="1" applyBorder="1"/>
    <xf numFmtId="165" fontId="16" fillId="0" borderId="3" xfId="1" applyNumberFormat="1" applyFont="1" applyBorder="1" applyAlignment="1">
      <alignment horizontal="left"/>
    </xf>
    <xf numFmtId="165" fontId="16" fillId="0" borderId="3" xfId="1" applyNumberFormat="1" applyFont="1" applyFill="1" applyBorder="1"/>
    <xf numFmtId="165" fontId="16" fillId="0" borderId="9" xfId="1" applyNumberFormat="1" applyFont="1" applyBorder="1"/>
    <xf numFmtId="0" fontId="17" fillId="0" borderId="0" xfId="3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0" fillId="0" borderId="0" xfId="0" applyAlignment="1">
      <alignment vertical="top"/>
    </xf>
    <xf numFmtId="4" fontId="0" fillId="0" borderId="8" xfId="0" applyNumberFormat="1" applyBorder="1" applyAlignment="1"/>
    <xf numFmtId="165" fontId="6" fillId="0" borderId="0" xfId="1" applyNumberFormat="1" applyFont="1" applyBorder="1" applyAlignment="1"/>
    <xf numFmtId="0" fontId="6" fillId="0" borderId="0" xfId="0" applyFont="1" applyBorder="1" applyAlignment="1"/>
    <xf numFmtId="165" fontId="0" fillId="0" borderId="0" xfId="0" applyNumberFormat="1" applyBorder="1"/>
    <xf numFmtId="166" fontId="0" fillId="0" borderId="0" xfId="2" applyNumberFormat="1" applyFont="1" applyBorder="1"/>
    <xf numFmtId="41" fontId="0" fillId="0" borderId="0" xfId="0" applyNumberFormat="1" applyBorder="1"/>
    <xf numFmtId="41" fontId="0" fillId="0" borderId="0" xfId="0" applyNumberFormat="1" applyFill="1" applyBorder="1"/>
    <xf numFmtId="41" fontId="15" fillId="0" borderId="0" xfId="0" applyNumberFormat="1" applyFont="1" applyBorder="1"/>
    <xf numFmtId="174" fontId="0" fillId="0" borderId="0" xfId="0" applyNumberFormat="1" applyBorder="1"/>
    <xf numFmtId="42" fontId="1" fillId="0" borderId="0" xfId="1" applyNumberFormat="1" applyFont="1"/>
    <xf numFmtId="42" fontId="1" fillId="0" borderId="0" xfId="5" applyNumberFormat="1" applyFont="1" applyAlignment="1">
      <alignment horizontal="center"/>
    </xf>
    <xf numFmtId="43" fontId="1" fillId="0" borderId="0" xfId="1" applyFont="1" applyAlignment="1">
      <alignment vertical="center" wrapText="1"/>
    </xf>
    <xf numFmtId="165" fontId="1" fillId="0" borderId="0" xfId="1" applyNumberFormat="1" applyFont="1" applyBorder="1" applyAlignment="1">
      <alignment horizontal="center"/>
    </xf>
    <xf numFmtId="165" fontId="1" fillId="0" borderId="0" xfId="1" applyNumberFormat="1" applyFont="1" applyAlignment="1">
      <alignment horizontal="center"/>
    </xf>
    <xf numFmtId="165" fontId="0" fillId="0" borderId="12" xfId="1" applyNumberFormat="1" applyFont="1" applyBorder="1" applyAlignment="1">
      <alignment horizontal="center"/>
    </xf>
    <xf numFmtId="165" fontId="1" fillId="0" borderId="13" xfId="1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left"/>
    </xf>
    <xf numFmtId="165" fontId="0" fillId="0" borderId="16" xfId="1" applyNumberFormat="1" applyFont="1" applyBorder="1" applyAlignment="1">
      <alignment horizontal="center"/>
    </xf>
    <xf numFmtId="165" fontId="0" fillId="0" borderId="17" xfId="1" applyNumberFormat="1" applyFont="1" applyBorder="1" applyAlignment="1">
      <alignment horizontal="center"/>
    </xf>
    <xf numFmtId="165" fontId="0" fillId="0" borderId="18" xfId="1" applyNumberFormat="1" applyFont="1" applyBorder="1"/>
    <xf numFmtId="169" fontId="16" fillId="0" borderId="0" xfId="2" applyNumberFormat="1" applyFont="1" applyBorder="1" applyAlignment="1">
      <alignment horizontal="left"/>
    </xf>
    <xf numFmtId="3" fontId="16" fillId="0" borderId="0" xfId="6" applyNumberFormat="1" applyFont="1"/>
    <xf numFmtId="0" fontId="16" fillId="0" borderId="0" xfId="6" applyFont="1"/>
    <xf numFmtId="4" fontId="16" fillId="0" borderId="0" xfId="6" applyNumberFormat="1" applyFont="1"/>
    <xf numFmtId="43" fontId="16" fillId="0" borderId="19" xfId="1" applyNumberFormat="1" applyFont="1" applyBorder="1"/>
    <xf numFmtId="3" fontId="16" fillId="0" borderId="20" xfId="3" applyNumberFormat="1" applyFont="1" applyFill="1" applyBorder="1" applyAlignment="1">
      <alignment horizontal="right" wrapText="1"/>
    </xf>
    <xf numFmtId="0" fontId="17" fillId="0" borderId="20" xfId="3" applyFont="1" applyFill="1" applyBorder="1" applyAlignment="1">
      <alignment horizontal="left" wrapText="1"/>
    </xf>
    <xf numFmtId="0" fontId="17" fillId="0" borderId="21" xfId="3" applyFont="1" applyFill="1" applyBorder="1" applyAlignment="1">
      <alignment horizontal="left" wrapText="1"/>
    </xf>
    <xf numFmtId="43" fontId="0" fillId="0" borderId="0" xfId="4" applyNumberFormat="1" applyFont="1" applyBorder="1"/>
    <xf numFmtId="43" fontId="0" fillId="0" borderId="3" xfId="4" applyNumberFormat="1" applyFont="1" applyBorder="1"/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3" fontId="0" fillId="0" borderId="8" xfId="1" applyFont="1" applyBorder="1" applyAlignment="1">
      <alignment horizontal="center" vertical="center" wrapText="1"/>
    </xf>
    <xf numFmtId="43" fontId="0" fillId="0" borderId="0" xfId="1" applyFont="1" applyAlignment="1">
      <alignment horizontal="center" vertical="center" wrapText="1"/>
    </xf>
    <xf numFmtId="43" fontId="0" fillId="0" borderId="3" xfId="1" applyFont="1" applyBorder="1" applyAlignment="1">
      <alignment horizontal="center" vertical="center" wrapText="1"/>
    </xf>
    <xf numFmtId="43" fontId="0" fillId="0" borderId="3" xfId="1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1" fillId="0" borderId="0" xfId="1" applyFont="1" applyAlignment="1">
      <alignment horizontal="center"/>
    </xf>
    <xf numFmtId="43" fontId="0" fillId="0" borderId="8" xfId="1" applyFont="1" applyBorder="1" applyAlignment="1">
      <alignment horizontal="center"/>
    </xf>
    <xf numFmtId="43" fontId="0" fillId="0" borderId="0" xfId="1" applyFont="1" applyAlignment="1">
      <alignment horizontal="center" wrapText="1"/>
    </xf>
    <xf numFmtId="165" fontId="1" fillId="0" borderId="0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73" fontId="0" fillId="0" borderId="0" xfId="1" applyNumberFormat="1" applyFont="1" applyBorder="1" applyAlignment="1">
      <alignment horizontal="center"/>
    </xf>
    <xf numFmtId="43" fontId="1" fillId="0" borderId="0" xfId="1" applyFont="1" applyAlignment="1">
      <alignment horizontal="center" vertical="center"/>
    </xf>
    <xf numFmtId="43" fontId="1" fillId="0" borderId="3" xfId="1" applyBorder="1" applyAlignment="1">
      <alignment horizontal="center"/>
    </xf>
    <xf numFmtId="43" fontId="1" fillId="0" borderId="0" xfId="1" applyAlignment="1">
      <alignment horizontal="center"/>
    </xf>
    <xf numFmtId="43" fontId="1" fillId="0" borderId="0" xfId="1" applyFont="1" applyAlignment="1">
      <alignment horizontal="center" vertical="center" wrapText="1"/>
    </xf>
    <xf numFmtId="165" fontId="0" fillId="0" borderId="4" xfId="1" applyNumberFormat="1" applyFont="1" applyBorder="1" applyAlignment="1">
      <alignment horizontal="center" vertical="center" wrapText="1"/>
    </xf>
    <xf numFmtId="165" fontId="0" fillId="0" borderId="0" xfId="1" applyNumberFormat="1" applyFont="1" applyBorder="1" applyAlignment="1">
      <alignment horizontal="center" vertical="center" wrapText="1"/>
    </xf>
    <xf numFmtId="165" fontId="0" fillId="0" borderId="3" xfId="1" applyNumberFormat="1" applyFont="1" applyBorder="1" applyAlignment="1">
      <alignment horizontal="center" vertical="center" wrapText="1"/>
    </xf>
    <xf numFmtId="165" fontId="1" fillId="0" borderId="3" xfId="1" applyNumberFormat="1" applyFont="1" applyBorder="1" applyAlignment="1">
      <alignment horizontal="center"/>
    </xf>
    <xf numFmtId="165" fontId="0" fillId="0" borderId="14" xfId="1" applyNumberFormat="1" applyFont="1" applyBorder="1" applyAlignment="1">
      <alignment horizontal="center"/>
    </xf>
    <xf numFmtId="165" fontId="0" fillId="0" borderId="15" xfId="1" applyNumberFormat="1" applyFont="1" applyBorder="1" applyAlignment="1">
      <alignment horizontal="center"/>
    </xf>
    <xf numFmtId="165" fontId="1" fillId="0" borderId="0" xfId="1" applyNumberFormat="1" applyFont="1" applyAlignment="1">
      <alignment horizontal="center"/>
    </xf>
    <xf numFmtId="165" fontId="1" fillId="0" borderId="2" xfId="1" applyNumberFormat="1" applyFont="1" applyBorder="1" applyAlignment="1">
      <alignment horizontal="center"/>
    </xf>
    <xf numFmtId="165" fontId="1" fillId="0" borderId="4" xfId="1" applyNumberFormat="1" applyFont="1" applyBorder="1" applyAlignment="1">
      <alignment horizontal="center" wrapText="1"/>
    </xf>
    <xf numFmtId="165" fontId="1" fillId="0" borderId="0" xfId="1" applyNumberFormat="1" applyFont="1" applyBorder="1" applyAlignment="1">
      <alignment horizontal="center" wrapText="1"/>
    </xf>
    <xf numFmtId="165" fontId="1" fillId="0" borderId="1" xfId="1" applyNumberFormat="1" applyFont="1" applyBorder="1" applyAlignment="1">
      <alignment horizontal="center" wrapText="1"/>
    </xf>
    <xf numFmtId="165" fontId="6" fillId="0" borderId="3" xfId="1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7">
    <cellStyle name="Comma" xfId="1" builtinId="3"/>
    <cellStyle name="Comma [0]" xfId="5" builtinId="6"/>
    <cellStyle name="Currency" xfId="2" builtinId="4"/>
    <cellStyle name="Normal" xfId="0" builtinId="0"/>
    <cellStyle name="Normal 2" xfId="6" xr:uid="{00000000-0005-0000-0000-000004000000}"/>
    <cellStyle name="Normal_expwret" xfId="3" xr:uid="{00000000-0005-0000-0000-000005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J42"/>
  <sheetViews>
    <sheetView zoomScaleNormal="100" workbookViewId="0">
      <selection activeCell="M32" sqref="M32"/>
    </sheetView>
  </sheetViews>
  <sheetFormatPr defaultRowHeight="12.5"/>
  <cols>
    <col min="1" max="1" width="14.1796875" bestFit="1" customWidth="1"/>
    <col min="2" max="2" width="14.1796875" customWidth="1"/>
    <col min="3" max="3" width="14" customWidth="1"/>
    <col min="4" max="4" width="17.54296875" customWidth="1"/>
    <col min="5" max="5" width="14.7265625" customWidth="1"/>
    <col min="6" max="6" width="5.1796875" customWidth="1"/>
    <col min="7" max="7" width="14.1796875" customWidth="1"/>
    <col min="8" max="8" width="4.81640625" customWidth="1"/>
    <col min="9" max="9" width="13.54296875" customWidth="1"/>
    <col min="10" max="10" width="9.26953125" bestFit="1" customWidth="1"/>
  </cols>
  <sheetData>
    <row r="1" spans="1:10">
      <c r="A1" s="293" t="s">
        <v>68</v>
      </c>
      <c r="B1" s="293"/>
      <c r="C1" s="293"/>
      <c r="D1" s="293"/>
      <c r="E1" s="293"/>
      <c r="F1" s="293"/>
      <c r="G1" s="293"/>
      <c r="H1" s="293"/>
      <c r="I1" s="293"/>
    </row>
    <row r="2" spans="1:10">
      <c r="A2" s="30"/>
      <c r="B2" s="30"/>
      <c r="C2" s="30"/>
      <c r="D2" s="30"/>
      <c r="E2" s="30"/>
      <c r="F2" s="30"/>
      <c r="G2" s="30"/>
      <c r="H2" s="30"/>
      <c r="I2" s="30"/>
    </row>
    <row r="3" spans="1:10">
      <c r="A3" s="294" t="s">
        <v>163</v>
      </c>
      <c r="B3" s="293"/>
      <c r="C3" s="293"/>
      <c r="D3" s="293"/>
      <c r="E3" s="293"/>
      <c r="F3" s="293"/>
      <c r="G3" s="293"/>
      <c r="H3" s="293"/>
      <c r="I3" s="293"/>
    </row>
    <row r="4" spans="1:10">
      <c r="A4" s="295" t="s">
        <v>175</v>
      </c>
      <c r="B4" s="296"/>
      <c r="C4" s="296"/>
      <c r="D4" s="296"/>
      <c r="E4" s="296"/>
      <c r="F4" s="296"/>
      <c r="G4" s="296"/>
      <c r="H4" s="296"/>
      <c r="I4" s="296"/>
    </row>
    <row r="5" spans="1:10" ht="13" thickBot="1">
      <c r="A5" s="5"/>
      <c r="B5" s="5"/>
      <c r="C5" s="5"/>
      <c r="D5" s="5"/>
      <c r="E5" s="5"/>
      <c r="F5" s="5"/>
      <c r="G5" s="5"/>
      <c r="H5" s="5"/>
      <c r="I5" s="5"/>
    </row>
    <row r="6" spans="1:10" ht="15" customHeight="1" thickTop="1">
      <c r="A6" s="3"/>
      <c r="B6" s="3"/>
      <c r="C6" s="297" t="s">
        <v>72</v>
      </c>
      <c r="D6" s="297"/>
      <c r="E6" s="297"/>
      <c r="F6" s="297"/>
      <c r="G6" s="297"/>
      <c r="H6" s="6"/>
      <c r="I6" s="89" t="s">
        <v>109</v>
      </c>
    </row>
    <row r="7" spans="1:10">
      <c r="A7" s="3" t="s">
        <v>84</v>
      </c>
      <c r="B7" s="3"/>
      <c r="C7" s="6"/>
      <c r="D7" s="3"/>
      <c r="E7" s="3"/>
      <c r="F7" s="3"/>
      <c r="G7" s="290" t="s">
        <v>136</v>
      </c>
      <c r="H7" s="6"/>
      <c r="I7" s="89" t="s">
        <v>110</v>
      </c>
    </row>
    <row r="8" spans="1:10">
      <c r="A8" t="s">
        <v>11</v>
      </c>
      <c r="B8" s="62" t="s">
        <v>106</v>
      </c>
      <c r="C8" s="6"/>
      <c r="D8" s="69" t="s">
        <v>107</v>
      </c>
      <c r="E8" s="3"/>
      <c r="F8" s="3"/>
      <c r="G8" s="291"/>
      <c r="H8" s="6"/>
      <c r="I8" s="89" t="s">
        <v>73</v>
      </c>
    </row>
    <row r="9" spans="1:10" ht="13" thickBot="1">
      <c r="A9" s="4" t="s">
        <v>85</v>
      </c>
      <c r="B9" s="68" t="s">
        <v>53</v>
      </c>
      <c r="C9" s="68" t="s">
        <v>108</v>
      </c>
      <c r="D9" s="68" t="s">
        <v>70</v>
      </c>
      <c r="E9" s="7" t="s">
        <v>71</v>
      </c>
      <c r="F9" s="113"/>
      <c r="G9" s="292"/>
      <c r="H9" s="7"/>
      <c r="I9" s="90" t="s">
        <v>114</v>
      </c>
    </row>
    <row r="10" spans="1:10" s="46" customFormat="1">
      <c r="A10" s="72" t="s">
        <v>52</v>
      </c>
      <c r="B10" s="66">
        <f>+C10+I10</f>
        <v>15720.54697051282</v>
      </c>
      <c r="C10" s="66">
        <f>SUM(D10:G10)</f>
        <v>14881.180050847035</v>
      </c>
      <c r="D10" s="67">
        <f>+'Tbl2'!L11</f>
        <v>13328.290443938686</v>
      </c>
      <c r="E10" s="67">
        <f>+'Tbl2'!C11-'Tbl2'!I11</f>
        <v>718.66870734768781</v>
      </c>
      <c r="F10" s="67"/>
      <c r="G10" s="126">
        <f>'Tbl 10'!O9/'Tbl11'!C10</f>
        <v>834.22089956066225</v>
      </c>
      <c r="H10" s="67"/>
      <c r="I10" s="91">
        <f>Allexp!Y9/'Tbl11'!C10</f>
        <v>839.36691966578462</v>
      </c>
    </row>
    <row r="11" spans="1:10">
      <c r="A11" s="3"/>
      <c r="B11" s="55"/>
      <c r="C11" s="56"/>
      <c r="D11" s="57"/>
      <c r="E11" s="57"/>
      <c r="F11" s="57"/>
      <c r="G11" s="48"/>
      <c r="H11" s="48"/>
      <c r="I11" s="92"/>
    </row>
    <row r="12" spans="1:10">
      <c r="A12" s="3" t="s">
        <v>28</v>
      </c>
      <c r="B12" s="61">
        <f>+C12+I12</f>
        <v>14321.023847344113</v>
      </c>
      <c r="C12" s="56">
        <f>SUM(D12:G12)</f>
        <v>14128.822244384804</v>
      </c>
      <c r="D12" s="57">
        <f>+'Tbl2'!L13</f>
        <v>12604.888767196149</v>
      </c>
      <c r="E12" s="57">
        <f>+'Tbl2'!C13-'Tbl2'!I13</f>
        <v>705.13037765044282</v>
      </c>
      <c r="F12" s="57"/>
      <c r="G12" s="48">
        <f>'Tbl 10'!O11/'Tbl11'!C12</f>
        <v>818.80309953821222</v>
      </c>
      <c r="H12" s="48"/>
      <c r="I12" s="92">
        <f>Allexp!Y11/'Tbl11'!C12</f>
        <v>192.2016029593095</v>
      </c>
      <c r="J12" s="31"/>
    </row>
    <row r="13" spans="1:10">
      <c r="A13" s="3" t="s">
        <v>29</v>
      </c>
      <c r="B13" s="61">
        <f>+C13+I13</f>
        <v>14820.700379352462</v>
      </c>
      <c r="C13" s="56">
        <f t="shared" ref="C13:C16" si="0">SUM(D13:G13)</f>
        <v>13765.27610458673</v>
      </c>
      <c r="D13" s="57">
        <f>+'Tbl2'!L14</f>
        <v>12296.853320717762</v>
      </c>
      <c r="E13" s="57">
        <f>+'Tbl2'!C14-'Tbl2'!I14</f>
        <v>716.57865138886518</v>
      </c>
      <c r="F13" s="57"/>
      <c r="G13" s="48">
        <f>'Tbl 10'!O12/'Tbl11'!C13</f>
        <v>751.84413248010299</v>
      </c>
      <c r="H13" s="48"/>
      <c r="I13" s="92">
        <f>Allexp!Y12/'Tbl11'!C13</f>
        <v>1055.4242747657313</v>
      </c>
    </row>
    <row r="14" spans="1:10">
      <c r="A14" s="3" t="s">
        <v>51</v>
      </c>
      <c r="B14" s="61">
        <f>+C14+I14</f>
        <v>16165.835052870787</v>
      </c>
      <c r="C14" s="60">
        <f t="shared" si="0"/>
        <v>15460.510149390042</v>
      </c>
      <c r="D14" s="57">
        <f>+'Tbl2'!L15</f>
        <v>14050.752191180383</v>
      </c>
      <c r="E14" s="57">
        <f>+'Tbl2'!C15-'Tbl2'!I15</f>
        <v>603.43851726882167</v>
      </c>
      <c r="F14" s="57"/>
      <c r="G14" s="48">
        <f>'Tbl 10'!O13/'Tbl11'!C14</f>
        <v>806.3194409408369</v>
      </c>
      <c r="H14" s="48"/>
      <c r="I14" s="92">
        <f>Allexp!Y13/'Tbl11'!C14</f>
        <v>705.32490348074475</v>
      </c>
    </row>
    <row r="15" spans="1:10">
      <c r="A15" s="3" t="s">
        <v>30</v>
      </c>
      <c r="B15" s="61">
        <f>+C15+I15</f>
        <v>14802.921173736688</v>
      </c>
      <c r="C15" s="56">
        <f t="shared" si="0"/>
        <v>14282.682018372236</v>
      </c>
      <c r="D15" s="57">
        <f>+'Tbl2'!L16</f>
        <v>12905.271756123839</v>
      </c>
      <c r="E15" s="57">
        <f>+'Tbl2'!C16-'Tbl2'!I16</f>
        <v>595.92873103014426</v>
      </c>
      <c r="F15" s="57"/>
      <c r="G15" s="48">
        <f>'Tbl 10'!O14/'Tbl11'!C15</f>
        <v>781.48153121825294</v>
      </c>
      <c r="H15" s="48"/>
      <c r="I15" s="92">
        <f>Allexp!Y14/'Tbl11'!C15</f>
        <v>520.2391553644519</v>
      </c>
    </row>
    <row r="16" spans="1:10">
      <c r="A16" s="3" t="s">
        <v>31</v>
      </c>
      <c r="B16" s="61">
        <f>+C16+I16</f>
        <v>15009.496246059782</v>
      </c>
      <c r="C16" s="56">
        <f t="shared" si="0"/>
        <v>14415.983596338321</v>
      </c>
      <c r="D16" s="57">
        <f>+'Tbl2'!L17</f>
        <v>12656.663699152974</v>
      </c>
      <c r="E16" s="57">
        <f>+'Tbl2'!C17-'Tbl2'!I17</f>
        <v>928.69711814263428</v>
      </c>
      <c r="F16" s="57"/>
      <c r="G16" s="48">
        <f>'Tbl 10'!O15/'Tbl11'!C16</f>
        <v>830.62277904271275</v>
      </c>
      <c r="H16" s="48"/>
      <c r="I16" s="92">
        <f>Allexp!Y15/'Tbl11'!C16</f>
        <v>593.51264972146078</v>
      </c>
    </row>
    <row r="17" spans="1:9">
      <c r="A17" s="3"/>
      <c r="B17" s="56"/>
      <c r="C17" s="56"/>
      <c r="D17" s="57"/>
      <c r="E17" s="57"/>
      <c r="F17" s="57"/>
      <c r="G17" s="48"/>
      <c r="H17" s="48"/>
      <c r="I17" s="92"/>
    </row>
    <row r="18" spans="1:9">
      <c r="A18" s="3" t="s">
        <v>32</v>
      </c>
      <c r="B18" s="61">
        <f t="shared" ref="B18:B22" si="1">+C18+I18</f>
        <v>14122.700842835573</v>
      </c>
      <c r="C18" s="56">
        <f t="shared" ref="C18:C22" si="2">SUM(D18:G18)</f>
        <v>13781.77310259232</v>
      </c>
      <c r="D18" s="57">
        <f>+'Tbl2'!L19</f>
        <v>12287.644466106276</v>
      </c>
      <c r="E18" s="57">
        <f>+'Tbl2'!C19-'Tbl2'!I19</f>
        <v>708.9231740104351</v>
      </c>
      <c r="F18" s="57"/>
      <c r="G18" s="185">
        <f>'Tbl 10'!O17/'Tbl11'!C18</f>
        <v>785.20546247560935</v>
      </c>
      <c r="H18" s="185"/>
      <c r="I18" s="92">
        <f>Allexp!Y17/'Tbl11'!C18</f>
        <v>340.9277402432524</v>
      </c>
    </row>
    <row r="19" spans="1:9">
      <c r="A19" s="3" t="s">
        <v>33</v>
      </c>
      <c r="B19" s="61">
        <f t="shared" si="1"/>
        <v>14520.693883424803</v>
      </c>
      <c r="C19" s="56">
        <f t="shared" si="2"/>
        <v>14075.846389499347</v>
      </c>
      <c r="D19" s="57">
        <f>+'Tbl2'!L20</f>
        <v>12416.372465003824</v>
      </c>
      <c r="E19" s="57">
        <f>+'Tbl2'!C20-'Tbl2'!I20</f>
        <v>893.60397377238223</v>
      </c>
      <c r="F19" s="57"/>
      <c r="G19" s="185">
        <f>'Tbl 10'!O18/'Tbl11'!C19</f>
        <v>765.86995072314085</v>
      </c>
      <c r="H19" s="185"/>
      <c r="I19" s="92">
        <f>Allexp!Y18/'Tbl11'!C19</f>
        <v>444.84749392545615</v>
      </c>
    </row>
    <row r="20" spans="1:9">
      <c r="A20" s="3" t="s">
        <v>34</v>
      </c>
      <c r="B20" s="61">
        <f t="shared" si="1"/>
        <v>15045.43729495186</v>
      </c>
      <c r="C20" s="60">
        <f t="shared" si="2"/>
        <v>14378.945528859998</v>
      </c>
      <c r="D20" s="57">
        <f>+'Tbl2'!L21</f>
        <v>12777.601219069216</v>
      </c>
      <c r="E20" s="57">
        <f>+'Tbl2'!C21-'Tbl2'!I21</f>
        <v>733.34471868866967</v>
      </c>
      <c r="F20" s="57"/>
      <c r="G20" s="185">
        <f>'Tbl 10'!O19/'Tbl11'!C20</f>
        <v>867.99959110211296</v>
      </c>
      <c r="H20" s="185"/>
      <c r="I20" s="92">
        <f>Allexp!Y19/'Tbl11'!C20</f>
        <v>666.49176609186168</v>
      </c>
    </row>
    <row r="21" spans="1:9">
      <c r="A21" s="3" t="s">
        <v>35</v>
      </c>
      <c r="B21" s="61">
        <f t="shared" si="1"/>
        <v>15040.185137268993</v>
      </c>
      <c r="C21" s="56">
        <f t="shared" si="2"/>
        <v>14338.432188302893</v>
      </c>
      <c r="D21" s="57">
        <f>+'Tbl2'!L22</f>
        <v>12482.820945851186</v>
      </c>
      <c r="E21" s="57">
        <f>+'Tbl2'!C22-'Tbl2'!I22</f>
        <v>1072.9323536025167</v>
      </c>
      <c r="F21" s="57"/>
      <c r="G21" s="185">
        <f>'Tbl 10'!O20/'Tbl11'!C21</f>
        <v>782.67888884918989</v>
      </c>
      <c r="H21" s="185"/>
      <c r="I21" s="92">
        <f>Allexp!Y20/'Tbl11'!C21</f>
        <v>701.75294896609978</v>
      </c>
    </row>
    <row r="22" spans="1:9">
      <c r="A22" s="3" t="s">
        <v>36</v>
      </c>
      <c r="B22" s="61">
        <f t="shared" si="1"/>
        <v>15170.5565522217</v>
      </c>
      <c r="C22" s="56">
        <f t="shared" si="2"/>
        <v>15158.823000653969</v>
      </c>
      <c r="D22" s="57">
        <f>+'Tbl2'!L23</f>
        <v>13609.019940343343</v>
      </c>
      <c r="E22" s="57">
        <f>+'Tbl2'!C23-'Tbl2'!I23</f>
        <v>774.13585349349887</v>
      </c>
      <c r="F22" s="57"/>
      <c r="G22" s="185">
        <f>'Tbl 10'!O21/'Tbl11'!C22</f>
        <v>775.66720681712616</v>
      </c>
      <c r="H22" s="185"/>
      <c r="I22" s="92">
        <f>Allexp!Y21/'Tbl11'!C22</f>
        <v>11.733551567731409</v>
      </c>
    </row>
    <row r="23" spans="1:9">
      <c r="A23" s="3"/>
      <c r="B23" s="56"/>
      <c r="C23" s="56"/>
      <c r="D23" s="57"/>
      <c r="E23" s="57"/>
      <c r="F23" s="57"/>
      <c r="G23" s="185"/>
      <c r="H23" s="185"/>
      <c r="I23" s="92"/>
    </row>
    <row r="24" spans="1:9">
      <c r="A24" s="3" t="s">
        <v>37</v>
      </c>
      <c r="B24" s="61">
        <f t="shared" ref="B24:B28" si="3">+C24+I24</f>
        <v>14154.483551688092</v>
      </c>
      <c r="C24" s="56">
        <f t="shared" ref="C24:C28" si="4">SUM(D24:G24)</f>
        <v>13283.447676267089</v>
      </c>
      <c r="D24" s="57">
        <f>+'Tbl2'!L25</f>
        <v>12087.524954488017</v>
      </c>
      <c r="E24" s="57">
        <f>+'Tbl2'!C25-'Tbl2'!I25</f>
        <v>468.88023021394838</v>
      </c>
      <c r="F24" s="57"/>
      <c r="G24" s="185">
        <f>'Tbl 10'!O23/'Tbl11'!C24</f>
        <v>727.04249156512435</v>
      </c>
      <c r="H24" s="185"/>
      <c r="I24" s="92">
        <f>Allexp!Y23/'Tbl11'!C24</f>
        <v>871.03587542100195</v>
      </c>
    </row>
    <row r="25" spans="1:9">
      <c r="A25" s="3" t="s">
        <v>38</v>
      </c>
      <c r="B25" s="61">
        <f t="shared" si="3"/>
        <v>14126.209698770066</v>
      </c>
      <c r="C25" s="56">
        <f t="shared" si="4"/>
        <v>14028.886032937255</v>
      </c>
      <c r="D25" s="57">
        <f>+'Tbl2'!L26</f>
        <v>12169.459977590164</v>
      </c>
      <c r="E25" s="57">
        <f>+'Tbl2'!C26-'Tbl2'!I26</f>
        <v>1096.5674979153628</v>
      </c>
      <c r="F25" s="57"/>
      <c r="G25" s="185">
        <f>'Tbl 10'!O24/'Tbl11'!C25</f>
        <v>762.85855743172817</v>
      </c>
      <c r="H25" s="185"/>
      <c r="I25" s="92">
        <f>Allexp!Y24/'Tbl11'!C25</f>
        <v>97.323665832812168</v>
      </c>
    </row>
    <row r="26" spans="1:9">
      <c r="A26" s="3" t="s">
        <v>39</v>
      </c>
      <c r="B26" s="61">
        <f t="shared" si="3"/>
        <v>14388.608769968279</v>
      </c>
      <c r="C26" s="60">
        <f t="shared" si="4"/>
        <v>13457.339103186509</v>
      </c>
      <c r="D26" s="57">
        <f>+'Tbl2'!L27</f>
        <v>11871.252745967653</v>
      </c>
      <c r="E26" s="57">
        <f>+'Tbl2'!C27-'Tbl2'!I27</f>
        <v>868.00644753306915</v>
      </c>
      <c r="F26" s="57"/>
      <c r="G26" s="185">
        <f>'Tbl 10'!O25/'Tbl11'!C26</f>
        <v>718.07990968578645</v>
      </c>
      <c r="H26" s="185"/>
      <c r="I26" s="92">
        <f>Allexp!Y25/'Tbl11'!C26</f>
        <v>931.26966678177075</v>
      </c>
    </row>
    <row r="27" spans="1:9">
      <c r="A27" s="3" t="s">
        <v>40</v>
      </c>
      <c r="B27" s="61">
        <f t="shared" si="3"/>
        <v>16731.346378702565</v>
      </c>
      <c r="C27" s="56">
        <f t="shared" si="4"/>
        <v>15911.07785208747</v>
      </c>
      <c r="D27" s="57">
        <f>+'Tbl2'!L28</f>
        <v>14218.635253099101</v>
      </c>
      <c r="E27" s="57">
        <f>+'Tbl2'!C28-'Tbl2'!I28</f>
        <v>719.3119355026738</v>
      </c>
      <c r="F27" s="57"/>
      <c r="G27" s="185">
        <f>'Tbl 10'!O26/'Tbl11'!C27</f>
        <v>973.13066348569544</v>
      </c>
      <c r="H27" s="185"/>
      <c r="I27" s="92">
        <f>Allexp!Y26/'Tbl11'!C27</f>
        <v>820.26852661509474</v>
      </c>
    </row>
    <row r="28" spans="1:9">
      <c r="A28" s="3" t="s">
        <v>41</v>
      </c>
      <c r="B28" s="61">
        <f t="shared" si="3"/>
        <v>15906.542736459993</v>
      </c>
      <c r="C28" s="56">
        <f t="shared" si="4"/>
        <v>15889.319671402976</v>
      </c>
      <c r="D28" s="57">
        <f>+'Tbl2'!L29</f>
        <v>14003.871071874071</v>
      </c>
      <c r="E28" s="57">
        <f>+'Tbl2'!C29-'Tbl2'!I29</f>
        <v>984.88938349942691</v>
      </c>
      <c r="F28" s="57"/>
      <c r="G28" s="185">
        <f>'Tbl 10'!O27/'Tbl11'!C28</f>
        <v>900.55921602947751</v>
      </c>
      <c r="H28" s="185"/>
      <c r="I28" s="92">
        <f>Allexp!Y27/'Tbl11'!C28</f>
        <v>17.223065057016608</v>
      </c>
    </row>
    <row r="29" spans="1:9">
      <c r="A29" s="3"/>
      <c r="B29" s="56"/>
      <c r="C29" s="56"/>
      <c r="D29" s="57"/>
      <c r="E29" s="57"/>
      <c r="F29" s="57"/>
      <c r="G29" s="185"/>
      <c r="H29" s="185"/>
      <c r="I29" s="92"/>
    </row>
    <row r="30" spans="1:9">
      <c r="A30" s="116" t="s">
        <v>116</v>
      </c>
      <c r="B30" s="61">
        <f t="shared" ref="B30:B34" si="5">+C30+I30</f>
        <v>17990.064798468888</v>
      </c>
      <c r="C30" s="56">
        <f t="shared" ref="C30:C34" si="6">SUM(D30:G30)</f>
        <v>16285.896317318045</v>
      </c>
      <c r="D30" s="57">
        <f>+'Tbl2'!L31</f>
        <v>14629.713778842804</v>
      </c>
      <c r="E30" s="57">
        <f>+'Tbl2'!C31-'Tbl2'!I31</f>
        <v>677.76714572997298</v>
      </c>
      <c r="F30" s="57"/>
      <c r="G30" s="185">
        <f>'Tbl 10'!O29/'Tbl11'!C30</f>
        <v>978.41539274526781</v>
      </c>
      <c r="H30" s="185"/>
      <c r="I30" s="92">
        <f>Allexp!Y29/'Tbl11'!C30</f>
        <v>1704.1684811508433</v>
      </c>
    </row>
    <row r="31" spans="1:9">
      <c r="A31" s="3" t="s">
        <v>43</v>
      </c>
      <c r="B31" s="61">
        <f t="shared" si="5"/>
        <v>15915.938501364988</v>
      </c>
      <c r="C31" s="56">
        <f t="shared" si="6"/>
        <v>15408.90138526478</v>
      </c>
      <c r="D31" s="57">
        <f>+'Tbl2'!L32</f>
        <v>13749.648472730416</v>
      </c>
      <c r="E31" s="57">
        <f>+'Tbl2'!C32-'Tbl2'!I32</f>
        <v>820.2173242863937</v>
      </c>
      <c r="F31" s="57"/>
      <c r="G31" s="185">
        <f>'Tbl 10'!O30/'Tbl11'!C31</f>
        <v>839.03558824797005</v>
      </c>
      <c r="H31" s="185"/>
      <c r="I31" s="92">
        <f>Allexp!Y30/'Tbl11'!C31</f>
        <v>507.03711610020707</v>
      </c>
    </row>
    <row r="32" spans="1:9">
      <c r="A32" s="3" t="s">
        <v>44</v>
      </c>
      <c r="B32" s="61">
        <f t="shared" si="5"/>
        <v>13513.299282735021</v>
      </c>
      <c r="C32" s="60">
        <f t="shared" si="6"/>
        <v>13513.299282735021</v>
      </c>
      <c r="D32" s="57">
        <f>+'Tbl2'!L33</f>
        <v>11766.33497205588</v>
      </c>
      <c r="E32" s="57">
        <f>+'Tbl2'!C33-'Tbl2'!I33</f>
        <v>980.98740330259716</v>
      </c>
      <c r="F32" s="57"/>
      <c r="G32" s="185">
        <f>'Tbl 10'!O31/'Tbl11'!C32</f>
        <v>765.97690737654443</v>
      </c>
      <c r="H32" s="185"/>
      <c r="I32" s="92">
        <f>Allexp!Y31/'Tbl11'!C32</f>
        <v>0</v>
      </c>
    </row>
    <row r="33" spans="1:10">
      <c r="A33" s="3" t="s">
        <v>45</v>
      </c>
      <c r="B33" s="61">
        <f t="shared" si="5"/>
        <v>13825.809200884432</v>
      </c>
      <c r="C33" s="56">
        <f t="shared" si="6"/>
        <v>13452.20673553131</v>
      </c>
      <c r="D33" s="57">
        <f>+'Tbl2'!L34</f>
        <v>11736.532182763802</v>
      </c>
      <c r="E33" s="57">
        <f>+'Tbl2'!C34-'Tbl2'!I34</f>
        <v>973.48445168451872</v>
      </c>
      <c r="F33" s="57"/>
      <c r="G33" s="185">
        <f>'Tbl 10'!O32/'Tbl11'!C33</f>
        <v>742.19010108298892</v>
      </c>
      <c r="H33" s="185"/>
      <c r="I33" s="92">
        <f>Allexp!Y32/'Tbl11'!C33</f>
        <v>373.60246535312126</v>
      </c>
    </row>
    <row r="34" spans="1:10">
      <c r="A34" s="3" t="s">
        <v>46</v>
      </c>
      <c r="B34" s="61">
        <f t="shared" si="5"/>
        <v>17275.177764365038</v>
      </c>
      <c r="C34" s="56">
        <f t="shared" si="6"/>
        <v>17228.398561771399</v>
      </c>
      <c r="D34" s="57">
        <f>+'Tbl2'!L35</f>
        <v>15255.894319514382</v>
      </c>
      <c r="E34" s="57">
        <f>+'Tbl2'!C35-'Tbl2'!I35</f>
        <v>1058.4309857211829</v>
      </c>
      <c r="F34" s="57"/>
      <c r="G34" s="185">
        <f>'Tbl 10'!O33/'Tbl11'!C34</f>
        <v>914.07325653583496</v>
      </c>
      <c r="H34" s="185"/>
      <c r="I34" s="92">
        <f>Allexp!Y33/'Tbl11'!C34</f>
        <v>46.779202593640072</v>
      </c>
    </row>
    <row r="35" spans="1:10">
      <c r="B35" s="56"/>
      <c r="C35" s="56"/>
      <c r="D35" s="57"/>
      <c r="E35" s="57"/>
      <c r="F35" s="57"/>
      <c r="G35" s="185"/>
      <c r="H35" s="185"/>
      <c r="I35" s="92"/>
    </row>
    <row r="36" spans="1:10">
      <c r="A36" s="3" t="s">
        <v>47</v>
      </c>
      <c r="B36" s="61">
        <f t="shared" ref="B36:B39" si="7">+C36+I36</f>
        <v>13363.642523898972</v>
      </c>
      <c r="C36" s="56">
        <f t="shared" ref="C36:C39" si="8">SUM(D36:G36)</f>
        <v>13363.642523898972</v>
      </c>
      <c r="D36" s="57">
        <f>+'Tbl2'!L37</f>
        <v>12135.769499272305</v>
      </c>
      <c r="E36" s="57">
        <f>+'Tbl2'!C37-'Tbl2'!I37</f>
        <v>502.62074201864743</v>
      </c>
      <c r="F36" s="57"/>
      <c r="G36" s="185">
        <f>'Tbl 10'!O35/'Tbl11'!C36</f>
        <v>725.25228260801964</v>
      </c>
      <c r="H36" s="185"/>
      <c r="I36" s="92">
        <f>Allexp!Y35/'Tbl11'!C36</f>
        <v>0</v>
      </c>
      <c r="J36" s="31"/>
    </row>
    <row r="37" spans="1:10">
      <c r="A37" s="3" t="s">
        <v>48</v>
      </c>
      <c r="B37" s="61">
        <f t="shared" si="7"/>
        <v>13602.50813051023</v>
      </c>
      <c r="C37" s="56">
        <f t="shared" si="8"/>
        <v>13370.868196974485</v>
      </c>
      <c r="D37" s="57">
        <f>+'Tbl2'!L38</f>
        <v>12171.216175412164</v>
      </c>
      <c r="E37" s="57">
        <f>+'Tbl2'!C38-'Tbl2'!I38</f>
        <v>487.45062711682658</v>
      </c>
      <c r="F37" s="57"/>
      <c r="G37" s="185">
        <f>'Tbl 10'!O36/'Tbl11'!C37</f>
        <v>712.20139444549386</v>
      </c>
      <c r="H37" s="185"/>
      <c r="I37" s="92">
        <f>Allexp!Y36/'Tbl11'!C37</f>
        <v>231.63993353574475</v>
      </c>
    </row>
    <row r="38" spans="1:10">
      <c r="A38" s="3" t="s">
        <v>49</v>
      </c>
      <c r="B38" s="61">
        <f t="shared" si="7"/>
        <v>15444.032970582401</v>
      </c>
      <c r="C38" s="60">
        <f t="shared" si="8"/>
        <v>14234.531351526863</v>
      </c>
      <c r="D38" s="57">
        <f>+'Tbl2'!L39</f>
        <v>12845.062545322442</v>
      </c>
      <c r="E38" s="57">
        <f>+'Tbl2'!C39-'Tbl2'!I39</f>
        <v>590.87487899966618</v>
      </c>
      <c r="F38" s="57"/>
      <c r="G38" s="185">
        <f>'Tbl 10'!O37/'Tbl11'!C38</f>
        <v>798.59392720475455</v>
      </c>
      <c r="H38" s="185"/>
      <c r="I38" s="92">
        <f>Allexp!Y37/'Tbl11'!C38</f>
        <v>1209.5016190555386</v>
      </c>
    </row>
    <row r="39" spans="1:10">
      <c r="A39" s="8" t="s">
        <v>50</v>
      </c>
      <c r="B39" s="187">
        <f t="shared" si="7"/>
        <v>18226.61594069995</v>
      </c>
      <c r="C39" s="186">
        <f t="shared" si="8"/>
        <v>18187.513518680797</v>
      </c>
      <c r="D39" s="188">
        <f>+'Tbl2'!L40</f>
        <v>16111.718844452425</v>
      </c>
      <c r="E39" s="188">
        <f>+'Tbl2'!C40-'Tbl2'!I40</f>
        <v>1073.9119692319946</v>
      </c>
      <c r="F39" s="188"/>
      <c r="G39" s="186">
        <f>'Tbl 10'!O38/'Tbl11'!C39</f>
        <v>1001.8827049963769</v>
      </c>
      <c r="H39" s="186"/>
      <c r="I39" s="189">
        <f>Allexp!Y38/'Tbl11'!C39</f>
        <v>39.102422019155377</v>
      </c>
    </row>
    <row r="40" spans="1:10">
      <c r="A40" s="208" t="s">
        <v>162</v>
      </c>
      <c r="I40" s="31"/>
    </row>
    <row r="41" spans="1:10">
      <c r="A41" s="85" t="s">
        <v>115</v>
      </c>
    </row>
    <row r="42" spans="1:10">
      <c r="A42" t="s">
        <v>131</v>
      </c>
    </row>
  </sheetData>
  <mergeCells count="5">
    <mergeCell ref="G7:G9"/>
    <mergeCell ref="A1:I1"/>
    <mergeCell ref="A3:I3"/>
    <mergeCell ref="A4:I4"/>
    <mergeCell ref="C6:G6"/>
  </mergeCells>
  <phoneticPr fontId="0" type="noConversion"/>
  <printOptions horizontalCentered="1"/>
  <pageMargins left="0.5" right="0.5" top="0.37" bottom="0.38" header="0.17" footer="0.25"/>
  <pageSetup orientation="landscape" r:id="rId1"/>
  <headerFooter scaleWithDoc="0" alignWithMargins="0">
    <oddFooter>&amp;LMSDE - LFRO   04/2020&amp;C&amp;P&amp;RSelected Financial Data, Part 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AE138"/>
  <sheetViews>
    <sheetView zoomScaleNormal="100" workbookViewId="0">
      <selection activeCell="K57" sqref="K57"/>
    </sheetView>
  </sheetViews>
  <sheetFormatPr defaultColWidth="9.1796875" defaultRowHeight="12.5"/>
  <cols>
    <col min="1" max="1" width="14.7265625" style="14" customWidth="1"/>
    <col min="2" max="2" width="14.81640625" style="16" bestFit="1" customWidth="1"/>
    <col min="3" max="3" width="12.1796875" style="16" bestFit="1" customWidth="1"/>
    <col min="4" max="4" width="12.26953125" style="16" bestFit="1" customWidth="1"/>
    <col min="5" max="5" width="14" style="16" customWidth="1"/>
    <col min="6" max="6" width="14.453125" style="16" bestFit="1" customWidth="1"/>
    <col min="7" max="7" width="12.1796875" style="16" bestFit="1" customWidth="1"/>
    <col min="8" max="8" width="13.81640625" style="16" bestFit="1" customWidth="1"/>
    <col min="9" max="9" width="13.1796875" style="16" bestFit="1" customWidth="1"/>
    <col min="10" max="10" width="11.26953125" style="16" bestFit="1" customWidth="1"/>
    <col min="11" max="12" width="12.26953125" style="16" bestFit="1" customWidth="1"/>
    <col min="13" max="13" width="12.1796875" style="16" bestFit="1" customWidth="1"/>
    <col min="14" max="14" width="13.81640625" style="16" bestFit="1" customWidth="1"/>
    <col min="15" max="15" width="14.1796875" style="16" bestFit="1" customWidth="1"/>
    <col min="16" max="16" width="14" style="16" bestFit="1" customWidth="1"/>
    <col min="17" max="16384" width="9.1796875" style="16"/>
  </cols>
  <sheetData>
    <row r="1" spans="1:31">
      <c r="A1" s="318" t="s">
        <v>100</v>
      </c>
      <c r="B1" s="318"/>
      <c r="C1" s="318"/>
      <c r="D1" s="318"/>
      <c r="E1" s="318"/>
      <c r="F1" s="318"/>
      <c r="G1" s="318"/>
      <c r="H1" s="318"/>
      <c r="I1" s="318" t="s">
        <v>196</v>
      </c>
      <c r="J1" s="318"/>
      <c r="K1" s="318"/>
      <c r="L1" s="318"/>
      <c r="M1" s="318"/>
      <c r="N1" s="318"/>
      <c r="O1" s="318"/>
    </row>
    <row r="2" spans="1:31">
      <c r="I2" s="14"/>
    </row>
    <row r="3" spans="1:31">
      <c r="A3" s="308" t="s">
        <v>183</v>
      </c>
      <c r="B3" s="308"/>
      <c r="C3" s="308"/>
      <c r="D3" s="308"/>
      <c r="E3" s="308"/>
      <c r="F3" s="308"/>
      <c r="G3" s="308"/>
      <c r="H3" s="308"/>
      <c r="I3" s="308" t="s">
        <v>183</v>
      </c>
      <c r="J3" s="308"/>
      <c r="K3" s="308"/>
      <c r="L3" s="308"/>
      <c r="M3" s="308"/>
      <c r="N3" s="308"/>
      <c r="O3" s="308"/>
    </row>
    <row r="4" spans="1:31">
      <c r="A4" s="318"/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</row>
    <row r="5" spans="1:31" ht="13" thickBo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31" ht="15" customHeight="1" thickTop="1">
      <c r="A6" s="3" t="s">
        <v>84</v>
      </c>
      <c r="B6" s="18" t="s">
        <v>53</v>
      </c>
      <c r="C6" s="18"/>
      <c r="D6" s="18" t="s">
        <v>2</v>
      </c>
      <c r="E6" s="18" t="s">
        <v>3</v>
      </c>
      <c r="F6" s="18" t="s">
        <v>6</v>
      </c>
      <c r="G6" s="18" t="s">
        <v>8</v>
      </c>
      <c r="H6" s="18"/>
      <c r="I6" s="18" t="s">
        <v>13</v>
      </c>
      <c r="J6" s="18"/>
      <c r="K6" s="18" t="s">
        <v>12</v>
      </c>
      <c r="L6" s="18"/>
      <c r="M6" s="18" t="s">
        <v>21</v>
      </c>
      <c r="N6" s="18"/>
      <c r="O6" s="18" t="s">
        <v>59</v>
      </c>
    </row>
    <row r="7" spans="1:31">
      <c r="A7" t="s">
        <v>11</v>
      </c>
      <c r="B7" s="18" t="s">
        <v>54</v>
      </c>
      <c r="C7" s="18" t="s">
        <v>0</v>
      </c>
      <c r="D7" s="18" t="s">
        <v>0</v>
      </c>
      <c r="E7" s="18" t="s">
        <v>5</v>
      </c>
      <c r="F7" s="18" t="s">
        <v>3</v>
      </c>
      <c r="G7" s="18" t="s">
        <v>3</v>
      </c>
      <c r="H7" s="18" t="s">
        <v>10</v>
      </c>
      <c r="I7" s="18" t="s">
        <v>14</v>
      </c>
      <c r="J7" s="18" t="s">
        <v>16</v>
      </c>
      <c r="K7" s="18" t="s">
        <v>17</v>
      </c>
      <c r="L7" s="18" t="s">
        <v>19</v>
      </c>
      <c r="M7" s="18" t="s">
        <v>22</v>
      </c>
      <c r="N7" s="238" t="s">
        <v>170</v>
      </c>
      <c r="O7" s="18" t="s">
        <v>60</v>
      </c>
    </row>
    <row r="8" spans="1:31" ht="13" thickBot="1">
      <c r="A8" s="4" t="s">
        <v>85</v>
      </c>
      <c r="B8" s="133" t="s">
        <v>144</v>
      </c>
      <c r="C8" s="20" t="s">
        <v>1</v>
      </c>
      <c r="D8" s="20" t="s">
        <v>1</v>
      </c>
      <c r="E8" s="20" t="s">
        <v>4</v>
      </c>
      <c r="F8" s="20" t="s">
        <v>7</v>
      </c>
      <c r="G8" s="20" t="s">
        <v>9</v>
      </c>
      <c r="H8" s="20" t="s">
        <v>11</v>
      </c>
      <c r="I8" s="20" t="s">
        <v>15</v>
      </c>
      <c r="J8" s="20" t="s">
        <v>15</v>
      </c>
      <c r="K8" s="20" t="s">
        <v>18</v>
      </c>
      <c r="L8" s="20" t="s">
        <v>20</v>
      </c>
      <c r="M8" s="20" t="s">
        <v>20</v>
      </c>
      <c r="N8" s="7" t="s">
        <v>24</v>
      </c>
      <c r="O8" s="20" t="s">
        <v>61</v>
      </c>
    </row>
    <row r="9" spans="1:31">
      <c r="A9" s="72" t="s">
        <v>52</v>
      </c>
      <c r="B9" s="65">
        <f t="shared" ref="B9:N9" si="0">SUM(B11:B38)</f>
        <v>13194816859.909998</v>
      </c>
      <c r="C9" s="65">
        <f t="shared" si="0"/>
        <v>347498226.31999993</v>
      </c>
      <c r="D9" s="167">
        <f t="shared" si="0"/>
        <v>813856777.03000009</v>
      </c>
      <c r="E9" s="167">
        <f t="shared" si="0"/>
        <v>4689045756</v>
      </c>
      <c r="F9" s="167">
        <f t="shared" si="0"/>
        <v>222473398.71000001</v>
      </c>
      <c r="G9" s="167">
        <f t="shared" si="0"/>
        <v>304707605.44999993</v>
      </c>
      <c r="H9" s="167">
        <f t="shared" si="0"/>
        <v>1442155598.5699997</v>
      </c>
      <c r="I9" s="167">
        <f t="shared" si="0"/>
        <v>100515921.00000003</v>
      </c>
      <c r="J9" s="167">
        <f t="shared" si="0"/>
        <v>72564162.5</v>
      </c>
      <c r="K9" s="167">
        <f t="shared" si="0"/>
        <v>637227823.5999999</v>
      </c>
      <c r="L9" s="167">
        <f t="shared" si="0"/>
        <v>781944395.66999984</v>
      </c>
      <c r="M9" s="167">
        <f t="shared" si="0"/>
        <v>267751732.24999997</v>
      </c>
      <c r="N9" s="167">
        <f t="shared" si="0"/>
        <v>2775390037.8099999</v>
      </c>
      <c r="O9" s="269">
        <f>SUM(O11:O38)</f>
        <v>739685425</v>
      </c>
    </row>
    <row r="10" spans="1:31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62"/>
      <c r="M10" s="14"/>
      <c r="N10" s="163"/>
      <c r="O10" s="14"/>
      <c r="P10" s="14"/>
      <c r="Q10" s="14"/>
      <c r="R10" s="14"/>
      <c r="S10" s="14"/>
      <c r="T10" s="14"/>
      <c r="U10" s="14"/>
    </row>
    <row r="11" spans="1:31">
      <c r="A11" s="73" t="s">
        <v>28</v>
      </c>
      <c r="B11" s="14">
        <f>SUM(C11:N11)+O11</f>
        <v>116876443.37</v>
      </c>
      <c r="C11" s="14">
        <v>2338923.0300000003</v>
      </c>
      <c r="D11" s="14">
        <v>6960853.1699999999</v>
      </c>
      <c r="E11" s="14">
        <v>41265062.350000009</v>
      </c>
      <c r="F11" s="14">
        <v>2711764.5499999993</v>
      </c>
      <c r="G11" s="14">
        <v>1438542.8000000003</v>
      </c>
      <c r="H11" s="14">
        <v>14165909.400000002</v>
      </c>
      <c r="I11" s="14">
        <v>608237.09000000008</v>
      </c>
      <c r="J11" s="14">
        <v>985165.84</v>
      </c>
      <c r="K11" s="14">
        <v>5832979.5100000007</v>
      </c>
      <c r="L11" s="14">
        <v>7463155.7699999996</v>
      </c>
      <c r="M11" s="14">
        <v>1695951.35</v>
      </c>
      <c r="N11" s="14">
        <v>24636595.509999994</v>
      </c>
      <c r="O11" s="14">
        <v>6773303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>
      <c r="A12" s="73" t="s">
        <v>29</v>
      </c>
      <c r="B12" s="14">
        <f t="shared" ref="B12:B15" si="1">SUM(C12:N12)+O12</f>
        <v>1136871244.1999998</v>
      </c>
      <c r="C12" s="14">
        <v>34250392.510000005</v>
      </c>
      <c r="D12" s="14">
        <v>68228480.769999966</v>
      </c>
      <c r="E12" s="14">
        <v>407930072.8299998</v>
      </c>
      <c r="F12" s="14">
        <v>35087106.260000013</v>
      </c>
      <c r="G12" s="14">
        <v>17367584.449999999</v>
      </c>
      <c r="H12" s="14">
        <v>112511999.66999999</v>
      </c>
      <c r="I12" s="14">
        <v>8590964.3600000013</v>
      </c>
      <c r="J12" s="14">
        <v>0</v>
      </c>
      <c r="K12" s="14">
        <v>59182079.369999997</v>
      </c>
      <c r="L12" s="14">
        <v>77371676.520000026</v>
      </c>
      <c r="M12" s="14">
        <v>21119098.969999999</v>
      </c>
      <c r="N12" s="14">
        <v>233137140.49000001</v>
      </c>
      <c r="O12" s="14">
        <v>62094648</v>
      </c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1">
      <c r="A13" s="73" t="s">
        <v>51</v>
      </c>
      <c r="B13" s="14">
        <f t="shared" si="1"/>
        <v>1206346888.8599999</v>
      </c>
      <c r="C13" s="14">
        <v>49734550.239999995</v>
      </c>
      <c r="D13" s="14">
        <v>79906263.809999987</v>
      </c>
      <c r="E13" s="14">
        <v>363655000.86000001</v>
      </c>
      <c r="F13" s="14">
        <v>18790718.79999999</v>
      </c>
      <c r="G13" s="14">
        <v>80535662.169999972</v>
      </c>
      <c r="H13" s="14">
        <v>163774139.40000001</v>
      </c>
      <c r="I13" s="14">
        <v>16749634.220000001</v>
      </c>
      <c r="J13" s="14">
        <v>0</v>
      </c>
      <c r="K13" s="14">
        <v>47084874.359999999</v>
      </c>
      <c r="L13" s="14">
        <v>60180411.660000004</v>
      </c>
      <c r="M13" s="14">
        <v>24768727.5</v>
      </c>
      <c r="N13" s="14">
        <v>238251714.84</v>
      </c>
      <c r="O13" s="14">
        <v>62915191</v>
      </c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>
      <c r="A14" s="73" t="s">
        <v>30</v>
      </c>
      <c r="B14" s="14">
        <f t="shared" si="1"/>
        <v>1606365482.4900002</v>
      </c>
      <c r="C14" s="14">
        <v>53995588.829999998</v>
      </c>
      <c r="D14" s="14">
        <v>101248785.72</v>
      </c>
      <c r="E14" s="14">
        <v>558010457.01000011</v>
      </c>
      <c r="F14" s="14">
        <v>31079429.579999998</v>
      </c>
      <c r="G14" s="14">
        <v>69288687.979999974</v>
      </c>
      <c r="H14" s="14">
        <v>170471440.43999997</v>
      </c>
      <c r="I14" s="14">
        <v>14424249.079999998</v>
      </c>
      <c r="J14" s="14">
        <v>17472973.16</v>
      </c>
      <c r="K14" s="14">
        <v>67023780.43</v>
      </c>
      <c r="L14" s="14">
        <v>100207789.58</v>
      </c>
      <c r="M14" s="14">
        <v>37528530</v>
      </c>
      <c r="N14" s="14">
        <v>297720967.67999995</v>
      </c>
      <c r="O14" s="14">
        <v>87892803</v>
      </c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1">
      <c r="A15" s="73" t="s">
        <v>31</v>
      </c>
      <c r="B15" s="14">
        <f t="shared" si="1"/>
        <v>227253591.63999999</v>
      </c>
      <c r="C15" s="14">
        <v>6111781.4500000002</v>
      </c>
      <c r="D15" s="14">
        <v>11408081.16</v>
      </c>
      <c r="E15" s="14">
        <v>83575553.059999973</v>
      </c>
      <c r="F15" s="14">
        <v>2881182.7599999993</v>
      </c>
      <c r="G15" s="14">
        <v>1653958.86</v>
      </c>
      <c r="H15" s="14">
        <v>25471466.579999994</v>
      </c>
      <c r="I15" s="14">
        <v>1979733.4400000002</v>
      </c>
      <c r="J15" s="14">
        <v>1585468.83</v>
      </c>
      <c r="K15" s="14">
        <v>14639983.059999999</v>
      </c>
      <c r="L15" s="14">
        <v>15738770.450000001</v>
      </c>
      <c r="M15" s="14">
        <v>3074639.63</v>
      </c>
      <c r="N15" s="14">
        <v>46039033.360000022</v>
      </c>
      <c r="O15" s="14">
        <v>13093939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>
      <c r="A16" s="7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>
      <c r="A17" s="73" t="s">
        <v>32</v>
      </c>
      <c r="B17" s="14">
        <f t="shared" ref="B17:B38" si="2">SUM(C17:N17)+O17</f>
        <v>79627677.089999989</v>
      </c>
      <c r="C17" s="14">
        <v>2097076.02</v>
      </c>
      <c r="D17" s="14">
        <v>5380327.2399999993</v>
      </c>
      <c r="E17" s="14">
        <v>29875478.950000003</v>
      </c>
      <c r="F17" s="14">
        <v>1665717.0899999999</v>
      </c>
      <c r="G17" s="14">
        <v>2438656.5699999998</v>
      </c>
      <c r="H17" s="14">
        <v>6208494.9799999977</v>
      </c>
      <c r="I17" s="14">
        <v>561948.69999999995</v>
      </c>
      <c r="J17" s="14">
        <v>816465.67999999993</v>
      </c>
      <c r="K17" s="14">
        <v>4095982.8000000003</v>
      </c>
      <c r="L17" s="14">
        <v>4603969.4099999992</v>
      </c>
      <c r="M17" s="14">
        <v>926125.81</v>
      </c>
      <c r="N17" s="14">
        <v>16420710.840000002</v>
      </c>
      <c r="O17" s="14">
        <v>4536723</v>
      </c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>
      <c r="A18" s="73" t="s">
        <v>33</v>
      </c>
      <c r="B18" s="14">
        <f t="shared" si="2"/>
        <v>351632941.41000003</v>
      </c>
      <c r="C18" s="14">
        <v>5096294.5700000012</v>
      </c>
      <c r="D18" s="14">
        <v>24050134.59</v>
      </c>
      <c r="E18" s="14">
        <v>123816914.50000003</v>
      </c>
      <c r="F18" s="14">
        <v>7787251.29</v>
      </c>
      <c r="G18" s="14">
        <v>1816957.6600000004</v>
      </c>
      <c r="H18" s="14">
        <v>36754524.640000001</v>
      </c>
      <c r="I18" s="14">
        <v>1648733.56</v>
      </c>
      <c r="J18" s="14">
        <v>3812137.82</v>
      </c>
      <c r="K18" s="14">
        <v>22323388.949999999</v>
      </c>
      <c r="L18" s="14">
        <v>22728405.900000002</v>
      </c>
      <c r="M18" s="14">
        <v>6264590.9400000004</v>
      </c>
      <c r="N18" s="14">
        <v>76401179.990000024</v>
      </c>
      <c r="O18" s="14">
        <v>19132427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1">
      <c r="A19" s="73" t="s">
        <v>34</v>
      </c>
      <c r="B19" s="14">
        <f t="shared" si="2"/>
        <v>214404756.56999999</v>
      </c>
      <c r="C19" s="14">
        <v>5273249.660000002</v>
      </c>
      <c r="D19" s="14">
        <v>14528371.199999999</v>
      </c>
      <c r="E19" s="14">
        <v>76319343.869999975</v>
      </c>
      <c r="F19" s="14">
        <v>2978822.870000001</v>
      </c>
      <c r="G19" s="14">
        <v>3213538.6500000008</v>
      </c>
      <c r="H19" s="14">
        <v>26665986.210000016</v>
      </c>
      <c r="I19" s="14">
        <v>2128437.0100000002</v>
      </c>
      <c r="J19" s="14">
        <v>1703953.27</v>
      </c>
      <c r="K19" s="14">
        <v>10934918.390000001</v>
      </c>
      <c r="L19" s="14">
        <v>11319162.709999999</v>
      </c>
      <c r="M19" s="14">
        <v>4162956.1799999997</v>
      </c>
      <c r="N19" s="14">
        <v>42233256.54999999</v>
      </c>
      <c r="O19" s="14">
        <v>12942760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>
      <c r="A20" s="73" t="s">
        <v>35</v>
      </c>
      <c r="B20" s="14">
        <f t="shared" si="2"/>
        <v>386221025.25</v>
      </c>
      <c r="C20" s="14">
        <v>10083708.909999998</v>
      </c>
      <c r="D20" s="14">
        <v>24554082.300000001</v>
      </c>
      <c r="E20" s="14">
        <v>136293050.33000001</v>
      </c>
      <c r="F20" s="14">
        <v>8229851.5200000014</v>
      </c>
      <c r="G20" s="14">
        <v>2497399.0499999989</v>
      </c>
      <c r="H20" s="14">
        <v>37417758.330000013</v>
      </c>
      <c r="I20" s="14">
        <v>3713726.24</v>
      </c>
      <c r="J20" s="14">
        <v>3463631.2600000002</v>
      </c>
      <c r="K20" s="14">
        <v>28900581.889999997</v>
      </c>
      <c r="L20" s="14">
        <v>26646057.940000005</v>
      </c>
      <c r="M20" s="14">
        <v>7178073.9399999995</v>
      </c>
      <c r="N20" s="14">
        <v>76160809.539999992</v>
      </c>
      <c r="O20" s="14">
        <v>21082294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>
      <c r="A21" s="73" t="s">
        <v>36</v>
      </c>
      <c r="B21" s="14">
        <f t="shared" si="2"/>
        <v>72233389.420000017</v>
      </c>
      <c r="C21" s="14">
        <v>1655770.92</v>
      </c>
      <c r="D21" s="14">
        <v>5607277.8399999999</v>
      </c>
      <c r="E21" s="14">
        <v>25329920.260000005</v>
      </c>
      <c r="F21" s="14">
        <v>2293597.1800000006</v>
      </c>
      <c r="G21" s="14">
        <v>1862312.6</v>
      </c>
      <c r="H21" s="14">
        <v>6139645.4400000013</v>
      </c>
      <c r="I21" s="14">
        <v>779973.45000000019</v>
      </c>
      <c r="J21" s="14">
        <v>630860.59</v>
      </c>
      <c r="K21" s="14">
        <v>3688838.9399999995</v>
      </c>
      <c r="L21" s="14">
        <v>4090772.2199999997</v>
      </c>
      <c r="M21" s="14">
        <v>1712802.56</v>
      </c>
      <c r="N21" s="14">
        <v>14745481.419999994</v>
      </c>
      <c r="O21" s="14">
        <v>3696136</v>
      </c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>
      <c r="A22" s="7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>
      <c r="A23" s="73" t="s">
        <v>37</v>
      </c>
      <c r="B23" s="14">
        <f t="shared" ref="B23" si="3">SUM(C23:N23)+O23</f>
        <v>561555369.30000019</v>
      </c>
      <c r="C23" s="14">
        <v>11176728.85</v>
      </c>
      <c r="D23" s="14">
        <v>35397963.469999991</v>
      </c>
      <c r="E23" s="14">
        <v>216533524.0100002</v>
      </c>
      <c r="F23" s="14">
        <v>11556861.270000001</v>
      </c>
      <c r="G23" s="14">
        <v>2303214.3400000003</v>
      </c>
      <c r="H23" s="14">
        <v>55383276.639999993</v>
      </c>
      <c r="I23" s="14">
        <v>1909894.1300000001</v>
      </c>
      <c r="J23" s="14">
        <v>405522.7</v>
      </c>
      <c r="K23" s="14">
        <v>19821827.680000003</v>
      </c>
      <c r="L23" s="14">
        <v>34219258.120000005</v>
      </c>
      <c r="M23" s="14">
        <v>12389827.24</v>
      </c>
      <c r="N23" s="14">
        <v>129721879.84999998</v>
      </c>
      <c r="O23" s="14">
        <v>30735591</v>
      </c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>
      <c r="A24" s="73" t="s">
        <v>38</v>
      </c>
      <c r="B24" s="14">
        <f>SUM(C24:N24)+O24</f>
        <v>53837253.040000007</v>
      </c>
      <c r="C24" s="14">
        <v>1631338.1</v>
      </c>
      <c r="D24" s="14">
        <v>2502755.0000000005</v>
      </c>
      <c r="E24" s="14">
        <v>18536098.950000007</v>
      </c>
      <c r="F24" s="14">
        <v>977740.7699999999</v>
      </c>
      <c r="G24" s="14">
        <v>1003825.8899999999</v>
      </c>
      <c r="H24" s="14">
        <v>4271550.51</v>
      </c>
      <c r="I24" s="14">
        <v>647934.23</v>
      </c>
      <c r="J24" s="14">
        <v>628299.45000000007</v>
      </c>
      <c r="K24" s="14">
        <v>4208187.4299999988</v>
      </c>
      <c r="L24" s="14">
        <v>4076192.8099999996</v>
      </c>
      <c r="M24" s="14">
        <v>946479.25</v>
      </c>
      <c r="N24" s="14">
        <v>11479304.650000002</v>
      </c>
      <c r="O24" s="14">
        <v>2927546</v>
      </c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1:31">
      <c r="A25" s="73" t="s">
        <v>39</v>
      </c>
      <c r="B25" s="14">
        <f t="shared" si="2"/>
        <v>503919091.65999997</v>
      </c>
      <c r="C25" s="14">
        <v>10677074.01</v>
      </c>
      <c r="D25" s="14">
        <v>26754595.419999998</v>
      </c>
      <c r="E25" s="14">
        <v>172549513.88999999</v>
      </c>
      <c r="F25" s="14">
        <v>6744114.0400000019</v>
      </c>
      <c r="G25" s="14">
        <v>2289761.0100000012</v>
      </c>
      <c r="H25" s="14">
        <v>48436397.980000041</v>
      </c>
      <c r="I25" s="14">
        <v>1790215.63</v>
      </c>
      <c r="J25" s="14">
        <v>3902558.03</v>
      </c>
      <c r="K25" s="14">
        <v>32503083.800000004</v>
      </c>
      <c r="L25" s="14">
        <v>26511488.219999999</v>
      </c>
      <c r="M25" s="14">
        <v>12455171.01</v>
      </c>
      <c r="N25" s="14">
        <v>132416134.62</v>
      </c>
      <c r="O25" s="14">
        <v>26888984</v>
      </c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</row>
    <row r="26" spans="1:31">
      <c r="A26" s="73" t="s">
        <v>40</v>
      </c>
      <c r="B26" s="14">
        <f t="shared" si="2"/>
        <v>915919436.53999996</v>
      </c>
      <c r="C26" s="14">
        <v>12955558</v>
      </c>
      <c r="D26" s="14">
        <v>61609253.450000003</v>
      </c>
      <c r="E26" s="14">
        <v>350787071.18999994</v>
      </c>
      <c r="F26" s="14">
        <v>10278251.469999999</v>
      </c>
      <c r="G26" s="14">
        <v>4094419.69</v>
      </c>
      <c r="H26" s="14">
        <v>110310463.63</v>
      </c>
      <c r="I26" s="14">
        <v>3634430.1999999997</v>
      </c>
      <c r="J26" s="14">
        <v>8661670</v>
      </c>
      <c r="K26" s="14">
        <v>41407112</v>
      </c>
      <c r="L26" s="14">
        <v>42367873</v>
      </c>
      <c r="M26" s="14">
        <v>24435317</v>
      </c>
      <c r="N26" s="14">
        <v>189359857.91000012</v>
      </c>
      <c r="O26" s="14">
        <v>56018159</v>
      </c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1">
      <c r="A27" s="73" t="s">
        <v>41</v>
      </c>
      <c r="B27" s="14">
        <f t="shared" si="2"/>
        <v>30507110.989999995</v>
      </c>
      <c r="C27" s="14">
        <v>1172019.6200000001</v>
      </c>
      <c r="D27" s="14">
        <v>1708831.65</v>
      </c>
      <c r="E27" s="14">
        <v>10038774.819999997</v>
      </c>
      <c r="F27" s="14">
        <v>348363.97000000003</v>
      </c>
      <c r="G27" s="14">
        <v>724379.74999999977</v>
      </c>
      <c r="H27" s="14">
        <v>3301968</v>
      </c>
      <c r="I27" s="14">
        <v>401351.74</v>
      </c>
      <c r="J27" s="14">
        <v>354109.31</v>
      </c>
      <c r="K27" s="14">
        <v>1890963.8900000001</v>
      </c>
      <c r="L27" s="14">
        <v>1862063.0899999999</v>
      </c>
      <c r="M27" s="14">
        <v>588668.58000000007</v>
      </c>
      <c r="N27" s="14">
        <v>6386564.5699999994</v>
      </c>
      <c r="O27" s="14">
        <v>1729052</v>
      </c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</row>
    <row r="28" spans="1:31">
      <c r="A28" s="7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</row>
    <row r="29" spans="1:31">
      <c r="A29" s="116" t="s">
        <v>116</v>
      </c>
      <c r="B29" s="14">
        <f t="shared" ref="B29" si="4">SUM(C29:N29)+O29</f>
        <v>2624608689.6199999</v>
      </c>
      <c r="C29" s="14">
        <v>57267054.270000003</v>
      </c>
      <c r="D29" s="14">
        <v>149187640.81</v>
      </c>
      <c r="E29" s="14">
        <v>1003037282.3799999</v>
      </c>
      <c r="F29" s="14">
        <v>34687085.750000007</v>
      </c>
      <c r="G29" s="14">
        <v>14484462.560000004</v>
      </c>
      <c r="H29" s="14">
        <v>299776558.84999985</v>
      </c>
      <c r="I29" s="14">
        <v>12379390.750000002</v>
      </c>
      <c r="J29" s="14">
        <v>1589.99</v>
      </c>
      <c r="K29" s="14">
        <v>109227856.15000002</v>
      </c>
      <c r="L29" s="14">
        <v>145573199.67999998</v>
      </c>
      <c r="M29" s="14">
        <v>39846859.289999999</v>
      </c>
      <c r="N29" s="14">
        <v>601459868.14000022</v>
      </c>
      <c r="O29" s="14">
        <v>157679841</v>
      </c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</row>
    <row r="30" spans="1:31">
      <c r="A30" s="73" t="s">
        <v>43</v>
      </c>
      <c r="B30" s="14">
        <f t="shared" si="2"/>
        <v>2022363359.4699996</v>
      </c>
      <c r="C30" s="14">
        <v>59445813.589999996</v>
      </c>
      <c r="D30" s="14">
        <v>124986840.74999997</v>
      </c>
      <c r="E30" s="14">
        <v>679087042.83999979</v>
      </c>
      <c r="F30" s="14">
        <v>18654719.089999996</v>
      </c>
      <c r="G30" s="14">
        <v>86328889.059999973</v>
      </c>
      <c r="H30" s="14">
        <v>223930198.58000004</v>
      </c>
      <c r="I30" s="14">
        <v>19987038.390000008</v>
      </c>
      <c r="J30" s="14">
        <v>17445370.229999997</v>
      </c>
      <c r="K30" s="14">
        <v>107650598.95999998</v>
      </c>
      <c r="L30" s="14">
        <v>125545630.38</v>
      </c>
      <c r="M30" s="14">
        <v>47095584.870000005</v>
      </c>
      <c r="N30" s="14">
        <v>402085203.72999972</v>
      </c>
      <c r="O30" s="14">
        <v>110120429</v>
      </c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</row>
    <row r="31" spans="1:31">
      <c r="A31" s="73" t="s">
        <v>44</v>
      </c>
      <c r="B31" s="14">
        <f t="shared" si="2"/>
        <v>103609571.48000002</v>
      </c>
      <c r="C31" s="14">
        <v>2112234.1199999996</v>
      </c>
      <c r="D31" s="14">
        <v>5125771.6199999992</v>
      </c>
      <c r="E31" s="14">
        <v>39438381.010000013</v>
      </c>
      <c r="F31" s="14">
        <v>2012934.4800000007</v>
      </c>
      <c r="G31" s="14">
        <v>974067.85</v>
      </c>
      <c r="H31" s="14">
        <v>9413833.9199999999</v>
      </c>
      <c r="I31" s="14">
        <v>494733.83999999997</v>
      </c>
      <c r="J31" s="14">
        <v>824578.21</v>
      </c>
      <c r="K31" s="14">
        <v>7521455.8899999997</v>
      </c>
      <c r="L31" s="14">
        <v>6113446.6600000001</v>
      </c>
      <c r="M31" s="14">
        <v>1858161.3199999998</v>
      </c>
      <c r="N31" s="14">
        <v>21847051.560000006</v>
      </c>
      <c r="O31" s="14">
        <v>5872921</v>
      </c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</row>
    <row r="32" spans="1:31">
      <c r="A32" s="73" t="s">
        <v>45</v>
      </c>
      <c r="B32" s="14">
        <f t="shared" si="2"/>
        <v>235082496.16</v>
      </c>
      <c r="C32" s="14">
        <v>3352119.41</v>
      </c>
      <c r="D32" s="14">
        <v>16800024.830000002</v>
      </c>
      <c r="E32" s="14">
        <v>82943094.5</v>
      </c>
      <c r="F32" s="14">
        <v>4917274.6999999983</v>
      </c>
      <c r="G32" s="14">
        <v>1880845.3299999996</v>
      </c>
      <c r="H32" s="14">
        <v>21198360.359999999</v>
      </c>
      <c r="I32" s="14">
        <v>1311276.33</v>
      </c>
      <c r="J32" s="14">
        <v>2556037.2600000002</v>
      </c>
      <c r="K32" s="14">
        <v>17012015.899999999</v>
      </c>
      <c r="L32" s="14">
        <v>16079181.290000003</v>
      </c>
      <c r="M32" s="14">
        <v>4069716.39</v>
      </c>
      <c r="N32" s="14">
        <v>49992491.860000022</v>
      </c>
      <c r="O32" s="14">
        <v>12970058</v>
      </c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</row>
    <row r="33" spans="1:31">
      <c r="A33" s="73" t="s">
        <v>46</v>
      </c>
      <c r="B33" s="14">
        <f t="shared" si="2"/>
        <v>49952018.789999999</v>
      </c>
      <c r="C33" s="14">
        <v>1597583.27</v>
      </c>
      <c r="D33" s="14">
        <v>3969114.7200000007</v>
      </c>
      <c r="E33" s="14">
        <v>16444959.900000004</v>
      </c>
      <c r="F33" s="14">
        <v>1194029.8400000001</v>
      </c>
      <c r="G33" s="14">
        <v>483898.16</v>
      </c>
      <c r="H33" s="14">
        <v>4977783.3700000029</v>
      </c>
      <c r="I33" s="14">
        <v>1124956.31</v>
      </c>
      <c r="J33" s="14">
        <v>484153.76999999996</v>
      </c>
      <c r="K33" s="14">
        <v>3068814.8</v>
      </c>
      <c r="L33" s="14">
        <v>2649706.42</v>
      </c>
      <c r="M33" s="14">
        <v>890608.17999999993</v>
      </c>
      <c r="N33" s="14">
        <v>10416146.049999997</v>
      </c>
      <c r="O33" s="14">
        <v>2650264</v>
      </c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</row>
    <row r="34" spans="1:31">
      <c r="A34" s="7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</row>
    <row r="35" spans="1:31">
      <c r="A35" s="73" t="s">
        <v>47</v>
      </c>
      <c r="B35" s="14">
        <f t="shared" ref="B35" si="5">SUM(C35:N35)+O35</f>
        <v>61830785.859999999</v>
      </c>
      <c r="C35" s="14">
        <v>1390544.5299999998</v>
      </c>
      <c r="D35" s="14">
        <v>4143289.2099999995</v>
      </c>
      <c r="E35" s="14">
        <v>23348730.810000006</v>
      </c>
      <c r="F35" s="14">
        <v>903220.04000000015</v>
      </c>
      <c r="G35" s="14">
        <v>925955.37999999989</v>
      </c>
      <c r="H35" s="14">
        <v>5499871.7500000009</v>
      </c>
      <c r="I35" s="14">
        <v>426354.36000000004</v>
      </c>
      <c r="J35" s="14">
        <v>0</v>
      </c>
      <c r="K35" s="14">
        <v>2325521.3100000005</v>
      </c>
      <c r="L35" s="14">
        <v>3593538.11</v>
      </c>
      <c r="M35" s="14">
        <v>1327370.76</v>
      </c>
      <c r="N35" s="14">
        <v>14590798.599999998</v>
      </c>
      <c r="O35" s="14">
        <v>3355591</v>
      </c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</row>
    <row r="36" spans="1:31">
      <c r="A36" s="73" t="s">
        <v>48</v>
      </c>
      <c r="B36" s="14">
        <f t="shared" si="2"/>
        <v>302745582.5200001</v>
      </c>
      <c r="C36" s="14">
        <v>6867904.3999999985</v>
      </c>
      <c r="D36" s="14">
        <v>18900520.5</v>
      </c>
      <c r="E36" s="14">
        <v>108323463.36000001</v>
      </c>
      <c r="F36" s="14">
        <v>8066280.129999999</v>
      </c>
      <c r="G36" s="14">
        <v>3030876.1300000013</v>
      </c>
      <c r="H36" s="14">
        <v>24376681.23</v>
      </c>
      <c r="I36" s="14">
        <v>1766136.8299999998</v>
      </c>
      <c r="J36" s="14">
        <v>4200881.4000000004</v>
      </c>
      <c r="K36" s="14">
        <v>11036944.039999997</v>
      </c>
      <c r="L36" s="14">
        <v>21781807.77</v>
      </c>
      <c r="M36" s="14">
        <v>8158359.790000001</v>
      </c>
      <c r="N36" s="14">
        <v>70109935.940000057</v>
      </c>
      <c r="O36" s="14">
        <v>16125791</v>
      </c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</row>
    <row r="37" spans="1:31">
      <c r="A37" s="73" t="s">
        <v>49</v>
      </c>
      <c r="B37" s="14">
        <f t="shared" si="2"/>
        <v>211072808.05000001</v>
      </c>
      <c r="C37" s="14">
        <v>5407523</v>
      </c>
      <c r="D37" s="14">
        <v>13271603.459999999</v>
      </c>
      <c r="E37" s="14">
        <v>77405786.530000031</v>
      </c>
      <c r="F37" s="14">
        <v>5431267.71</v>
      </c>
      <c r="G37" s="14">
        <v>2532791.0899999994</v>
      </c>
      <c r="H37" s="14">
        <v>19441894.489999998</v>
      </c>
      <c r="I37" s="14">
        <v>3108539.3800000004</v>
      </c>
      <c r="J37" s="14">
        <v>1658474.1499999997</v>
      </c>
      <c r="K37" s="14">
        <v>8761624.5899999961</v>
      </c>
      <c r="L37" s="14">
        <v>13128327.809999999</v>
      </c>
      <c r="M37" s="14">
        <v>4202699.12</v>
      </c>
      <c r="N37" s="14">
        <v>44880547.719999976</v>
      </c>
      <c r="O37" s="14">
        <v>11841729</v>
      </c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1">
      <c r="A38" s="74" t="s">
        <v>50</v>
      </c>
      <c r="B38" s="15">
        <f t="shared" si="2"/>
        <v>119979846.13000001</v>
      </c>
      <c r="C38" s="15">
        <v>1807395.01</v>
      </c>
      <c r="D38" s="15">
        <v>7625914.3399999999</v>
      </c>
      <c r="E38" s="15">
        <v>44501177.789999999</v>
      </c>
      <c r="F38" s="15">
        <v>3195813.5500000012</v>
      </c>
      <c r="G38" s="15">
        <v>1536918.4200000002</v>
      </c>
      <c r="H38" s="15">
        <v>12255394.170000004</v>
      </c>
      <c r="I38" s="15">
        <v>348031.73</v>
      </c>
      <c r="J38" s="15">
        <v>970261.55</v>
      </c>
      <c r="K38" s="15">
        <v>7084409.459999999</v>
      </c>
      <c r="L38" s="15">
        <v>8092510.1499999994</v>
      </c>
      <c r="M38" s="15">
        <v>1055412.5699999998</v>
      </c>
      <c r="N38" s="15">
        <v>24897362.390000001</v>
      </c>
      <c r="O38" s="15">
        <v>6609245</v>
      </c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39" spans="1:31">
      <c r="B39" s="100" t="s">
        <v>145</v>
      </c>
    </row>
    <row r="40" spans="1:31">
      <c r="B40" s="85" t="s">
        <v>169</v>
      </c>
    </row>
    <row r="43" spans="1:31">
      <c r="C43" s="124"/>
    </row>
    <row r="45" spans="1:31">
      <c r="B45" s="14"/>
      <c r="C45" s="190"/>
    </row>
    <row r="46" spans="1:31">
      <c r="B46" s="14"/>
    </row>
    <row r="47" spans="1:31">
      <c r="B47" s="14"/>
      <c r="C47" s="14"/>
    </row>
    <row r="48" spans="1:31">
      <c r="B48" s="14"/>
      <c r="C48" s="14"/>
    </row>
    <row r="49" spans="2:3">
      <c r="B49" s="14"/>
      <c r="C49" s="14"/>
    </row>
    <row r="50" spans="2:3">
      <c r="B50" s="14"/>
      <c r="C50" s="14"/>
    </row>
    <row r="51" spans="2:3">
      <c r="B51" s="14"/>
      <c r="C51" s="14"/>
    </row>
    <row r="52" spans="2:3">
      <c r="B52" s="14"/>
      <c r="C52" s="14"/>
    </row>
    <row r="53" spans="2:3">
      <c r="B53" s="14"/>
      <c r="C53" s="14"/>
    </row>
    <row r="54" spans="2:3">
      <c r="B54" s="14"/>
      <c r="C54" s="14"/>
    </row>
    <row r="55" spans="2:3">
      <c r="B55" s="14"/>
      <c r="C55" s="14"/>
    </row>
    <row r="56" spans="2:3">
      <c r="B56" s="14"/>
      <c r="C56" s="14"/>
    </row>
    <row r="57" spans="2:3">
      <c r="B57" s="14"/>
      <c r="C57" s="14"/>
    </row>
    <row r="58" spans="2:3">
      <c r="B58" s="14"/>
      <c r="C58" s="14"/>
    </row>
    <row r="59" spans="2:3">
      <c r="B59" s="14"/>
      <c r="C59" s="14"/>
    </row>
    <row r="60" spans="2:3">
      <c r="B60" s="14"/>
      <c r="C60" s="14"/>
    </row>
    <row r="61" spans="2:3">
      <c r="B61" s="14"/>
      <c r="C61" s="14"/>
    </row>
    <row r="62" spans="2:3">
      <c r="B62" s="14"/>
      <c r="C62" s="14"/>
    </row>
    <row r="63" spans="2:3">
      <c r="B63" s="14"/>
      <c r="C63" s="14"/>
    </row>
    <row r="64" spans="2:3">
      <c r="B64" s="14"/>
      <c r="C64" s="14"/>
    </row>
    <row r="65" spans="2:3">
      <c r="B65" s="14"/>
      <c r="C65" s="14"/>
    </row>
    <row r="66" spans="2:3">
      <c r="B66" s="14"/>
      <c r="C66" s="14"/>
    </row>
    <row r="67" spans="2:3">
      <c r="B67" s="14"/>
      <c r="C67" s="14"/>
    </row>
    <row r="68" spans="2:3">
      <c r="B68" s="14"/>
      <c r="C68" s="14"/>
    </row>
    <row r="69" spans="2:3">
      <c r="B69" s="14"/>
      <c r="C69" s="14"/>
    </row>
    <row r="70" spans="2:3">
      <c r="B70" s="14"/>
      <c r="C70" s="14"/>
    </row>
    <row r="71" spans="2:3">
      <c r="B71" s="14"/>
      <c r="C71" s="14"/>
    </row>
    <row r="72" spans="2:3">
      <c r="B72" s="14"/>
      <c r="C72" s="14"/>
    </row>
    <row r="73" spans="2:3">
      <c r="B73" s="14"/>
      <c r="C73" s="14"/>
    </row>
    <row r="74" spans="2:3">
      <c r="B74" s="14"/>
      <c r="C74" s="14"/>
    </row>
    <row r="75" spans="2:3">
      <c r="B75" s="14"/>
      <c r="C75" s="14"/>
    </row>
    <row r="76" spans="2:3">
      <c r="B76" s="14"/>
      <c r="C76" s="14"/>
    </row>
    <row r="77" spans="2:3">
      <c r="B77" s="14"/>
      <c r="C77" s="14"/>
    </row>
    <row r="78" spans="2:3">
      <c r="B78" s="14"/>
      <c r="C78" s="14"/>
    </row>
    <row r="79" spans="2:3">
      <c r="B79" s="14"/>
      <c r="C79" s="14"/>
    </row>
    <row r="80" spans="2:3">
      <c r="B80" s="14"/>
      <c r="C80" s="14"/>
    </row>
    <row r="81" spans="2:3">
      <c r="B81" s="14"/>
      <c r="C81" s="14"/>
    </row>
    <row r="82" spans="2:3">
      <c r="B82" s="14"/>
      <c r="C82" s="14"/>
    </row>
    <row r="83" spans="2:3">
      <c r="B83" s="14"/>
    </row>
    <row r="84" spans="2:3">
      <c r="B84" s="14"/>
    </row>
    <row r="85" spans="2:3">
      <c r="B85" s="14"/>
    </row>
    <row r="87" spans="2:3">
      <c r="B87" s="14"/>
    </row>
    <row r="88" spans="2:3">
      <c r="B88" s="14"/>
    </row>
    <row r="89" spans="2:3">
      <c r="B89" s="14"/>
    </row>
    <row r="90" spans="2:3">
      <c r="B90" s="14"/>
    </row>
    <row r="91" spans="2:3">
      <c r="B91" s="14"/>
    </row>
    <row r="96" spans="2:3">
      <c r="B96" s="191"/>
    </row>
    <row r="138" spans="5:5">
      <c r="E138" s="195"/>
    </row>
  </sheetData>
  <mergeCells count="5">
    <mergeCell ref="A4:O4"/>
    <mergeCell ref="I1:O1"/>
    <mergeCell ref="A1:H1"/>
    <mergeCell ref="A3:H3"/>
    <mergeCell ref="I3:O3"/>
  </mergeCells>
  <phoneticPr fontId="0" type="noConversion"/>
  <printOptions horizontalCentered="1"/>
  <pageMargins left="0.25" right="0.25" top="0.37" bottom="0.38" header="0.17" footer="0.25"/>
  <pageSetup fitToWidth="2" fitToHeight="0" orientation="landscape" r:id="rId1"/>
  <headerFooter scaleWithDoc="0" alignWithMargins="0">
    <oddFooter>&amp;LMSDE - LFRO   04/2020&amp;C&amp;P&amp;RSelected Financial Data, Part 3</oddFooter>
  </headerFooter>
  <colBreaks count="1" manualBreakCount="1">
    <brk id="8" max="3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2:P52"/>
  <sheetViews>
    <sheetView zoomScaleNormal="100" workbookViewId="0">
      <selection activeCell="F58" sqref="F58"/>
    </sheetView>
  </sheetViews>
  <sheetFormatPr defaultColWidth="9.1796875" defaultRowHeight="12.5"/>
  <cols>
    <col min="1" max="2" width="19.1796875" style="14" customWidth="1"/>
    <col min="3" max="3" width="12.26953125" style="24" bestFit="1" customWidth="1"/>
    <col min="4" max="4" width="26.453125" style="24" customWidth="1"/>
    <col min="5" max="6" width="13.54296875" style="24" customWidth="1"/>
    <col min="7" max="16384" width="9.1796875" style="16"/>
  </cols>
  <sheetData>
    <row r="2" spans="1:16">
      <c r="A2" s="319" t="s">
        <v>80</v>
      </c>
      <c r="B2" s="319"/>
      <c r="C2" s="319"/>
      <c r="D2" s="319"/>
      <c r="E2" s="319"/>
      <c r="F2" s="18"/>
    </row>
    <row r="4" spans="1:16">
      <c r="A4" s="318" t="s">
        <v>105</v>
      </c>
      <c r="B4" s="318"/>
      <c r="C4" s="318"/>
      <c r="D4" s="318"/>
      <c r="E4" s="318"/>
      <c r="F4" s="18"/>
    </row>
    <row r="5" spans="1:16">
      <c r="A5" s="308" t="s">
        <v>175</v>
      </c>
      <c r="B5" s="318"/>
      <c r="C5" s="318"/>
      <c r="D5" s="318"/>
      <c r="E5" s="318"/>
      <c r="F5" s="18"/>
    </row>
    <row r="6" spans="1:16" ht="13" thickBot="1">
      <c r="A6" s="17"/>
      <c r="B6" s="17"/>
      <c r="C6" s="25"/>
      <c r="D6" s="25"/>
      <c r="E6" s="25"/>
      <c r="F6" s="27"/>
    </row>
    <row r="7" spans="1:16" ht="15" customHeight="1" thickTop="1">
      <c r="A7" s="3" t="s">
        <v>84</v>
      </c>
      <c r="C7" s="26" t="s">
        <v>101</v>
      </c>
      <c r="D7" s="26"/>
      <c r="E7" s="26" t="s">
        <v>101</v>
      </c>
      <c r="F7" s="26"/>
    </row>
    <row r="8" spans="1:16">
      <c r="A8" t="s">
        <v>11</v>
      </c>
      <c r="C8" s="26" t="s">
        <v>102</v>
      </c>
      <c r="D8" s="26"/>
      <c r="E8" s="26" t="s">
        <v>102</v>
      </c>
      <c r="F8" s="26"/>
    </row>
    <row r="9" spans="1:16" ht="13" thickBot="1">
      <c r="A9" s="4" t="s">
        <v>85</v>
      </c>
      <c r="B9" s="19"/>
      <c r="C9" s="42" t="s">
        <v>103</v>
      </c>
      <c r="D9" s="42"/>
      <c r="E9" s="42" t="s">
        <v>104</v>
      </c>
      <c r="F9" s="26"/>
    </row>
    <row r="10" spans="1:16">
      <c r="A10" s="73" t="s">
        <v>52</v>
      </c>
      <c r="C10" s="230">
        <f>SUM(C12:C39)</f>
        <v>886678.12732760736</v>
      </c>
      <c r="D10" s="86"/>
      <c r="E10" s="231">
        <f>SUM(E12:E39)</f>
        <v>824970.61973513558</v>
      </c>
      <c r="F10" s="86"/>
    </row>
    <row r="11" spans="1:16">
      <c r="A11" s="73"/>
      <c r="C11" s="14"/>
      <c r="E11" s="232"/>
    </row>
    <row r="12" spans="1:16">
      <c r="A12" s="73" t="s">
        <v>28</v>
      </c>
      <c r="C12" s="103">
        <v>8272.2000000000007</v>
      </c>
      <c r="D12" s="107"/>
      <c r="E12" s="233">
        <v>7687.45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>
      <c r="A13" s="73" t="s">
        <v>29</v>
      </c>
      <c r="C13" s="103">
        <v>82589.788650965216</v>
      </c>
      <c r="D13" s="107"/>
      <c r="E13" s="233">
        <v>77407.235121540114</v>
      </c>
      <c r="F13" s="14"/>
      <c r="G13" s="103"/>
      <c r="H13" s="14"/>
      <c r="I13" s="14"/>
      <c r="J13" s="14"/>
      <c r="K13" s="14"/>
      <c r="L13" s="14"/>
      <c r="M13" s="14"/>
      <c r="N13" s="14"/>
      <c r="O13" s="14"/>
      <c r="P13" s="14"/>
    </row>
    <row r="14" spans="1:16">
      <c r="A14" s="73" t="s">
        <v>51</v>
      </c>
      <c r="C14" s="103">
        <v>78027.625039759339</v>
      </c>
      <c r="D14" s="240"/>
      <c r="E14" s="233">
        <v>67823.816133031156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16">
      <c r="A15" s="73" t="s">
        <v>30</v>
      </c>
      <c r="C15" s="103">
        <v>112469.45639647267</v>
      </c>
      <c r="D15" s="107"/>
      <c r="E15" s="233">
        <v>104462.13276198118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>
      <c r="A16" s="73" t="s">
        <v>31</v>
      </c>
      <c r="C16" s="103">
        <v>15764.001819322459</v>
      </c>
      <c r="D16" s="107"/>
      <c r="E16" s="233">
        <v>14908.809473023839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>
      <c r="A17" s="73"/>
      <c r="C17" s="103"/>
      <c r="D17" s="107"/>
      <c r="E17" s="233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>
      <c r="A18" s="73" t="s">
        <v>32</v>
      </c>
      <c r="C18" s="103">
        <v>5777.7527243589739</v>
      </c>
      <c r="D18" s="107"/>
      <c r="E18" s="233">
        <v>5398.1208333333334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>
      <c r="A19" s="73" t="s">
        <v>33</v>
      </c>
      <c r="C19" s="103">
        <v>24981.300000000003</v>
      </c>
      <c r="D19" s="107"/>
      <c r="E19" s="233">
        <v>23674.600000000002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>
      <c r="A20" s="73" t="s">
        <v>34</v>
      </c>
      <c r="C20" s="103">
        <v>14911.020849176173</v>
      </c>
      <c r="D20" s="107"/>
      <c r="E20" s="233">
        <v>13774.314125200643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>
      <c r="A21" s="73" t="s">
        <v>35</v>
      </c>
      <c r="C21" s="103">
        <v>26936.07084637009</v>
      </c>
      <c r="D21" s="107"/>
      <c r="E21" s="233">
        <v>25342.572131949182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6">
      <c r="A22" s="73" t="s">
        <v>36</v>
      </c>
      <c r="C22" s="103">
        <v>4765.1054054054048</v>
      </c>
      <c r="D22" s="107"/>
      <c r="E22" s="233">
        <v>4352.8411392405069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>
      <c r="A23" s="73"/>
      <c r="C23" s="103"/>
      <c r="D23" s="107"/>
      <c r="E23" s="23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>
      <c r="A24" s="73" t="s">
        <v>37</v>
      </c>
      <c r="C24" s="103">
        <v>42274.820738241375</v>
      </c>
      <c r="D24" s="107"/>
      <c r="E24" s="233">
        <v>40109.943972228932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6">
      <c r="A25" s="73" t="s">
        <v>38</v>
      </c>
      <c r="C25" s="103">
        <v>3837.6</v>
      </c>
      <c r="D25" s="107"/>
      <c r="E25" s="233">
        <v>3598.1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>
      <c r="A26" s="73" t="s">
        <v>39</v>
      </c>
      <c r="C26" s="103">
        <v>37445.670930643275</v>
      </c>
      <c r="D26" s="107"/>
      <c r="E26" s="233">
        <v>35363.309402051287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>
      <c r="A27" s="73" t="s">
        <v>40</v>
      </c>
      <c r="C27" s="103">
        <v>57564.8893842748</v>
      </c>
      <c r="D27" s="107"/>
      <c r="E27" s="233">
        <v>54858.928025251756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>
      <c r="A28" s="73" t="s">
        <v>41</v>
      </c>
      <c r="C28" s="103">
        <v>1919.9759096612297</v>
      </c>
      <c r="D28" s="107"/>
      <c r="E28" s="233">
        <v>1773.6297365119196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6">
      <c r="A29" s="73"/>
      <c r="C29" s="103"/>
      <c r="D29" s="107"/>
      <c r="E29" s="23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6">
      <c r="A30" s="116" t="s">
        <v>116</v>
      </c>
      <c r="C30" s="103">
        <v>161158.38136762861</v>
      </c>
      <c r="D30" s="107"/>
      <c r="E30" s="233">
        <v>150569.20815558344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6">
      <c r="A31" s="73" t="s">
        <v>43</v>
      </c>
      <c r="C31" s="103">
        <v>131246.43405168032</v>
      </c>
      <c r="D31" s="107"/>
      <c r="E31" s="233">
        <v>122034.47767066417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6">
      <c r="A32" s="73" t="s">
        <v>44</v>
      </c>
      <c r="C32" s="103">
        <v>7667.2298387096771</v>
      </c>
      <c r="D32" s="107"/>
      <c r="E32" s="233">
        <v>7236.4685483870962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>
      <c r="A33" s="73" t="s">
        <v>45</v>
      </c>
      <c r="C33" s="103">
        <v>17475.385323887171</v>
      </c>
      <c r="D33" s="107"/>
      <c r="E33" s="233">
        <v>16371.929736511918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6">
      <c r="A34" s="73" t="s">
        <v>46</v>
      </c>
      <c r="C34" s="103">
        <v>2899.4</v>
      </c>
      <c r="D34" s="107"/>
      <c r="E34" s="233">
        <v>2666.2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>
      <c r="A35" s="73"/>
      <c r="C35" s="103"/>
      <c r="D35" s="107"/>
      <c r="E35" s="23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1:16">
      <c r="A36" s="73" t="s">
        <v>47</v>
      </c>
      <c r="C36" s="103">
        <v>4626.7913669064747</v>
      </c>
      <c r="D36" s="107"/>
      <c r="E36" s="233">
        <v>4336.0086330935255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1:16">
      <c r="A37" s="73" t="s">
        <v>48</v>
      </c>
      <c r="C37" s="103">
        <v>22642.178358208956</v>
      </c>
      <c r="D37" s="107"/>
      <c r="E37" s="233">
        <v>21287.98983926521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1:16">
      <c r="A38" s="73" t="s">
        <v>49</v>
      </c>
      <c r="C38" s="103">
        <v>14828.223201556921</v>
      </c>
      <c r="D38" s="107"/>
      <c r="E38" s="233">
        <v>13740.999843550309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1:16">
      <c r="A39" s="74" t="s">
        <v>50</v>
      </c>
      <c r="B39" s="15"/>
      <c r="C39" s="88">
        <v>6596.8251243781087</v>
      </c>
      <c r="D39" s="108"/>
      <c r="E39" s="234">
        <v>6191.5344527363186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6">
      <c r="A40" s="3" t="s">
        <v>143</v>
      </c>
      <c r="C40" s="27"/>
      <c r="D40" s="27"/>
      <c r="E40" s="16"/>
      <c r="F40" s="16"/>
      <c r="G40" s="14"/>
      <c r="H40" s="14"/>
      <c r="I40" s="14"/>
    </row>
    <row r="41" spans="1:16">
      <c r="E41" s="16"/>
      <c r="F41" s="16"/>
      <c r="G41" s="14"/>
      <c r="H41" s="14"/>
      <c r="I41" s="14"/>
    </row>
    <row r="42" spans="1:16">
      <c r="E42" s="16"/>
      <c r="F42" s="16"/>
      <c r="G42" s="14"/>
      <c r="H42" s="14"/>
      <c r="I42" s="14"/>
    </row>
    <row r="43" spans="1:16">
      <c r="E43" s="16"/>
      <c r="F43" s="16"/>
      <c r="G43" s="14"/>
      <c r="H43" s="14"/>
      <c r="I43" s="14"/>
    </row>
    <row r="44" spans="1:16">
      <c r="G44" s="14"/>
      <c r="H44" s="14"/>
      <c r="I44" s="14"/>
    </row>
    <row r="45" spans="1:16">
      <c r="G45" s="14"/>
      <c r="H45" s="14"/>
      <c r="I45" s="14"/>
    </row>
    <row r="46" spans="1:16">
      <c r="G46" s="14"/>
      <c r="H46" s="14"/>
      <c r="I46" s="14"/>
    </row>
    <row r="47" spans="1:16">
      <c r="G47" s="14"/>
      <c r="H47" s="14"/>
      <c r="I47" s="14"/>
    </row>
    <row r="48" spans="1:16">
      <c r="G48" s="14"/>
      <c r="H48" s="14"/>
      <c r="I48" s="14"/>
    </row>
    <row r="49" spans="7:9">
      <c r="G49" s="14"/>
      <c r="H49" s="14"/>
      <c r="I49" s="14"/>
    </row>
    <row r="50" spans="7:9">
      <c r="G50" s="14"/>
      <c r="H50" s="14"/>
      <c r="I50" s="14"/>
    </row>
    <row r="51" spans="7:9">
      <c r="G51" s="14"/>
      <c r="H51" s="14"/>
      <c r="I51" s="14"/>
    </row>
    <row r="52" spans="7:9">
      <c r="G52" s="14"/>
      <c r="H52" s="14"/>
      <c r="I52" s="14"/>
    </row>
  </sheetData>
  <mergeCells count="3">
    <mergeCell ref="A2:E2"/>
    <mergeCell ref="A4:E4"/>
    <mergeCell ref="A5:E5"/>
  </mergeCells>
  <phoneticPr fontId="0" type="noConversion"/>
  <printOptions horizontalCentered="1"/>
  <pageMargins left="0.5" right="0.5" top="0.37" bottom="0.38" header="0.17" footer="0.25"/>
  <pageSetup orientation="landscape" r:id="rId1"/>
  <headerFooter scaleWithDoc="0" alignWithMargins="0">
    <oddFooter>&amp;LMSDE - LFRO   04/2020&amp;C&amp;P&amp;RSelected Financial Data, Part 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7"/>
  <dimension ref="A1:P88"/>
  <sheetViews>
    <sheetView zoomScaleNormal="100" workbookViewId="0">
      <selection activeCell="J61" sqref="J61"/>
    </sheetView>
  </sheetViews>
  <sheetFormatPr defaultColWidth="9.1796875" defaultRowHeight="12.5"/>
  <cols>
    <col min="1" max="1" width="14.1796875" style="95" customWidth="1"/>
    <col min="2" max="2" width="13" style="95" customWidth="1"/>
    <col min="3" max="3" width="11.26953125" style="95" bestFit="1" customWidth="1"/>
    <col min="4" max="4" width="12.26953125" style="95" bestFit="1" customWidth="1"/>
    <col min="5" max="5" width="13.453125" style="95" bestFit="1" customWidth="1"/>
    <col min="6" max="6" width="14.453125" style="95" bestFit="1" customWidth="1"/>
    <col min="7" max="7" width="12.26953125" style="95" bestFit="1" customWidth="1"/>
    <col min="8" max="8" width="13.453125" style="95" bestFit="1" customWidth="1"/>
    <col min="9" max="11" width="11.26953125" style="95" bestFit="1" customWidth="1"/>
    <col min="12" max="12" width="10.1796875" style="95" bestFit="1" customWidth="1"/>
    <col min="13" max="13" width="8.453125" style="95" bestFit="1" customWidth="1"/>
    <col min="14" max="14" width="13.453125" style="95" bestFit="1" customWidth="1"/>
    <col min="15" max="15" width="17.453125" style="95" customWidth="1"/>
    <col min="16" max="17" width="12.81640625" style="95" bestFit="1" customWidth="1"/>
    <col min="18" max="20" width="9.1796875" style="95"/>
    <col min="21" max="21" width="15" style="95" bestFit="1" customWidth="1"/>
    <col min="22" max="16384" width="9.1796875" style="95"/>
  </cols>
  <sheetData>
    <row r="1" spans="1:16" s="160" customFormat="1">
      <c r="A1" s="320"/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158"/>
      <c r="P1" s="158"/>
    </row>
    <row r="2" spans="1:16" s="160" customFormat="1" ht="12.75" customHeight="1">
      <c r="B2" s="323" t="s">
        <v>185</v>
      </c>
      <c r="C2" s="323"/>
      <c r="D2" s="323"/>
      <c r="E2" s="323"/>
      <c r="F2" s="323"/>
      <c r="G2" s="271"/>
      <c r="H2" s="323" t="s">
        <v>185</v>
      </c>
      <c r="I2" s="323"/>
      <c r="J2" s="323"/>
      <c r="K2" s="323"/>
      <c r="L2" s="323"/>
      <c r="M2" s="323"/>
      <c r="N2" s="323"/>
      <c r="O2" s="159"/>
      <c r="P2" s="159"/>
    </row>
    <row r="3" spans="1:16" s="161" customFormat="1">
      <c r="A3" s="271"/>
      <c r="B3" s="323"/>
      <c r="C3" s="323"/>
      <c r="D3" s="323"/>
      <c r="E3" s="323"/>
      <c r="F3" s="323"/>
      <c r="G3" s="271"/>
      <c r="H3" s="323"/>
      <c r="I3" s="323"/>
      <c r="J3" s="323"/>
      <c r="K3" s="323"/>
      <c r="L3" s="323"/>
      <c r="M3" s="323"/>
      <c r="N3" s="323"/>
      <c r="O3" s="158"/>
      <c r="P3" s="158"/>
    </row>
    <row r="4" spans="1:16">
      <c r="A4" s="322"/>
      <c r="B4" s="322"/>
      <c r="C4" s="322"/>
      <c r="D4" s="322"/>
      <c r="E4" s="322"/>
      <c r="F4" s="322"/>
      <c r="G4" s="322"/>
      <c r="H4" s="322"/>
    </row>
    <row r="5" spans="1:16" ht="13" thickBot="1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6" ht="15" customHeight="1" thickTop="1">
      <c r="E6" s="321" t="s">
        <v>82</v>
      </c>
      <c r="F6" s="321"/>
      <c r="G6" s="321"/>
    </row>
    <row r="7" spans="1:16">
      <c r="A7" s="3" t="s">
        <v>84</v>
      </c>
      <c r="C7" s="93"/>
      <c r="D7" s="155" t="s">
        <v>2</v>
      </c>
      <c r="E7" s="93"/>
      <c r="F7" s="156" t="s">
        <v>6</v>
      </c>
      <c r="G7" s="155" t="s">
        <v>8</v>
      </c>
      <c r="H7" s="93"/>
      <c r="I7" s="155" t="s">
        <v>12</v>
      </c>
      <c r="J7" s="93"/>
      <c r="K7" s="155" t="s">
        <v>12</v>
      </c>
      <c r="L7" s="93"/>
      <c r="M7" s="93" t="s">
        <v>21</v>
      </c>
      <c r="N7" s="155"/>
    </row>
    <row r="8" spans="1:16">
      <c r="A8" t="s">
        <v>11</v>
      </c>
      <c r="B8" s="94" t="s">
        <v>53</v>
      </c>
      <c r="C8" s="155" t="s">
        <v>0</v>
      </c>
      <c r="D8" s="155" t="s">
        <v>0</v>
      </c>
      <c r="E8" s="155" t="s">
        <v>5</v>
      </c>
      <c r="F8" s="155" t="s">
        <v>3</v>
      </c>
      <c r="G8" s="155" t="s">
        <v>3</v>
      </c>
      <c r="H8" s="155" t="s">
        <v>10</v>
      </c>
      <c r="I8" s="155" t="s">
        <v>14</v>
      </c>
      <c r="J8" s="155" t="s">
        <v>16</v>
      </c>
      <c r="K8" s="155" t="s">
        <v>17</v>
      </c>
      <c r="L8" s="155" t="s">
        <v>83</v>
      </c>
      <c r="M8" s="93" t="s">
        <v>22</v>
      </c>
      <c r="N8" s="93" t="s">
        <v>23</v>
      </c>
    </row>
    <row r="9" spans="1:16">
      <c r="A9" s="8" t="s">
        <v>85</v>
      </c>
      <c r="B9" s="97" t="s">
        <v>86</v>
      </c>
      <c r="C9" s="154" t="s">
        <v>1</v>
      </c>
      <c r="D9" s="154" t="s">
        <v>1</v>
      </c>
      <c r="E9" s="154" t="s">
        <v>4</v>
      </c>
      <c r="F9" s="154" t="s">
        <v>7</v>
      </c>
      <c r="G9" s="154" t="s">
        <v>9</v>
      </c>
      <c r="H9" s="154" t="s">
        <v>11</v>
      </c>
      <c r="I9" s="154" t="s">
        <v>15</v>
      </c>
      <c r="J9" s="154" t="s">
        <v>15</v>
      </c>
      <c r="K9" s="154" t="s">
        <v>18</v>
      </c>
      <c r="L9" s="154" t="s">
        <v>20</v>
      </c>
      <c r="M9" s="125" t="s">
        <v>20</v>
      </c>
      <c r="N9" s="125" t="s">
        <v>24</v>
      </c>
    </row>
    <row r="10" spans="1:16" s="99" customFormat="1">
      <c r="A10" s="98" t="s">
        <v>52</v>
      </c>
      <c r="B10" s="270">
        <f>SUM(C10:N10)</f>
        <v>569898520.98000002</v>
      </c>
      <c r="C10" s="229">
        <f t="shared" ref="C10:K10" si="0">SUM(C12:C39)</f>
        <v>8068149.8500000006</v>
      </c>
      <c r="D10" s="229">
        <f t="shared" si="0"/>
        <v>15624088.560000002</v>
      </c>
      <c r="E10" s="229">
        <f t="shared" si="0"/>
        <v>171104061.25999996</v>
      </c>
      <c r="F10" s="229">
        <f t="shared" si="0"/>
        <v>33268762.190000005</v>
      </c>
      <c r="G10" s="229">
        <f t="shared" si="0"/>
        <v>34309539.429999992</v>
      </c>
      <c r="H10" s="229">
        <f t="shared" si="0"/>
        <v>173852031.92000002</v>
      </c>
      <c r="I10" s="229">
        <f t="shared" si="0"/>
        <v>6079620.9299999988</v>
      </c>
      <c r="J10" s="229">
        <f t="shared" si="0"/>
        <v>2484806.0399999991</v>
      </c>
      <c r="K10" s="229">
        <f t="shared" si="0"/>
        <v>4101999.8400000008</v>
      </c>
      <c r="L10" s="229">
        <f>SUM(L12:L39)</f>
        <v>207668.85000000003</v>
      </c>
      <c r="M10" s="229">
        <f>SUM(M12:M39)</f>
        <v>1004.3</v>
      </c>
      <c r="N10" s="229">
        <f>SUM(N12:N39)</f>
        <v>120796787.81000002</v>
      </c>
    </row>
    <row r="11" spans="1:16">
      <c r="A11" s="3"/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</row>
    <row r="12" spans="1:16">
      <c r="A12" s="3" t="s">
        <v>28</v>
      </c>
      <c r="B12" s="196">
        <f>SUM(C12:N12)</f>
        <v>7085571.2899999991</v>
      </c>
      <c r="C12" s="198">
        <v>0</v>
      </c>
      <c r="D12" s="198">
        <v>209935.66999999998</v>
      </c>
      <c r="E12" s="199">
        <v>2269455.0999999996</v>
      </c>
      <c r="F12" s="198">
        <v>504630.07999999996</v>
      </c>
      <c r="G12" s="200">
        <v>270300.90999999997</v>
      </c>
      <c r="H12" s="200">
        <v>2104084.34</v>
      </c>
      <c r="I12" s="198">
        <v>0</v>
      </c>
      <c r="J12" s="199">
        <v>53281.99</v>
      </c>
      <c r="K12" s="198">
        <v>18263.96</v>
      </c>
      <c r="L12" s="198">
        <v>0</v>
      </c>
      <c r="M12" s="197">
        <v>0</v>
      </c>
      <c r="N12" s="198">
        <v>1655619.2399999998</v>
      </c>
    </row>
    <row r="13" spans="1:16">
      <c r="A13" s="3" t="s">
        <v>29</v>
      </c>
      <c r="B13" s="196">
        <f>SUM(C13:N13)</f>
        <v>41821828.259999998</v>
      </c>
      <c r="C13" s="198">
        <v>8953.2800000000007</v>
      </c>
      <c r="D13" s="198">
        <v>806792.14999999991</v>
      </c>
      <c r="E13" s="199">
        <v>9564486.5300000031</v>
      </c>
      <c r="F13" s="198">
        <v>3165578.4700000007</v>
      </c>
      <c r="G13" s="200">
        <v>888666.11</v>
      </c>
      <c r="H13" s="200">
        <v>16538564.750000002</v>
      </c>
      <c r="I13" s="198">
        <v>201626.34000000003</v>
      </c>
      <c r="J13" s="199">
        <v>0</v>
      </c>
      <c r="K13" s="198">
        <v>173927.62999999998</v>
      </c>
      <c r="L13" s="198">
        <v>0</v>
      </c>
      <c r="M13" s="197">
        <v>0</v>
      </c>
      <c r="N13" s="198">
        <v>10473232.999999994</v>
      </c>
    </row>
    <row r="14" spans="1:16">
      <c r="A14" s="3" t="s">
        <v>51</v>
      </c>
      <c r="B14" s="196">
        <f>SUM(C14:N14)</f>
        <v>99002387.659999996</v>
      </c>
      <c r="C14" s="198">
        <v>552786.77</v>
      </c>
      <c r="D14" s="198">
        <v>5525962.5900000017</v>
      </c>
      <c r="E14" s="199">
        <v>38715286.380000003</v>
      </c>
      <c r="F14" s="198">
        <v>6033275.2900000019</v>
      </c>
      <c r="G14" s="200">
        <v>11683096.850000005</v>
      </c>
      <c r="H14" s="200">
        <v>15153361.43</v>
      </c>
      <c r="I14" s="198">
        <v>1760841.92</v>
      </c>
      <c r="J14" s="199">
        <v>0</v>
      </c>
      <c r="K14" s="198">
        <v>78574.66</v>
      </c>
      <c r="L14" s="198">
        <v>1199.5</v>
      </c>
      <c r="M14" s="197">
        <v>0</v>
      </c>
      <c r="N14" s="198">
        <v>19498002.27</v>
      </c>
    </row>
    <row r="15" spans="1:16">
      <c r="A15" s="3" t="s">
        <v>30</v>
      </c>
      <c r="B15" s="196">
        <f>SUM(C15:N15)</f>
        <v>73297670.949999988</v>
      </c>
      <c r="C15" s="198">
        <v>3203145.7399999998</v>
      </c>
      <c r="D15" s="198">
        <v>232428.72000000003</v>
      </c>
      <c r="E15" s="199">
        <v>21003842.059999991</v>
      </c>
      <c r="F15" s="198">
        <v>4043440.39</v>
      </c>
      <c r="G15" s="200">
        <v>3356351.54</v>
      </c>
      <c r="H15" s="200">
        <v>22261272.840000007</v>
      </c>
      <c r="I15" s="198">
        <v>1279752.08</v>
      </c>
      <c r="J15" s="199">
        <v>1104997.8699999999</v>
      </c>
      <c r="K15" s="198">
        <v>351501.23000000004</v>
      </c>
      <c r="L15" s="198">
        <v>68399.58</v>
      </c>
      <c r="M15" s="197">
        <v>0</v>
      </c>
      <c r="N15" s="198">
        <v>16392538.899999993</v>
      </c>
    </row>
    <row r="16" spans="1:16">
      <c r="A16" s="3" t="s">
        <v>31</v>
      </c>
      <c r="B16" s="196">
        <f>SUM(C16:N16)</f>
        <v>7881105.2699999986</v>
      </c>
      <c r="C16" s="198">
        <v>4443.8099999999995</v>
      </c>
      <c r="D16" s="198">
        <v>84095.200000000012</v>
      </c>
      <c r="E16" s="199">
        <v>1959486.6</v>
      </c>
      <c r="F16" s="198">
        <v>371597.48999999993</v>
      </c>
      <c r="G16" s="200">
        <v>366055.04000000004</v>
      </c>
      <c r="H16" s="200">
        <v>3169664.37</v>
      </c>
      <c r="I16" s="198">
        <v>0</v>
      </c>
      <c r="J16" s="199">
        <v>125650</v>
      </c>
      <c r="K16" s="198">
        <v>31011.350000000002</v>
      </c>
      <c r="L16" s="198">
        <v>0</v>
      </c>
      <c r="M16" s="197">
        <v>0</v>
      </c>
      <c r="N16" s="198">
        <v>1769101.4099999995</v>
      </c>
    </row>
    <row r="17" spans="1:14">
      <c r="A17" s="3"/>
      <c r="B17" s="196"/>
      <c r="C17" s="198"/>
      <c r="D17" s="198"/>
      <c r="E17" s="199"/>
      <c r="F17" s="198"/>
      <c r="G17" s="200"/>
      <c r="H17" s="200"/>
      <c r="I17" s="198"/>
      <c r="J17" s="199"/>
      <c r="K17" s="198"/>
      <c r="L17" s="198"/>
      <c r="M17" s="197"/>
      <c r="N17" s="198"/>
    </row>
    <row r="18" spans="1:14">
      <c r="A18" s="3" t="s">
        <v>32</v>
      </c>
      <c r="B18" s="196">
        <f>SUM(C18:N18)</f>
        <v>6156015.6899999995</v>
      </c>
      <c r="C18" s="198">
        <v>70604.94</v>
      </c>
      <c r="D18" s="198">
        <v>99830.590000000011</v>
      </c>
      <c r="E18" s="199">
        <v>2030231.28</v>
      </c>
      <c r="F18" s="198">
        <v>637069.46000000008</v>
      </c>
      <c r="G18" s="200">
        <v>517998.28</v>
      </c>
      <c r="H18" s="200">
        <v>1540095.0099999998</v>
      </c>
      <c r="I18" s="198">
        <v>0</v>
      </c>
      <c r="J18" s="199">
        <v>73710.490000000005</v>
      </c>
      <c r="K18" s="198">
        <v>70944</v>
      </c>
      <c r="L18" s="198">
        <v>0</v>
      </c>
      <c r="M18" s="197">
        <v>0</v>
      </c>
      <c r="N18" s="198">
        <v>1115531.6399999997</v>
      </c>
    </row>
    <row r="19" spans="1:14">
      <c r="A19" s="3" t="s">
        <v>33</v>
      </c>
      <c r="B19" s="196">
        <f>SUM(C19:N19)</f>
        <v>11934958.73</v>
      </c>
      <c r="C19" s="198">
        <v>12960.09</v>
      </c>
      <c r="D19" s="198">
        <v>91913.11</v>
      </c>
      <c r="E19" s="199">
        <v>2753108.3500000006</v>
      </c>
      <c r="F19" s="198">
        <v>865360.16</v>
      </c>
      <c r="G19" s="200">
        <v>189519.35</v>
      </c>
      <c r="H19" s="200">
        <v>4903894.3000000007</v>
      </c>
      <c r="I19" s="198">
        <v>0</v>
      </c>
      <c r="J19" s="199">
        <v>4525.5</v>
      </c>
      <c r="K19" s="198">
        <v>21130.36</v>
      </c>
      <c r="L19" s="198">
        <v>6444</v>
      </c>
      <c r="M19" s="197">
        <v>0</v>
      </c>
      <c r="N19" s="198">
        <v>3086103.5100000002</v>
      </c>
    </row>
    <row r="20" spans="1:14">
      <c r="A20" s="3" t="s">
        <v>34</v>
      </c>
      <c r="B20" s="196">
        <f>SUM(C20:N20)</f>
        <v>11134339.850000001</v>
      </c>
      <c r="C20" s="198">
        <v>183.75</v>
      </c>
      <c r="D20" s="198">
        <v>32106.370000000003</v>
      </c>
      <c r="E20" s="199">
        <v>2545724.7400000002</v>
      </c>
      <c r="F20" s="198">
        <v>851013.11</v>
      </c>
      <c r="G20" s="200">
        <v>550164.65999999992</v>
      </c>
      <c r="H20" s="200">
        <v>4465232.5100000007</v>
      </c>
      <c r="I20" s="198">
        <v>415809.98</v>
      </c>
      <c r="J20" s="199">
        <v>0</v>
      </c>
      <c r="K20" s="198">
        <v>175082.35</v>
      </c>
      <c r="L20" s="198">
        <v>0</v>
      </c>
      <c r="M20" s="197">
        <v>0</v>
      </c>
      <c r="N20" s="198">
        <v>2099022.38</v>
      </c>
    </row>
    <row r="21" spans="1:14">
      <c r="A21" s="3" t="s">
        <v>35</v>
      </c>
      <c r="B21" s="196">
        <f>SUM(C21:N21)</f>
        <v>12383842.74</v>
      </c>
      <c r="C21" s="198">
        <v>0</v>
      </c>
      <c r="D21" s="198">
        <v>581368.23</v>
      </c>
      <c r="E21" s="199">
        <v>2795924.0300000012</v>
      </c>
      <c r="F21" s="198">
        <v>1808712.1799999995</v>
      </c>
      <c r="G21" s="200">
        <v>636331.74000000011</v>
      </c>
      <c r="H21" s="200">
        <v>3925722.97</v>
      </c>
      <c r="I21" s="198">
        <v>0</v>
      </c>
      <c r="J21" s="199">
        <v>0</v>
      </c>
      <c r="K21" s="198">
        <v>98350.78</v>
      </c>
      <c r="L21" s="198">
        <v>0</v>
      </c>
      <c r="M21" s="197">
        <v>0</v>
      </c>
      <c r="N21" s="198">
        <v>2537432.81</v>
      </c>
    </row>
    <row r="22" spans="1:14">
      <c r="A22" s="3" t="s">
        <v>36</v>
      </c>
      <c r="B22" s="196">
        <f>SUM(C22:N22)</f>
        <v>6739782.1699999999</v>
      </c>
      <c r="C22" s="198">
        <v>0</v>
      </c>
      <c r="D22" s="198">
        <v>34419.78</v>
      </c>
      <c r="E22" s="199">
        <v>2252797.71</v>
      </c>
      <c r="F22" s="198">
        <v>981824.77</v>
      </c>
      <c r="G22" s="200">
        <v>705014.3899999999</v>
      </c>
      <c r="H22" s="200">
        <v>1341617.1399999997</v>
      </c>
      <c r="I22" s="198">
        <v>225307.86</v>
      </c>
      <c r="J22" s="199">
        <v>0</v>
      </c>
      <c r="K22" s="198">
        <v>84507.37</v>
      </c>
      <c r="L22" s="198">
        <v>8806.39</v>
      </c>
      <c r="M22" s="197">
        <v>0</v>
      </c>
      <c r="N22" s="198">
        <v>1105486.7600000005</v>
      </c>
    </row>
    <row r="23" spans="1:14">
      <c r="A23" s="3"/>
      <c r="B23" s="196"/>
      <c r="C23" s="198"/>
      <c r="D23" s="198"/>
      <c r="E23" s="199"/>
      <c r="F23" s="198"/>
      <c r="G23" s="200"/>
      <c r="H23" s="200"/>
      <c r="I23" s="198"/>
      <c r="J23" s="199"/>
      <c r="K23" s="198"/>
      <c r="L23" s="198"/>
      <c r="M23" s="197"/>
      <c r="N23" s="198"/>
    </row>
    <row r="24" spans="1:14">
      <c r="A24" s="3" t="s">
        <v>37</v>
      </c>
      <c r="B24" s="196">
        <f>SUM(C24:N24)</f>
        <v>18413049.759999998</v>
      </c>
      <c r="C24" s="198">
        <v>2125</v>
      </c>
      <c r="D24" s="198">
        <v>633272.42999999993</v>
      </c>
      <c r="E24" s="199">
        <v>4151906.48</v>
      </c>
      <c r="F24" s="198">
        <v>1610461.4000000004</v>
      </c>
      <c r="G24" s="200">
        <v>442718.33999999997</v>
      </c>
      <c r="H24" s="200">
        <v>7867309.2199999988</v>
      </c>
      <c r="I24" s="198">
        <v>8000</v>
      </c>
      <c r="J24" s="199">
        <v>0</v>
      </c>
      <c r="K24" s="198">
        <v>59596.18</v>
      </c>
      <c r="L24" s="198">
        <v>389.69</v>
      </c>
      <c r="M24" s="197">
        <v>0</v>
      </c>
      <c r="N24" s="198">
        <v>3637271.0199999996</v>
      </c>
    </row>
    <row r="25" spans="1:14">
      <c r="A25" s="3" t="s">
        <v>38</v>
      </c>
      <c r="B25" s="196">
        <f>SUM(C25:N25)</f>
        <v>3403073.9799999995</v>
      </c>
      <c r="C25" s="198">
        <v>0</v>
      </c>
      <c r="D25" s="198">
        <v>96882.11</v>
      </c>
      <c r="E25" s="199">
        <v>1030225.5900000001</v>
      </c>
      <c r="F25" s="198">
        <v>46054.63</v>
      </c>
      <c r="G25" s="200">
        <v>386682.04</v>
      </c>
      <c r="H25" s="200">
        <v>1092145.48</v>
      </c>
      <c r="I25" s="198">
        <v>557.84</v>
      </c>
      <c r="J25" s="199">
        <v>92265.21</v>
      </c>
      <c r="K25" s="198">
        <v>1200</v>
      </c>
      <c r="L25" s="198">
        <v>0</v>
      </c>
      <c r="M25" s="197">
        <v>0</v>
      </c>
      <c r="N25" s="198">
        <v>657061.07999999938</v>
      </c>
    </row>
    <row r="26" spans="1:14">
      <c r="A26" s="3" t="s">
        <v>39</v>
      </c>
      <c r="B26" s="196">
        <f>SUM(C26:N26)</f>
        <v>21013770.07</v>
      </c>
      <c r="C26" s="198">
        <v>47137.73</v>
      </c>
      <c r="D26" s="198">
        <v>527740.81000000006</v>
      </c>
      <c r="E26" s="199">
        <v>4285050.9899999984</v>
      </c>
      <c r="F26" s="198">
        <v>1010231.07</v>
      </c>
      <c r="G26" s="200">
        <v>426410.97</v>
      </c>
      <c r="H26" s="200">
        <v>9303119.4900000058</v>
      </c>
      <c r="I26" s="198">
        <v>0</v>
      </c>
      <c r="J26" s="199">
        <v>0</v>
      </c>
      <c r="K26" s="198">
        <v>97410.61</v>
      </c>
      <c r="L26" s="198">
        <v>83.59</v>
      </c>
      <c r="M26" s="197">
        <v>0</v>
      </c>
      <c r="N26" s="198">
        <v>5316584.8099999977</v>
      </c>
    </row>
    <row r="27" spans="1:14">
      <c r="A27" s="3" t="s">
        <v>40</v>
      </c>
      <c r="B27" s="196">
        <f>SUM(C27:N27)</f>
        <v>19047341.359999999</v>
      </c>
      <c r="C27" s="198">
        <v>0</v>
      </c>
      <c r="D27" s="198">
        <v>288164.38</v>
      </c>
      <c r="E27" s="199">
        <v>4771711.7300000004</v>
      </c>
      <c r="F27" s="198">
        <v>1258844.47</v>
      </c>
      <c r="G27" s="200">
        <v>738632.43</v>
      </c>
      <c r="H27" s="200">
        <v>8221375.2599999988</v>
      </c>
      <c r="I27" s="198">
        <v>54042.2</v>
      </c>
      <c r="J27" s="199">
        <v>0</v>
      </c>
      <c r="K27" s="198">
        <v>0</v>
      </c>
      <c r="L27" s="198">
        <v>0</v>
      </c>
      <c r="M27" s="197">
        <v>0</v>
      </c>
      <c r="N27" s="198">
        <v>3714570.8899999987</v>
      </c>
    </row>
    <row r="28" spans="1:14">
      <c r="A28" s="3" t="s">
        <v>41</v>
      </c>
      <c r="B28" s="196">
        <f>SUM(C28:N28)</f>
        <v>2076970.5599999996</v>
      </c>
      <c r="C28" s="198">
        <v>0</v>
      </c>
      <c r="D28" s="198">
        <v>63204.39</v>
      </c>
      <c r="E28" s="199">
        <v>532456.14</v>
      </c>
      <c r="F28" s="198">
        <v>91661.54</v>
      </c>
      <c r="G28" s="200">
        <v>180866.52000000002</v>
      </c>
      <c r="H28" s="200">
        <v>885533.07999999949</v>
      </c>
      <c r="I28" s="198">
        <v>0</v>
      </c>
      <c r="J28" s="199">
        <v>0</v>
      </c>
      <c r="K28" s="198">
        <v>18866.349999999999</v>
      </c>
      <c r="L28" s="198">
        <v>0</v>
      </c>
      <c r="M28" s="197">
        <v>0</v>
      </c>
      <c r="N28" s="198">
        <v>304382.54000000004</v>
      </c>
    </row>
    <row r="29" spans="1:14">
      <c r="A29" s="3"/>
      <c r="B29" s="196"/>
      <c r="C29" s="198"/>
      <c r="D29" s="198"/>
      <c r="E29" s="199"/>
      <c r="F29" s="198"/>
      <c r="G29" s="200"/>
      <c r="H29" s="200"/>
      <c r="I29" s="198"/>
      <c r="J29" s="199"/>
      <c r="K29" s="198"/>
      <c r="L29" s="198"/>
      <c r="M29" s="197"/>
      <c r="N29" s="198"/>
    </row>
    <row r="30" spans="1:14">
      <c r="A30" s="100" t="s">
        <v>116</v>
      </c>
      <c r="B30" s="196">
        <f>SUM(C30:N30)</f>
        <v>80153058.179999977</v>
      </c>
      <c r="C30" s="198">
        <v>85112.320000000007</v>
      </c>
      <c r="D30" s="198">
        <v>1387110.9599999997</v>
      </c>
      <c r="E30" s="199">
        <v>24681700.739999995</v>
      </c>
      <c r="F30" s="198">
        <v>1492753.41</v>
      </c>
      <c r="G30" s="200">
        <v>2285301.65</v>
      </c>
      <c r="H30" s="200">
        <v>29810372.179999981</v>
      </c>
      <c r="I30" s="198">
        <v>514093.67000000004</v>
      </c>
      <c r="J30" s="199">
        <v>0</v>
      </c>
      <c r="K30" s="198">
        <v>881130.85000000009</v>
      </c>
      <c r="L30" s="198">
        <v>0</v>
      </c>
      <c r="M30" s="197">
        <v>0</v>
      </c>
      <c r="N30" s="198">
        <v>19015482.399999999</v>
      </c>
    </row>
    <row r="31" spans="1:14">
      <c r="A31" s="3" t="s">
        <v>43</v>
      </c>
      <c r="B31" s="196">
        <f>SUM(C31:N31)</f>
        <v>84996247.140000001</v>
      </c>
      <c r="C31" s="198">
        <v>3988661.5100000002</v>
      </c>
      <c r="D31" s="198">
        <v>2722583.08</v>
      </c>
      <c r="E31" s="199">
        <v>26648197.909999996</v>
      </c>
      <c r="F31" s="198">
        <v>3065515.7800000007</v>
      </c>
      <c r="G31" s="200">
        <v>7577279.3399999999</v>
      </c>
      <c r="H31" s="200">
        <v>24395334.520000011</v>
      </c>
      <c r="I31" s="198">
        <v>909099.04</v>
      </c>
      <c r="J31" s="199">
        <v>889573.91999999993</v>
      </c>
      <c r="K31" s="198">
        <v>658633.77</v>
      </c>
      <c r="L31" s="198">
        <v>43018.21</v>
      </c>
      <c r="M31" s="197">
        <v>0</v>
      </c>
      <c r="N31" s="198">
        <v>14098350.059999997</v>
      </c>
    </row>
    <row r="32" spans="1:14">
      <c r="A32" s="3" t="s">
        <v>44</v>
      </c>
      <c r="B32" s="196">
        <f>SUM(C32:N32)</f>
        <v>4601200.88</v>
      </c>
      <c r="C32" s="198">
        <v>410.44</v>
      </c>
      <c r="D32" s="198">
        <v>181962.79</v>
      </c>
      <c r="E32" s="199">
        <v>1082898.02</v>
      </c>
      <c r="F32" s="198">
        <v>771986.21999999986</v>
      </c>
      <c r="G32" s="200">
        <v>276239.16999999993</v>
      </c>
      <c r="H32" s="200">
        <v>1442219.3799999997</v>
      </c>
      <c r="I32" s="198">
        <v>0</v>
      </c>
      <c r="J32" s="199">
        <v>3557.11</v>
      </c>
      <c r="K32" s="198">
        <v>109582.43</v>
      </c>
      <c r="L32" s="198">
        <v>0</v>
      </c>
      <c r="M32" s="197">
        <v>0</v>
      </c>
      <c r="N32" s="198">
        <v>732345.32000000041</v>
      </c>
    </row>
    <row r="33" spans="1:14">
      <c r="A33" s="3" t="s">
        <v>45</v>
      </c>
      <c r="B33" s="196">
        <f>SUM(C33:N33)</f>
        <v>11297434.93</v>
      </c>
      <c r="C33" s="198">
        <v>0</v>
      </c>
      <c r="D33" s="198">
        <v>419267.7</v>
      </c>
      <c r="E33" s="199">
        <v>3307336.1599999997</v>
      </c>
      <c r="F33" s="198">
        <v>574591.69999999984</v>
      </c>
      <c r="G33" s="200">
        <v>497211.47</v>
      </c>
      <c r="H33" s="200">
        <v>3327048.42</v>
      </c>
      <c r="I33" s="198">
        <v>29227.18</v>
      </c>
      <c r="J33" s="199">
        <v>54790.28</v>
      </c>
      <c r="K33" s="198">
        <v>381502.56000000006</v>
      </c>
      <c r="L33" s="198">
        <v>69569.62000000001</v>
      </c>
      <c r="M33" s="197">
        <v>1004.3</v>
      </c>
      <c r="N33" s="198">
        <v>2635885.54</v>
      </c>
    </row>
    <row r="34" spans="1:14">
      <c r="A34" s="3" t="s">
        <v>46</v>
      </c>
      <c r="B34" s="196">
        <f>SUM(C34:N34)</f>
        <v>5791909.9400000004</v>
      </c>
      <c r="C34" s="198">
        <v>16436.689999999999</v>
      </c>
      <c r="D34" s="198">
        <v>190646.88</v>
      </c>
      <c r="E34" s="199">
        <v>2089604.53</v>
      </c>
      <c r="F34" s="198">
        <v>386927.25</v>
      </c>
      <c r="G34" s="200">
        <v>261852.81999999995</v>
      </c>
      <c r="H34" s="200">
        <v>1066932.32</v>
      </c>
      <c r="I34" s="198">
        <v>367929.76</v>
      </c>
      <c r="J34" s="199">
        <v>8130.91</v>
      </c>
      <c r="K34" s="198">
        <v>88433.54</v>
      </c>
      <c r="L34" s="198">
        <v>3033</v>
      </c>
      <c r="M34" s="197">
        <v>0</v>
      </c>
      <c r="N34" s="198">
        <v>1311982.2400000005</v>
      </c>
    </row>
    <row r="35" spans="1:14">
      <c r="A35" s="3"/>
      <c r="B35" s="196"/>
      <c r="C35" s="198"/>
      <c r="D35" s="198"/>
      <c r="E35" s="199"/>
      <c r="F35" s="198"/>
      <c r="G35" s="200"/>
      <c r="H35" s="200"/>
      <c r="I35" s="198"/>
      <c r="J35" s="199"/>
      <c r="K35" s="198"/>
      <c r="L35" s="198"/>
      <c r="M35" s="197"/>
      <c r="N35" s="198"/>
    </row>
    <row r="36" spans="1:14">
      <c r="A36" s="3" t="s">
        <v>47</v>
      </c>
      <c r="B36" s="196">
        <f>SUM(C36:N36)</f>
        <v>4158100.959999999</v>
      </c>
      <c r="C36" s="198">
        <v>19595.62</v>
      </c>
      <c r="D36" s="198">
        <v>126527.81</v>
      </c>
      <c r="E36" s="199">
        <v>1297189.5199999998</v>
      </c>
      <c r="F36" s="198">
        <v>99768.139999999985</v>
      </c>
      <c r="G36" s="200">
        <v>233211.47</v>
      </c>
      <c r="H36" s="200">
        <v>1377093.5799999996</v>
      </c>
      <c r="I36" s="198">
        <v>0</v>
      </c>
      <c r="J36" s="199">
        <v>0</v>
      </c>
      <c r="K36" s="198">
        <v>19888.560000000001</v>
      </c>
      <c r="L36" s="198">
        <v>0</v>
      </c>
      <c r="M36" s="197">
        <v>0</v>
      </c>
      <c r="N36" s="198">
        <v>984826.25999999966</v>
      </c>
    </row>
    <row r="37" spans="1:14">
      <c r="A37" s="3" t="s">
        <v>48</v>
      </c>
      <c r="B37" s="196">
        <f>SUM(C37:N37)</f>
        <v>16169149.280000001</v>
      </c>
      <c r="C37" s="198">
        <v>0</v>
      </c>
      <c r="D37" s="198">
        <v>1008809.2699999999</v>
      </c>
      <c r="E37" s="199">
        <v>4950723.74</v>
      </c>
      <c r="F37" s="198">
        <v>662885.76000000013</v>
      </c>
      <c r="G37" s="200">
        <v>270692.05</v>
      </c>
      <c r="H37" s="200">
        <v>4692335.6499999994</v>
      </c>
      <c r="I37" s="198">
        <v>0</v>
      </c>
      <c r="J37" s="199">
        <v>1191.57</v>
      </c>
      <c r="K37" s="198">
        <v>196325.84</v>
      </c>
      <c r="L37" s="198">
        <v>0</v>
      </c>
      <c r="M37" s="197">
        <v>0</v>
      </c>
      <c r="N37" s="198">
        <v>4386185.4000000013</v>
      </c>
    </row>
    <row r="38" spans="1:14">
      <c r="A38" s="3" t="s">
        <v>49</v>
      </c>
      <c r="B38" s="196">
        <f>SUM(C38:N38)</f>
        <v>14927705.879999999</v>
      </c>
      <c r="C38" s="198">
        <v>53592.160000000003</v>
      </c>
      <c r="D38" s="198">
        <v>190964.79</v>
      </c>
      <c r="E38" s="199">
        <v>4305331.1999999983</v>
      </c>
      <c r="F38" s="198">
        <v>2373661.9100000015</v>
      </c>
      <c r="G38" s="200">
        <v>1197716.24</v>
      </c>
      <c r="H38" s="200">
        <v>3125757.7199999993</v>
      </c>
      <c r="I38" s="198">
        <v>313333.05999999994</v>
      </c>
      <c r="J38" s="199">
        <v>7403.58</v>
      </c>
      <c r="K38" s="198">
        <v>160897.45000000001</v>
      </c>
      <c r="L38" s="198">
        <v>1740.3899999999999</v>
      </c>
      <c r="M38" s="197">
        <v>0</v>
      </c>
      <c r="N38" s="198">
        <v>3197307.3799999994</v>
      </c>
    </row>
    <row r="39" spans="1:14">
      <c r="A39" s="8" t="s">
        <v>50</v>
      </c>
      <c r="B39" s="204">
        <f>SUM(C39:N39)</f>
        <v>6412005.4500000002</v>
      </c>
      <c r="C39" s="201">
        <v>2000</v>
      </c>
      <c r="D39" s="201">
        <v>88098.75</v>
      </c>
      <c r="E39" s="203">
        <v>2079385.7300000002</v>
      </c>
      <c r="F39" s="201">
        <v>560917.50999999989</v>
      </c>
      <c r="G39" s="202">
        <v>371226.04999999981</v>
      </c>
      <c r="H39" s="202">
        <v>1841945.96</v>
      </c>
      <c r="I39" s="201">
        <v>0</v>
      </c>
      <c r="J39" s="203">
        <v>65727.61</v>
      </c>
      <c r="K39" s="201">
        <v>325238.01</v>
      </c>
      <c r="L39" s="201">
        <v>4984.88</v>
      </c>
      <c r="M39" s="227">
        <v>0</v>
      </c>
      <c r="N39" s="201">
        <v>1072480.9500000002</v>
      </c>
    </row>
    <row r="40" spans="1:14">
      <c r="B40" s="205" t="s">
        <v>168</v>
      </c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</row>
    <row r="41" spans="1:14">
      <c r="B41" s="205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</row>
    <row r="42" spans="1:14">
      <c r="B42" s="205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</row>
    <row r="43" spans="1:14"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</row>
    <row r="44" spans="1:14" s="225" customFormat="1">
      <c r="B44" s="226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</row>
    <row r="45" spans="1:14">
      <c r="A45" s="20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</row>
    <row r="46" spans="1:14"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</row>
    <row r="47" spans="1:14"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</row>
    <row r="48" spans="1:14"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</row>
    <row r="49" spans="2:14"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</row>
    <row r="50" spans="2:14"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</row>
    <row r="51" spans="2:14"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</row>
    <row r="52" spans="2:14"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</row>
    <row r="53" spans="2:14"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</row>
    <row r="54" spans="2:14"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</row>
    <row r="55" spans="2:14"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</row>
    <row r="56" spans="2:14" ht="13.5" customHeight="1">
      <c r="B56" s="196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</row>
    <row r="57" spans="2:14" ht="13.5" customHeight="1"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</row>
    <row r="58" spans="2:14"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</row>
    <row r="59" spans="2:14">
      <c r="B59" s="196"/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</row>
    <row r="60" spans="2:14">
      <c r="B60" s="196"/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</row>
    <row r="61" spans="2:14">
      <c r="B61" s="196"/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</row>
    <row r="62" spans="2:14">
      <c r="B62" s="196"/>
      <c r="C62" s="196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</row>
    <row r="63" spans="2:14">
      <c r="B63" s="196"/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6"/>
    </row>
    <row r="64" spans="2:14">
      <c r="B64" s="196"/>
      <c r="C64" s="196"/>
      <c r="D64" s="196"/>
      <c r="E64" s="196"/>
      <c r="F64" s="196"/>
      <c r="G64" s="196"/>
      <c r="H64" s="196"/>
      <c r="I64" s="196"/>
      <c r="J64" s="196"/>
      <c r="K64" s="196"/>
      <c r="L64" s="196"/>
      <c r="M64" s="196"/>
      <c r="N64" s="196"/>
    </row>
    <row r="65" spans="2:14">
      <c r="B65" s="196"/>
      <c r="C65" s="196"/>
      <c r="D65" s="196"/>
      <c r="E65" s="196"/>
      <c r="F65" s="196"/>
      <c r="G65" s="196"/>
      <c r="H65" s="196"/>
      <c r="I65" s="196"/>
      <c r="J65" s="196"/>
      <c r="K65" s="196"/>
      <c r="L65" s="196"/>
      <c r="M65" s="196"/>
      <c r="N65" s="196"/>
    </row>
    <row r="66" spans="2:14">
      <c r="B66" s="196"/>
      <c r="C66" s="196"/>
      <c r="D66" s="196"/>
      <c r="E66" s="196"/>
      <c r="F66" s="196"/>
      <c r="G66" s="196"/>
      <c r="H66" s="196"/>
      <c r="I66" s="196"/>
      <c r="J66" s="196"/>
      <c r="K66" s="196"/>
      <c r="L66" s="196"/>
      <c r="M66" s="196"/>
      <c r="N66" s="196"/>
    </row>
    <row r="67" spans="2:14">
      <c r="B67" s="196"/>
      <c r="C67" s="196"/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96"/>
    </row>
    <row r="68" spans="2:14">
      <c r="B68" s="196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</row>
    <row r="69" spans="2:14"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</row>
    <row r="70" spans="2:14">
      <c r="B70" s="196"/>
      <c r="C70" s="196"/>
      <c r="D70" s="196"/>
      <c r="E70" s="196"/>
      <c r="F70" s="196"/>
      <c r="G70" s="196"/>
      <c r="H70" s="196"/>
      <c r="I70" s="196"/>
      <c r="J70" s="196"/>
      <c r="K70" s="196"/>
      <c r="L70" s="196"/>
      <c r="M70" s="196"/>
      <c r="N70" s="196"/>
    </row>
    <row r="71" spans="2:14">
      <c r="B71" s="196"/>
      <c r="C71" s="196"/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N71" s="196"/>
    </row>
    <row r="72" spans="2:14">
      <c r="B72" s="196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196"/>
    </row>
    <row r="73" spans="2:14">
      <c r="B73" s="196"/>
      <c r="C73" s="196"/>
      <c r="D73" s="196"/>
      <c r="E73" s="196"/>
      <c r="F73" s="196"/>
      <c r="G73" s="196"/>
      <c r="H73" s="196"/>
      <c r="I73" s="196"/>
      <c r="J73" s="196"/>
      <c r="K73" s="196"/>
      <c r="L73" s="196"/>
      <c r="M73" s="196"/>
      <c r="N73" s="196"/>
    </row>
    <row r="74" spans="2:14">
      <c r="B74" s="196"/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</row>
    <row r="75" spans="2:14">
      <c r="B75" s="196"/>
      <c r="C75" s="196"/>
      <c r="D75" s="196"/>
      <c r="E75" s="196"/>
      <c r="F75" s="196"/>
      <c r="G75" s="196"/>
      <c r="H75" s="196"/>
      <c r="I75" s="196"/>
      <c r="J75" s="196"/>
      <c r="K75" s="196"/>
      <c r="L75" s="196"/>
      <c r="M75" s="196"/>
      <c r="N75" s="196"/>
    </row>
    <row r="76" spans="2:14">
      <c r="B76" s="196"/>
      <c r="C76" s="196"/>
      <c r="D76" s="196"/>
      <c r="E76" s="196"/>
      <c r="F76" s="196"/>
      <c r="G76" s="196"/>
      <c r="H76" s="196"/>
      <c r="I76" s="196"/>
      <c r="J76" s="196"/>
      <c r="K76" s="196"/>
      <c r="L76" s="196"/>
      <c r="M76" s="196"/>
      <c r="N76" s="196"/>
    </row>
    <row r="77" spans="2:14">
      <c r="B77" s="196"/>
      <c r="C77" s="196"/>
      <c r="D77" s="196"/>
      <c r="E77" s="196"/>
      <c r="F77" s="196"/>
      <c r="G77" s="196"/>
      <c r="H77" s="196"/>
      <c r="I77" s="196"/>
      <c r="J77" s="196"/>
      <c r="K77" s="196"/>
      <c r="L77" s="196"/>
      <c r="M77" s="196"/>
      <c r="N77" s="196"/>
    </row>
    <row r="78" spans="2:14">
      <c r="B78" s="196"/>
      <c r="C78" s="196"/>
      <c r="D78" s="196"/>
      <c r="E78" s="196"/>
      <c r="F78" s="196"/>
      <c r="G78" s="196"/>
      <c r="H78" s="196"/>
      <c r="I78" s="196"/>
      <c r="J78" s="196"/>
      <c r="K78" s="196"/>
      <c r="L78" s="196"/>
      <c r="M78" s="196"/>
      <c r="N78" s="196"/>
    </row>
    <row r="79" spans="2:14">
      <c r="B79" s="196"/>
      <c r="C79" s="196"/>
      <c r="D79" s="196"/>
      <c r="E79" s="196"/>
      <c r="F79" s="196"/>
      <c r="G79" s="196"/>
      <c r="H79" s="196"/>
      <c r="I79" s="196"/>
      <c r="J79" s="196"/>
      <c r="K79" s="196"/>
      <c r="L79" s="196"/>
      <c r="M79" s="196"/>
      <c r="N79" s="196"/>
    </row>
    <row r="80" spans="2:14">
      <c r="B80" s="196"/>
      <c r="C80" s="196"/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96"/>
    </row>
    <row r="81" spans="2:14">
      <c r="B81" s="196"/>
      <c r="C81" s="196"/>
      <c r="D81" s="196"/>
      <c r="E81" s="196"/>
      <c r="F81" s="196"/>
      <c r="G81" s="196"/>
      <c r="H81" s="196"/>
      <c r="I81" s="196"/>
      <c r="J81" s="196"/>
      <c r="K81" s="196"/>
      <c r="L81" s="196"/>
      <c r="M81" s="196"/>
      <c r="N81" s="196"/>
    </row>
    <row r="82" spans="2:14">
      <c r="B82" s="196"/>
      <c r="C82" s="196"/>
      <c r="D82" s="196"/>
      <c r="E82" s="196"/>
      <c r="F82" s="196"/>
      <c r="G82" s="196"/>
      <c r="H82" s="196"/>
      <c r="I82" s="196"/>
      <c r="J82" s="196"/>
      <c r="K82" s="196"/>
      <c r="L82" s="196"/>
      <c r="M82" s="196"/>
      <c r="N82" s="196"/>
    </row>
    <row r="84" spans="2:14">
      <c r="B84" s="196"/>
      <c r="C84" s="196"/>
      <c r="D84" s="196"/>
      <c r="E84" s="196"/>
      <c r="F84" s="196"/>
      <c r="G84" s="196"/>
      <c r="H84" s="196"/>
      <c r="I84" s="196"/>
      <c r="J84" s="196"/>
      <c r="K84" s="196"/>
      <c r="L84" s="196"/>
      <c r="M84" s="196"/>
      <c r="N84" s="196"/>
    </row>
    <row r="85" spans="2:14">
      <c r="B85" s="196"/>
      <c r="C85" s="196"/>
      <c r="D85" s="196"/>
      <c r="E85" s="196"/>
      <c r="F85" s="196"/>
      <c r="G85" s="196"/>
      <c r="H85" s="196"/>
      <c r="I85" s="196"/>
      <c r="J85" s="196"/>
      <c r="K85" s="196"/>
      <c r="L85" s="196"/>
      <c r="M85" s="196"/>
      <c r="N85" s="196"/>
    </row>
    <row r="86" spans="2:14">
      <c r="B86" s="196"/>
      <c r="C86" s="196"/>
      <c r="D86" s="196"/>
      <c r="E86" s="196"/>
      <c r="F86" s="196"/>
      <c r="G86" s="196"/>
      <c r="H86" s="196"/>
      <c r="I86" s="196"/>
      <c r="J86" s="196"/>
      <c r="K86" s="196"/>
      <c r="L86" s="196"/>
      <c r="M86" s="196"/>
      <c r="N86" s="196"/>
    </row>
    <row r="87" spans="2:14">
      <c r="B87" s="196"/>
      <c r="C87" s="196"/>
      <c r="D87" s="196"/>
      <c r="E87" s="196"/>
      <c r="F87" s="196"/>
      <c r="G87" s="196"/>
      <c r="H87" s="196"/>
      <c r="I87" s="196"/>
      <c r="J87" s="196"/>
      <c r="K87" s="196"/>
      <c r="L87" s="196"/>
      <c r="M87" s="196"/>
      <c r="N87" s="196"/>
    </row>
    <row r="88" spans="2:14">
      <c r="B88" s="196"/>
      <c r="C88" s="196"/>
      <c r="D88" s="196"/>
      <c r="E88" s="196"/>
      <c r="F88" s="196"/>
      <c r="G88" s="196"/>
      <c r="H88" s="196"/>
      <c r="I88" s="196"/>
      <c r="J88" s="196"/>
      <c r="K88" s="196"/>
      <c r="L88" s="196"/>
      <c r="M88" s="196"/>
      <c r="N88" s="196"/>
    </row>
  </sheetData>
  <mergeCells count="6">
    <mergeCell ref="A1:H1"/>
    <mergeCell ref="I1:N1"/>
    <mergeCell ref="E6:G6"/>
    <mergeCell ref="A4:H4"/>
    <mergeCell ref="H2:N3"/>
    <mergeCell ref="B2:F3"/>
  </mergeCells>
  <phoneticPr fontId="0" type="noConversion"/>
  <printOptions horizontalCentered="1"/>
  <pageMargins left="0.75" right="0.75" top="0.37" bottom="0.38" header="0.17" footer="0.25"/>
  <pageSetup fitToWidth="2" orientation="landscape" r:id="rId1"/>
  <headerFooter scaleWithDoc="0" alignWithMargins="0">
    <oddFooter>&amp;LMSDE - LFRO   04/2020&amp;C&amp;P&amp;RSelected Financial Data, Part 3</oddFooter>
  </headerFooter>
  <colBreaks count="1" manualBreakCount="1">
    <brk id="7" max="4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H106"/>
  <sheetViews>
    <sheetView tabSelected="1" zoomScaleNormal="100" workbookViewId="0">
      <selection activeCell="P52" sqref="P52"/>
    </sheetView>
  </sheetViews>
  <sheetFormatPr defaultColWidth="9.1796875" defaultRowHeight="12.5"/>
  <cols>
    <col min="1" max="1" width="14.453125" style="16" customWidth="1"/>
    <col min="2" max="2" width="16" style="16" bestFit="1" customWidth="1"/>
    <col min="3" max="3" width="17.54296875" style="16" bestFit="1" customWidth="1"/>
    <col min="4" max="4" width="15.54296875" style="16" bestFit="1" customWidth="1"/>
    <col min="5" max="5" width="15" style="16" bestFit="1" customWidth="1"/>
    <col min="6" max="6" width="14.81640625" style="16" customWidth="1"/>
    <col min="7" max="7" width="16.1796875" style="16" bestFit="1" customWidth="1"/>
    <col min="8" max="9" width="13.453125" style="16" bestFit="1" customWidth="1"/>
    <col min="10" max="10" width="14.7265625" style="16" bestFit="1" customWidth="1"/>
    <col min="11" max="11" width="13.1796875" style="16" bestFit="1" customWidth="1"/>
    <col min="12" max="12" width="1.453125" style="16" customWidth="1"/>
    <col min="13" max="13" width="14.26953125" style="16" customWidth="1"/>
    <col min="14" max="14" width="14.1796875" style="16" bestFit="1" customWidth="1"/>
    <col min="15" max="15" width="17.26953125" style="16" bestFit="1" customWidth="1"/>
    <col min="16" max="16" width="15" style="16" bestFit="1" customWidth="1"/>
    <col min="17" max="17" width="14.453125" style="16" customWidth="1"/>
    <col min="18" max="18" width="16" style="16" customWidth="1"/>
    <col min="19" max="19" width="17.26953125" style="16" customWidth="1"/>
    <col min="20" max="20" width="14.1796875" style="16" bestFit="1" customWidth="1"/>
    <col min="21" max="21" width="14.7265625" style="16" bestFit="1" customWidth="1"/>
    <col min="22" max="22" width="14.54296875" style="16" customWidth="1"/>
    <col min="23" max="23" width="13.26953125" style="16" customWidth="1"/>
    <col min="24" max="24" width="14" style="16" customWidth="1"/>
    <col min="25" max="25" width="21.7265625" style="16" customWidth="1"/>
    <col min="26" max="26" width="4.54296875" style="16" customWidth="1"/>
    <col min="27" max="27" width="15" style="16" bestFit="1" customWidth="1"/>
    <col min="28" max="28" width="14" style="16" bestFit="1" customWidth="1"/>
    <col min="29" max="29" width="13" style="16" customWidth="1"/>
    <col min="30" max="30" width="9.1796875" style="16"/>
    <col min="31" max="32" width="12.26953125" style="16" bestFit="1" customWidth="1"/>
    <col min="33" max="33" width="12.26953125" style="16" customWidth="1"/>
    <col min="34" max="34" width="16" style="16" bestFit="1" customWidth="1"/>
    <col min="35" max="16384" width="9.1796875" style="16"/>
  </cols>
  <sheetData>
    <row r="1" spans="1:34">
      <c r="A1" s="127"/>
      <c r="B1" s="128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</row>
    <row r="2" spans="1:34">
      <c r="A2" s="330" t="s">
        <v>184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100"/>
      <c r="M2" s="330" t="s">
        <v>184</v>
      </c>
      <c r="N2" s="330"/>
      <c r="O2" s="330"/>
      <c r="P2" s="330"/>
      <c r="Q2" s="330"/>
      <c r="R2" s="330"/>
      <c r="S2" s="330"/>
      <c r="T2" s="330"/>
      <c r="U2" s="330"/>
      <c r="V2" s="330"/>
    </row>
    <row r="3" spans="1:34" ht="13" thickBot="1">
      <c r="A3" s="331"/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100"/>
      <c r="M3" s="129"/>
      <c r="N3" s="129"/>
      <c r="O3" s="129"/>
      <c r="P3" s="129"/>
      <c r="Q3" s="129"/>
      <c r="R3" s="129"/>
      <c r="S3" s="129"/>
      <c r="T3" s="129"/>
      <c r="U3" s="129"/>
      <c r="V3" s="129"/>
    </row>
    <row r="4" spans="1:34" ht="13.5" customHeight="1" thickTop="1">
      <c r="A4" s="100"/>
      <c r="B4" s="100"/>
      <c r="C4" s="100"/>
      <c r="D4" s="100"/>
      <c r="E4" s="100"/>
      <c r="F4" s="100"/>
      <c r="G4" s="100"/>
      <c r="H4" s="100"/>
      <c r="I4" s="100"/>
      <c r="J4" s="272"/>
      <c r="K4" s="272"/>
      <c r="L4" s="272"/>
      <c r="M4" s="100"/>
      <c r="N4" s="272"/>
      <c r="O4" s="272"/>
      <c r="P4" s="272"/>
      <c r="Q4" s="272"/>
      <c r="R4" s="332" t="s">
        <v>140</v>
      </c>
      <c r="S4" s="332" t="s">
        <v>141</v>
      </c>
      <c r="T4" s="324" t="s">
        <v>95</v>
      </c>
      <c r="U4" s="324"/>
      <c r="V4" s="324"/>
      <c r="W4" s="324" t="s">
        <v>158</v>
      </c>
      <c r="X4" s="228"/>
    </row>
    <row r="5" spans="1:34" s="54" customFormat="1">
      <c r="A5" s="130"/>
      <c r="B5" s="273"/>
      <c r="C5" s="273"/>
      <c r="D5" s="327" t="s">
        <v>72</v>
      </c>
      <c r="E5" s="327"/>
      <c r="F5" s="327"/>
      <c r="G5" s="327"/>
      <c r="H5" s="327"/>
      <c r="I5" s="327"/>
      <c r="J5" s="327"/>
      <c r="K5" s="327"/>
      <c r="L5" s="272"/>
      <c r="M5" s="130"/>
      <c r="N5" s="327" t="s">
        <v>93</v>
      </c>
      <c r="O5" s="327"/>
      <c r="P5" s="327"/>
      <c r="Q5" s="327"/>
      <c r="R5" s="333"/>
      <c r="S5" s="333"/>
      <c r="T5" s="325"/>
      <c r="U5" s="325"/>
      <c r="V5" s="325"/>
      <c r="W5" s="325"/>
      <c r="X5" s="228"/>
    </row>
    <row r="6" spans="1:34" s="54" customFormat="1">
      <c r="A6" s="131" t="s">
        <v>84</v>
      </c>
      <c r="B6" s="272" t="s">
        <v>197</v>
      </c>
      <c r="C6" s="272" t="s">
        <v>55</v>
      </c>
      <c r="D6" s="273"/>
      <c r="E6" s="273"/>
      <c r="F6" s="273"/>
      <c r="G6" s="272"/>
      <c r="H6" s="272" t="s">
        <v>12</v>
      </c>
      <c r="I6" s="272"/>
      <c r="J6" s="272" t="s">
        <v>12</v>
      </c>
      <c r="K6" s="272"/>
      <c r="L6" s="272"/>
      <c r="M6" s="130" t="s">
        <v>84</v>
      </c>
      <c r="N6" s="272"/>
      <c r="O6" s="272"/>
      <c r="P6" s="272"/>
      <c r="Q6" s="272" t="s">
        <v>54</v>
      </c>
      <c r="R6" s="333"/>
      <c r="S6" s="333"/>
      <c r="T6" s="325"/>
      <c r="U6" s="325"/>
      <c r="V6" s="325"/>
      <c r="W6" s="325"/>
      <c r="X6" s="228"/>
      <c r="Y6" s="274" t="s">
        <v>198</v>
      </c>
      <c r="Z6" s="16"/>
      <c r="AA6" s="16"/>
      <c r="AB6" s="16"/>
      <c r="AC6" s="16"/>
    </row>
    <row r="7" spans="1:34" s="54" customFormat="1">
      <c r="A7" s="131" t="s">
        <v>11</v>
      </c>
      <c r="B7" s="272" t="s">
        <v>199</v>
      </c>
      <c r="C7" s="272" t="s">
        <v>94</v>
      </c>
      <c r="D7" s="272"/>
      <c r="E7" s="272" t="s">
        <v>2</v>
      </c>
      <c r="F7" s="272"/>
      <c r="G7" s="272" t="s">
        <v>10</v>
      </c>
      <c r="H7" s="272" t="s">
        <v>14</v>
      </c>
      <c r="I7" s="272" t="s">
        <v>16</v>
      </c>
      <c r="J7" s="272" t="s">
        <v>17</v>
      </c>
      <c r="K7" s="272" t="s">
        <v>83</v>
      </c>
      <c r="L7" s="272"/>
      <c r="M7" s="130" t="s">
        <v>11</v>
      </c>
      <c r="N7" s="272" t="s">
        <v>77</v>
      </c>
      <c r="O7" s="272" t="s">
        <v>23</v>
      </c>
      <c r="P7" s="272" t="s">
        <v>25</v>
      </c>
      <c r="Q7" s="272" t="s">
        <v>26</v>
      </c>
      <c r="R7" s="333"/>
      <c r="S7" s="333"/>
      <c r="T7" s="326"/>
      <c r="U7" s="326"/>
      <c r="V7" s="326"/>
      <c r="W7" s="326"/>
      <c r="X7" s="228"/>
      <c r="Y7" s="275" t="s">
        <v>200</v>
      </c>
      <c r="Z7" s="16"/>
      <c r="AA7" s="16" t="s">
        <v>201</v>
      </c>
      <c r="AB7" s="328" t="s">
        <v>202</v>
      </c>
      <c r="AC7" s="329"/>
    </row>
    <row r="8" spans="1:34" s="54" customFormat="1" ht="13" thickBot="1">
      <c r="A8" s="132" t="s">
        <v>85</v>
      </c>
      <c r="B8" s="133" t="s">
        <v>203</v>
      </c>
      <c r="C8" s="133" t="s">
        <v>58</v>
      </c>
      <c r="D8" s="133" t="s">
        <v>96</v>
      </c>
      <c r="E8" s="133" t="s">
        <v>96</v>
      </c>
      <c r="F8" s="134" t="s">
        <v>97</v>
      </c>
      <c r="G8" s="133" t="s">
        <v>11</v>
      </c>
      <c r="H8" s="133" t="s">
        <v>15</v>
      </c>
      <c r="I8" s="133" t="s">
        <v>15</v>
      </c>
      <c r="J8" s="133" t="s">
        <v>18</v>
      </c>
      <c r="K8" s="133" t="s">
        <v>20</v>
      </c>
      <c r="L8" s="272"/>
      <c r="M8" s="276" t="s">
        <v>85</v>
      </c>
      <c r="N8" s="133" t="s">
        <v>20</v>
      </c>
      <c r="O8" s="133" t="s">
        <v>24</v>
      </c>
      <c r="P8" s="133" t="s">
        <v>15</v>
      </c>
      <c r="Q8" s="133" t="s">
        <v>27</v>
      </c>
      <c r="R8" s="334"/>
      <c r="S8" s="334"/>
      <c r="T8" s="133" t="s">
        <v>98</v>
      </c>
      <c r="U8" s="133" t="s">
        <v>99</v>
      </c>
      <c r="V8" s="133" t="s">
        <v>8</v>
      </c>
      <c r="W8" s="239"/>
      <c r="X8" s="228"/>
      <c r="Y8" s="277" t="s">
        <v>204</v>
      </c>
      <c r="Z8" s="16"/>
      <c r="AA8" s="16"/>
      <c r="AB8" s="278" t="s">
        <v>53</v>
      </c>
      <c r="AC8" s="279" t="s">
        <v>205</v>
      </c>
    </row>
    <row r="9" spans="1:34" s="243" customFormat="1" ht="11.5">
      <c r="A9" s="241" t="s">
        <v>52</v>
      </c>
      <c r="B9" s="242">
        <f>SUM(B11:B38)</f>
        <v>15067590888.49</v>
      </c>
      <c r="C9" s="242">
        <f>SUM(C11:C38)</f>
        <v>12919255450.199999</v>
      </c>
      <c r="D9" s="242">
        <f t="shared" ref="D9:K9" si="0">SUM(D11:D38)</f>
        <v>352955516.43000007</v>
      </c>
      <c r="E9" s="242">
        <f t="shared" si="0"/>
        <v>816382962.08000004</v>
      </c>
      <c r="F9" s="242">
        <f t="shared" si="0"/>
        <v>5255027437.0099993</v>
      </c>
      <c r="G9" s="242">
        <f t="shared" si="0"/>
        <v>1722915678.3900003</v>
      </c>
      <c r="H9" s="242">
        <f t="shared" si="0"/>
        <v>100989728.51000002</v>
      </c>
      <c r="I9" s="242">
        <f t="shared" si="0"/>
        <v>73213566.350000009</v>
      </c>
      <c r="J9" s="242">
        <f t="shared" si="0"/>
        <v>666372542.75999987</v>
      </c>
      <c r="K9" s="242">
        <f t="shared" si="0"/>
        <v>791264081.21999979</v>
      </c>
      <c r="L9" s="242"/>
      <c r="M9" s="280" t="s">
        <v>52</v>
      </c>
      <c r="N9" s="242">
        <f>SUM(N11:N38)</f>
        <v>278277024.03999996</v>
      </c>
      <c r="O9" s="242">
        <f t="shared" ref="O9:W9" si="1">SUM(O11:O38)</f>
        <v>2775391155.7599998</v>
      </c>
      <c r="P9" s="242">
        <f t="shared" si="1"/>
        <v>19919211.940000001</v>
      </c>
      <c r="Q9" s="242">
        <f t="shared" si="1"/>
        <v>66546545.709999993</v>
      </c>
      <c r="R9" s="242">
        <f t="shared" si="1"/>
        <v>399157994.13999999</v>
      </c>
      <c r="S9" s="242">
        <f t="shared" si="1"/>
        <v>1434454616.6100001</v>
      </c>
      <c r="T9" s="242">
        <f t="shared" si="1"/>
        <v>194409473.54000002</v>
      </c>
      <c r="U9" s="242">
        <f t="shared" si="1"/>
        <v>366440094.90999997</v>
      </c>
      <c r="V9" s="242">
        <f t="shared" si="1"/>
        <v>120313354</v>
      </c>
      <c r="W9" s="242">
        <f t="shared" si="1"/>
        <v>127168529.52999999</v>
      </c>
      <c r="X9" s="242"/>
      <c r="Y9" s="281">
        <f>SUM(Y11:Y38)</f>
        <v>744248288.47000015</v>
      </c>
      <c r="Z9" s="282"/>
      <c r="AA9" s="283">
        <f>SUM(AA11:AA38)</f>
        <v>681162922.45000005</v>
      </c>
      <c r="AB9" s="281">
        <f>SUM(AB11:AB38)</f>
        <v>66546545.709999993</v>
      </c>
      <c r="AC9" s="283">
        <f>SUM(AC11:AC38)</f>
        <v>3461179.69</v>
      </c>
      <c r="AH9" s="243">
        <f>Y9</f>
        <v>744248288.47000015</v>
      </c>
    </row>
    <row r="10" spans="1:34" s="245" customFormat="1" ht="11.5">
      <c r="A10" s="241"/>
      <c r="B10" s="241"/>
      <c r="C10" s="241"/>
      <c r="D10" s="244"/>
      <c r="E10" s="244"/>
      <c r="F10" s="244"/>
      <c r="G10" s="244"/>
      <c r="H10" s="244"/>
      <c r="I10" s="244"/>
      <c r="J10" s="244"/>
      <c r="K10" s="244"/>
      <c r="L10" s="244"/>
      <c r="M10" s="241"/>
      <c r="Y10" s="281"/>
      <c r="Z10" s="282"/>
      <c r="AA10" s="244"/>
      <c r="AB10" s="244"/>
      <c r="AC10" s="244"/>
      <c r="AH10" s="245">
        <f>SUM(T9,U9,V9,Q9)-AC9</f>
        <v>744248288.47000003</v>
      </c>
    </row>
    <row r="11" spans="1:34" s="245" customFormat="1" ht="11.5">
      <c r="A11" s="241" t="s">
        <v>28</v>
      </c>
      <c r="B11" s="241">
        <f>C11+R11+S11+T11+V11</f>
        <v>124262418.10000001</v>
      </c>
      <c r="C11" s="241">
        <f>SUM(D11:K11,N11:Q11)</f>
        <v>115824776.35000001</v>
      </c>
      <c r="D11" s="244">
        <v>2342413.19</v>
      </c>
      <c r="E11" s="244">
        <v>6960853.1699999999</v>
      </c>
      <c r="F11" s="246">
        <v>46481467.840000004</v>
      </c>
      <c r="G11" s="244">
        <v>17815030.780000001</v>
      </c>
      <c r="H11" s="244">
        <v>608237.09000000008</v>
      </c>
      <c r="I11" s="244">
        <v>985165.84</v>
      </c>
      <c r="J11" s="244">
        <v>6110189.5100000007</v>
      </c>
      <c r="K11" s="244">
        <v>7625202.6699999999</v>
      </c>
      <c r="L11" s="244"/>
      <c r="M11" s="241" t="s">
        <v>28</v>
      </c>
      <c r="N11" s="245">
        <v>1718580.35</v>
      </c>
      <c r="O11" s="245">
        <v>24636595.509999998</v>
      </c>
      <c r="P11" s="245">
        <v>440652.3</v>
      </c>
      <c r="Q11" s="247">
        <v>100388.1</v>
      </c>
      <c r="R11" s="244">
        <v>4648883.9000000004</v>
      </c>
      <c r="S11" s="245">
        <v>3316529.85</v>
      </c>
      <c r="T11" s="245">
        <v>472228</v>
      </c>
      <c r="U11" s="245">
        <v>1017314</v>
      </c>
      <c r="V11" s="245">
        <v>0</v>
      </c>
      <c r="W11" s="245">
        <v>2896276.36</v>
      </c>
      <c r="X11" s="248"/>
      <c r="Y11" s="285">
        <f>AA11+AB11-AC11</f>
        <v>1589930.1</v>
      </c>
      <c r="Z11" s="286"/>
      <c r="AA11" s="245">
        <f>SUM(T11,U11,V11,)</f>
        <v>1489542</v>
      </c>
      <c r="AB11" s="244">
        <f>Q11</f>
        <v>100388.1</v>
      </c>
      <c r="AC11" s="246">
        <v>0</v>
      </c>
      <c r="AE11" s="245">
        <f>SUM(Q11,T11,U11,V11)</f>
        <v>1589930.1</v>
      </c>
      <c r="AF11" s="245">
        <f>AE11-AC11</f>
        <v>1589930.1</v>
      </c>
    </row>
    <row r="12" spans="1:34" s="245" customFormat="1" ht="11.5">
      <c r="A12" s="241" t="s">
        <v>29</v>
      </c>
      <c r="B12" s="241">
        <f t="shared" ref="B12:B15" si="2">C12+R12+S12+T12+V12</f>
        <v>1421559355.5899997</v>
      </c>
      <c r="C12" s="241">
        <f t="shared" ref="C12:C38" si="3">SUM(D12:K12,N12:Q12)</f>
        <v>1117941803.5899997</v>
      </c>
      <c r="D12" s="244">
        <v>34749652.110000007</v>
      </c>
      <c r="E12" s="244">
        <v>68349500.919999957</v>
      </c>
      <c r="F12" s="246">
        <v>465487672.02999979</v>
      </c>
      <c r="G12" s="244">
        <v>140601238.60999995</v>
      </c>
      <c r="H12" s="244">
        <v>8590964.3600000013</v>
      </c>
      <c r="I12" s="244">
        <v>0</v>
      </c>
      <c r="J12" s="244">
        <v>59182079.369999997</v>
      </c>
      <c r="K12" s="244">
        <v>78779200.840000004</v>
      </c>
      <c r="L12" s="244"/>
      <c r="M12" s="241" t="s">
        <v>29</v>
      </c>
      <c r="N12" s="245">
        <v>22639712.140000001</v>
      </c>
      <c r="O12" s="245">
        <v>233137140.49000001</v>
      </c>
      <c r="P12" s="245">
        <v>532814.93000000005</v>
      </c>
      <c r="Q12" s="247">
        <v>5891827.7899999991</v>
      </c>
      <c r="R12" s="244">
        <v>31502391</v>
      </c>
      <c r="S12" s="245">
        <v>240108603</v>
      </c>
      <c r="T12" s="245">
        <v>32006558</v>
      </c>
      <c r="U12" s="245">
        <v>49268882</v>
      </c>
      <c r="V12" s="245">
        <v>0</v>
      </c>
      <c r="W12" s="245">
        <v>14354760</v>
      </c>
      <c r="X12" s="248"/>
      <c r="Y12" s="285">
        <f t="shared" ref="Y12:Y38" si="4">AA12+AB12-AC12</f>
        <v>87167267.789999992</v>
      </c>
      <c r="Z12" s="286"/>
      <c r="AA12" s="245">
        <f t="shared" ref="AA12:AA38" si="5">SUM(T12,U12,V12,)</f>
        <v>81275440</v>
      </c>
      <c r="AB12" s="244">
        <f t="shared" ref="AB12:AB15" si="6">Q12</f>
        <v>5891827.7899999991</v>
      </c>
      <c r="AC12" s="246">
        <v>0</v>
      </c>
      <c r="AE12" s="245">
        <f t="shared" ref="AE12:AE38" si="7">SUM(Q12,T12,U12,V12)</f>
        <v>87167267.789999992</v>
      </c>
      <c r="AF12" s="245">
        <f t="shared" ref="AF12:AF38" si="8">AE12-AC12</f>
        <v>87167267.789999992</v>
      </c>
      <c r="AH12" s="245">
        <f>AH10-AH9</f>
        <v>0</v>
      </c>
    </row>
    <row r="13" spans="1:34" s="245" customFormat="1" ht="11.5">
      <c r="A13" s="244" t="s">
        <v>51</v>
      </c>
      <c r="B13" s="241">
        <f t="shared" si="2"/>
        <v>1577342807.2199998</v>
      </c>
      <c r="C13" s="241">
        <f t="shared" si="3"/>
        <v>1211586328.6099999</v>
      </c>
      <c r="D13" s="244">
        <v>52307715.910000004</v>
      </c>
      <c r="E13" s="244">
        <v>79914612.649999991</v>
      </c>
      <c r="F13" s="246">
        <v>469423001.91000003</v>
      </c>
      <c r="G13" s="244">
        <v>191501682.13</v>
      </c>
      <c r="H13" s="244">
        <v>16749634.220000001</v>
      </c>
      <c r="I13" s="244">
        <v>488861</v>
      </c>
      <c r="J13" s="244">
        <v>47084874.359999999</v>
      </c>
      <c r="K13" s="244">
        <v>60322004</v>
      </c>
      <c r="L13" s="244"/>
      <c r="M13" s="244" t="s">
        <v>51</v>
      </c>
      <c r="N13" s="244">
        <v>24768727.5</v>
      </c>
      <c r="O13" s="244">
        <v>238251714.84</v>
      </c>
      <c r="P13" s="244">
        <v>0</v>
      </c>
      <c r="Q13" s="244">
        <v>30773500.09</v>
      </c>
      <c r="R13" s="244">
        <v>53654833.280000009</v>
      </c>
      <c r="S13" s="244">
        <v>308004486.32999998</v>
      </c>
      <c r="T13" s="244">
        <v>4097159</v>
      </c>
      <c r="U13" s="244">
        <v>20164168.010000002</v>
      </c>
      <c r="V13" s="245">
        <v>0</v>
      </c>
      <c r="W13" s="245">
        <v>4301612.7699999996</v>
      </c>
      <c r="X13" s="248"/>
      <c r="Y13" s="285">
        <f>AA13+AB13-AC13</f>
        <v>55034827.100000001</v>
      </c>
      <c r="Z13" s="286"/>
      <c r="AA13" s="245">
        <f t="shared" si="5"/>
        <v>24261327.010000002</v>
      </c>
      <c r="AB13" s="244">
        <f t="shared" si="6"/>
        <v>30773500.09</v>
      </c>
      <c r="AC13" s="246">
        <v>0</v>
      </c>
      <c r="AE13" s="245">
        <f t="shared" si="7"/>
        <v>55034827.100000009</v>
      </c>
      <c r="AF13" s="245">
        <f t="shared" si="8"/>
        <v>55034827.100000009</v>
      </c>
    </row>
    <row r="14" spans="1:34" s="245" customFormat="1" ht="11.5">
      <c r="A14" s="244" t="s">
        <v>30</v>
      </c>
      <c r="B14" s="241">
        <f t="shared" si="2"/>
        <v>1767971530.79</v>
      </c>
      <c r="C14" s="241">
        <f t="shared" si="3"/>
        <v>1587449635.79</v>
      </c>
      <c r="D14" s="244">
        <v>55223679.75</v>
      </c>
      <c r="E14" s="244">
        <v>101258459.72</v>
      </c>
      <c r="F14" s="246">
        <v>661003639.25999999</v>
      </c>
      <c r="G14" s="244">
        <v>221808349.43999997</v>
      </c>
      <c r="H14" s="244">
        <v>14424249.079999998</v>
      </c>
      <c r="I14" s="244">
        <v>17472973.16</v>
      </c>
      <c r="J14" s="244">
        <v>74125310.429999992</v>
      </c>
      <c r="K14" s="244">
        <v>100230794.58</v>
      </c>
      <c r="L14" s="244"/>
      <c r="M14" s="244" t="s">
        <v>30</v>
      </c>
      <c r="N14" s="245">
        <v>39376148</v>
      </c>
      <c r="O14" s="245">
        <v>297720967.67999995</v>
      </c>
      <c r="P14" s="245">
        <v>494309.69</v>
      </c>
      <c r="Q14" s="247">
        <v>4310755</v>
      </c>
      <c r="R14" s="244">
        <v>50788151</v>
      </c>
      <c r="S14" s="245">
        <v>111922161</v>
      </c>
      <c r="T14" s="245">
        <v>17811583</v>
      </c>
      <c r="U14" s="245">
        <v>36578000</v>
      </c>
      <c r="V14" s="245">
        <v>0</v>
      </c>
      <c r="W14" s="245">
        <v>12337700</v>
      </c>
      <c r="X14" s="248"/>
      <c r="Y14" s="285">
        <f t="shared" si="4"/>
        <v>58511015</v>
      </c>
      <c r="Z14" s="286"/>
      <c r="AA14" s="245">
        <f t="shared" si="5"/>
        <v>54389583</v>
      </c>
      <c r="AB14" s="244">
        <f t="shared" si="6"/>
        <v>4310755</v>
      </c>
      <c r="AC14" s="246">
        <v>189323</v>
      </c>
      <c r="AE14" s="245">
        <f t="shared" si="7"/>
        <v>58700338</v>
      </c>
      <c r="AF14" s="245">
        <f t="shared" si="8"/>
        <v>58511015</v>
      </c>
    </row>
    <row r="15" spans="1:34" s="245" customFormat="1" ht="11.5">
      <c r="A15" s="244" t="s">
        <v>31</v>
      </c>
      <c r="B15" s="241">
        <f t="shared" si="2"/>
        <v>248957695.04999998</v>
      </c>
      <c r="C15" s="241">
        <f t="shared" si="3"/>
        <v>221335970.07999998</v>
      </c>
      <c r="D15" s="244">
        <v>6270785.1100000003</v>
      </c>
      <c r="E15" s="244">
        <v>11408081.16</v>
      </c>
      <c r="F15" s="246">
        <v>89673310.85999997</v>
      </c>
      <c r="G15" s="244">
        <v>27461607.699999999</v>
      </c>
      <c r="H15" s="244">
        <v>2003970.59</v>
      </c>
      <c r="I15" s="244">
        <v>1596439.07</v>
      </c>
      <c r="J15" s="244">
        <v>14660922.859999999</v>
      </c>
      <c r="K15" s="244">
        <v>15786775.91</v>
      </c>
      <c r="L15" s="244"/>
      <c r="M15" s="244" t="s">
        <v>31</v>
      </c>
      <c r="N15" s="245">
        <v>3075383.3699999996</v>
      </c>
      <c r="O15" s="245">
        <v>46039033.360000022</v>
      </c>
      <c r="P15" s="245">
        <v>1210630.05</v>
      </c>
      <c r="Q15" s="247">
        <v>2149030.0399999996</v>
      </c>
      <c r="R15" s="244">
        <v>5063770.47</v>
      </c>
      <c r="S15" s="245">
        <v>21117491</v>
      </c>
      <c r="T15" s="245">
        <v>1440463.5</v>
      </c>
      <c r="U15" s="245">
        <v>5922674.6200000001</v>
      </c>
      <c r="V15" s="245">
        <v>0</v>
      </c>
      <c r="W15" s="245">
        <v>5151197</v>
      </c>
      <c r="X15" s="248"/>
      <c r="Y15" s="285">
        <f t="shared" si="4"/>
        <v>9356134.4900000002</v>
      </c>
      <c r="Z15" s="286"/>
      <c r="AA15" s="245">
        <f t="shared" si="5"/>
        <v>7363138.1200000001</v>
      </c>
      <c r="AB15" s="244">
        <f t="shared" si="6"/>
        <v>2149030.0399999996</v>
      </c>
      <c r="AC15" s="246">
        <v>156033.67000000001</v>
      </c>
      <c r="AE15" s="245">
        <f t="shared" si="7"/>
        <v>9512168.1600000001</v>
      </c>
      <c r="AF15" s="245">
        <f t="shared" si="8"/>
        <v>9356134.4900000002</v>
      </c>
    </row>
    <row r="16" spans="1:34" s="245" customFormat="1" ht="11.5">
      <c r="A16" s="244"/>
      <c r="B16" s="241"/>
      <c r="C16" s="241">
        <f t="shared" si="3"/>
        <v>0</v>
      </c>
      <c r="D16" s="244"/>
      <c r="E16" s="244"/>
      <c r="F16" s="246"/>
      <c r="G16" s="244"/>
      <c r="H16" s="244"/>
      <c r="I16" s="244"/>
      <c r="J16" s="244"/>
      <c r="K16" s="244"/>
      <c r="L16" s="244"/>
      <c r="M16" s="244"/>
      <c r="Q16" s="247"/>
      <c r="R16" s="244"/>
      <c r="X16" s="248"/>
      <c r="Y16" s="285"/>
      <c r="Z16" s="286"/>
      <c r="AB16" s="244"/>
      <c r="AC16" s="246"/>
      <c r="AE16" s="245">
        <f t="shared" si="7"/>
        <v>0</v>
      </c>
      <c r="AF16" s="245">
        <f t="shared" si="8"/>
        <v>0</v>
      </c>
    </row>
    <row r="17" spans="1:32" s="245" customFormat="1" ht="11.5">
      <c r="A17" s="244" t="s">
        <v>32</v>
      </c>
      <c r="B17" s="241">
        <f t="shared" ref="B17:B38" si="9">C17+R17+S17+T17+V17</f>
        <v>85894007.839999989</v>
      </c>
      <c r="C17" s="241">
        <f t="shared" si="3"/>
        <v>78692080.079999998</v>
      </c>
      <c r="D17" s="244">
        <v>2097851.91</v>
      </c>
      <c r="E17" s="244">
        <v>5554717.8399999989</v>
      </c>
      <c r="F17" s="246">
        <v>35225179.450000003</v>
      </c>
      <c r="G17" s="244">
        <v>7235289.4199999962</v>
      </c>
      <c r="H17" s="244">
        <v>561948.69999999995</v>
      </c>
      <c r="I17" s="244">
        <v>821878.9</v>
      </c>
      <c r="J17" s="244">
        <v>4232941.32</v>
      </c>
      <c r="K17" s="244">
        <v>4694109.9799999995</v>
      </c>
      <c r="M17" s="244" t="s">
        <v>32</v>
      </c>
      <c r="N17" s="245">
        <v>1040022.3300000001</v>
      </c>
      <c r="O17" s="245">
        <v>16420710.840000002</v>
      </c>
      <c r="P17" s="245">
        <v>474585.86</v>
      </c>
      <c r="Q17" s="247">
        <v>332843.53000000003</v>
      </c>
      <c r="R17" s="244">
        <v>3782178.1899999995</v>
      </c>
      <c r="S17" s="245">
        <v>2946375.9699999997</v>
      </c>
      <c r="T17" s="245">
        <v>473373.6</v>
      </c>
      <c r="U17" s="245">
        <v>1196005</v>
      </c>
      <c r="V17" s="245">
        <v>0</v>
      </c>
      <c r="W17" s="245">
        <v>1007717</v>
      </c>
      <c r="X17" s="248"/>
      <c r="Y17" s="285">
        <f t="shared" si="4"/>
        <v>1969796.1800000002</v>
      </c>
      <c r="Z17" s="286"/>
      <c r="AA17" s="245">
        <f t="shared" si="5"/>
        <v>1669378.6</v>
      </c>
      <c r="AB17" s="244">
        <f t="shared" ref="AB17:AB38" si="10">Q17</f>
        <v>332843.53000000003</v>
      </c>
      <c r="AC17" s="246">
        <v>32425.95</v>
      </c>
      <c r="AE17" s="245">
        <f t="shared" si="7"/>
        <v>2002222.13</v>
      </c>
      <c r="AF17" s="245">
        <f t="shared" si="8"/>
        <v>1969796.18</v>
      </c>
    </row>
    <row r="18" spans="1:32" s="245" customFormat="1" ht="11.5">
      <c r="A18" s="244" t="s">
        <v>33</v>
      </c>
      <c r="B18" s="241">
        <f t="shared" si="9"/>
        <v>372424163.93000013</v>
      </c>
      <c r="C18" s="241">
        <f t="shared" si="3"/>
        <v>342679215.8300001</v>
      </c>
      <c r="D18" s="244">
        <v>4880241.8900000006</v>
      </c>
      <c r="E18" s="244">
        <v>24050134.59</v>
      </c>
      <c r="F18" s="246">
        <v>133809693.81000003</v>
      </c>
      <c r="G18" s="244">
        <v>43934230.160000026</v>
      </c>
      <c r="H18" s="244">
        <v>1648733.56</v>
      </c>
      <c r="I18" s="244">
        <v>3812137.8200000003</v>
      </c>
      <c r="J18" s="244">
        <v>22329213.949999999</v>
      </c>
      <c r="K18" s="244">
        <v>23142921.470000003</v>
      </c>
      <c r="M18" s="244" t="s">
        <v>33</v>
      </c>
      <c r="N18" s="245">
        <v>7604644.46</v>
      </c>
      <c r="O18" s="245">
        <v>76401179.990000024</v>
      </c>
      <c r="P18" s="245">
        <v>278498.71999999997</v>
      </c>
      <c r="Q18" s="245">
        <v>787585.41</v>
      </c>
      <c r="R18" s="244">
        <v>6589480.9500000002</v>
      </c>
      <c r="S18" s="245">
        <v>19899800.980000004</v>
      </c>
      <c r="T18" s="245">
        <v>3255666.17</v>
      </c>
      <c r="U18" s="245">
        <v>7069617.1200000001</v>
      </c>
      <c r="V18" s="245">
        <v>0</v>
      </c>
      <c r="W18" s="245">
        <v>4687728.29</v>
      </c>
      <c r="X18" s="248"/>
      <c r="Y18" s="285">
        <f t="shared" si="4"/>
        <v>11112868.699999999</v>
      </c>
      <c r="Z18" s="286"/>
      <c r="AA18" s="245">
        <f t="shared" si="5"/>
        <v>10325283.289999999</v>
      </c>
      <c r="AB18" s="244">
        <f t="shared" si="10"/>
        <v>787585.41</v>
      </c>
      <c r="AC18" s="246">
        <v>0</v>
      </c>
      <c r="AE18" s="245">
        <f t="shared" si="7"/>
        <v>11112868.699999999</v>
      </c>
      <c r="AF18" s="245">
        <f t="shared" si="8"/>
        <v>11112868.699999999</v>
      </c>
    </row>
    <row r="19" spans="1:32" s="245" customFormat="1" ht="11.5">
      <c r="A19" s="244" t="s">
        <v>34</v>
      </c>
      <c r="B19" s="241">
        <f t="shared" si="9"/>
        <v>232735665.23999998</v>
      </c>
      <c r="C19" s="241">
        <f t="shared" si="3"/>
        <v>207910454.89999998</v>
      </c>
      <c r="D19" s="244">
        <v>5362638.7400000012</v>
      </c>
      <c r="E19" s="244">
        <v>14555005.039999999</v>
      </c>
      <c r="F19" s="246">
        <v>83560295.789999977</v>
      </c>
      <c r="G19" s="244">
        <v>29504035.440000013</v>
      </c>
      <c r="H19" s="244">
        <v>2130476.2600000002</v>
      </c>
      <c r="I19" s="244">
        <v>1710843.55</v>
      </c>
      <c r="J19" s="244">
        <v>11077823.680000002</v>
      </c>
      <c r="K19" s="244">
        <v>11398340.869999999</v>
      </c>
      <c r="M19" s="244" t="s">
        <v>34</v>
      </c>
      <c r="N19" s="245">
        <v>4478227.53</v>
      </c>
      <c r="O19" s="245">
        <v>42233256.549999997</v>
      </c>
      <c r="P19" s="245">
        <v>534771.68999999994</v>
      </c>
      <c r="Q19" s="245">
        <v>1364739.7599999998</v>
      </c>
      <c r="R19" s="244">
        <v>6646559.8699999992</v>
      </c>
      <c r="S19" s="245">
        <v>12136007.470000001</v>
      </c>
      <c r="T19" s="245">
        <v>6042643</v>
      </c>
      <c r="U19" s="245">
        <v>2668224</v>
      </c>
      <c r="V19" s="245">
        <v>0</v>
      </c>
      <c r="W19" s="245">
        <v>0</v>
      </c>
      <c r="X19" s="248"/>
      <c r="Y19" s="285">
        <f t="shared" si="4"/>
        <v>9938072.6199999992</v>
      </c>
      <c r="Z19" s="286"/>
      <c r="AA19" s="245">
        <f t="shared" si="5"/>
        <v>8710867</v>
      </c>
      <c r="AB19" s="244">
        <f t="shared" si="10"/>
        <v>1364739.7599999998</v>
      </c>
      <c r="AC19" s="246">
        <v>137534.14000000001</v>
      </c>
      <c r="AE19" s="245">
        <f t="shared" si="7"/>
        <v>10075606.76</v>
      </c>
      <c r="AF19" s="245">
        <f t="shared" si="8"/>
        <v>9938072.6199999992</v>
      </c>
    </row>
    <row r="20" spans="1:32" s="245" customFormat="1" ht="11.5">
      <c r="A20" s="244" t="s">
        <v>35</v>
      </c>
      <c r="B20" s="241">
        <f t="shared" si="9"/>
        <v>413029302.60000002</v>
      </c>
      <c r="C20" s="241">
        <f t="shared" si="3"/>
        <v>381072341.89000005</v>
      </c>
      <c r="D20" s="244">
        <v>10192841.02</v>
      </c>
      <c r="E20" s="244">
        <v>24554082.300000001</v>
      </c>
      <c r="F20" s="246">
        <v>148076446.94000003</v>
      </c>
      <c r="G20" s="244">
        <v>41159142.770000011</v>
      </c>
      <c r="H20" s="244">
        <v>3713726.24</v>
      </c>
      <c r="I20" s="244">
        <v>3463631.2600000002</v>
      </c>
      <c r="J20" s="244">
        <v>29566886.889999997</v>
      </c>
      <c r="K20" s="244">
        <v>27155718.780000001</v>
      </c>
      <c r="M20" s="244" t="s">
        <v>35</v>
      </c>
      <c r="N20" s="245">
        <v>8456702.7300000004</v>
      </c>
      <c r="O20" s="245">
        <v>76160809.539999992</v>
      </c>
      <c r="P20" s="245">
        <v>2077512.9200000004</v>
      </c>
      <c r="Q20" s="245">
        <v>6494840.5</v>
      </c>
      <c r="R20" s="244">
        <v>13612080.77</v>
      </c>
      <c r="S20" s="245">
        <v>14317519.939999998</v>
      </c>
      <c r="T20" s="245">
        <v>4027360</v>
      </c>
      <c r="U20" s="245">
        <v>9147597</v>
      </c>
      <c r="V20" s="245">
        <v>0</v>
      </c>
      <c r="W20" s="245">
        <v>6350883</v>
      </c>
      <c r="X20" s="248"/>
      <c r="Y20" s="285">
        <f t="shared" si="4"/>
        <v>18902467.149999999</v>
      </c>
      <c r="Z20" s="286"/>
      <c r="AA20" s="245">
        <f t="shared" si="5"/>
        <v>13174957</v>
      </c>
      <c r="AB20" s="244">
        <f t="shared" si="10"/>
        <v>6494840.5</v>
      </c>
      <c r="AC20" s="246">
        <v>767330.35</v>
      </c>
      <c r="AE20" s="245">
        <f t="shared" si="7"/>
        <v>19669797.5</v>
      </c>
      <c r="AF20" s="245">
        <f t="shared" si="8"/>
        <v>18902467.149999999</v>
      </c>
    </row>
    <row r="21" spans="1:32" s="245" customFormat="1" ht="11.5">
      <c r="A21" s="244" t="s">
        <v>36</v>
      </c>
      <c r="B21" s="241">
        <f t="shared" si="9"/>
        <v>89399793.760000005</v>
      </c>
      <c r="C21" s="241">
        <f t="shared" si="3"/>
        <v>68871691.760000005</v>
      </c>
      <c r="D21" s="244">
        <v>1655770.92</v>
      </c>
      <c r="E21" s="244">
        <v>5607277.8399999999</v>
      </c>
      <c r="F21" s="246">
        <v>29623321.950000003</v>
      </c>
      <c r="G21" s="244">
        <v>6139645.4400000023</v>
      </c>
      <c r="H21" s="244">
        <v>779973.45000000019</v>
      </c>
      <c r="I21" s="244">
        <v>630860.59</v>
      </c>
      <c r="J21" s="244">
        <v>3786726.7099999995</v>
      </c>
      <c r="K21" s="244">
        <v>4090772.2199999997</v>
      </c>
      <c r="M21" s="244" t="s">
        <v>36</v>
      </c>
      <c r="N21" s="245">
        <v>1755949.61</v>
      </c>
      <c r="O21" s="245">
        <v>14745481.419999994</v>
      </c>
      <c r="P21" s="245">
        <v>0</v>
      </c>
      <c r="Q21" s="245">
        <v>55911.61</v>
      </c>
      <c r="R21" s="244">
        <v>3139358</v>
      </c>
      <c r="S21" s="245">
        <v>17388744</v>
      </c>
      <c r="T21" s="245">
        <v>0</v>
      </c>
      <c r="U21" s="245">
        <v>0</v>
      </c>
      <c r="V21" s="245">
        <v>0</v>
      </c>
      <c r="W21" s="245">
        <v>1220562</v>
      </c>
      <c r="X21" s="248"/>
      <c r="Y21" s="285">
        <f t="shared" si="4"/>
        <v>55911.61</v>
      </c>
      <c r="Z21" s="286"/>
      <c r="AA21" s="245">
        <f t="shared" si="5"/>
        <v>0</v>
      </c>
      <c r="AB21" s="244">
        <f t="shared" si="10"/>
        <v>55911.61</v>
      </c>
      <c r="AC21" s="246">
        <v>0</v>
      </c>
      <c r="AE21" s="245">
        <f t="shared" si="7"/>
        <v>55911.61</v>
      </c>
      <c r="AF21" s="245">
        <f t="shared" si="8"/>
        <v>55911.61</v>
      </c>
    </row>
    <row r="22" spans="1:32" s="245" customFormat="1" ht="11.5">
      <c r="A22" s="244"/>
      <c r="B22" s="241"/>
      <c r="C22" s="241">
        <f t="shared" si="3"/>
        <v>0</v>
      </c>
      <c r="D22" s="244"/>
      <c r="E22" s="244"/>
      <c r="F22" s="246"/>
      <c r="G22" s="244"/>
      <c r="H22" s="244"/>
      <c r="I22" s="244"/>
      <c r="J22" s="244"/>
      <c r="K22" s="244"/>
      <c r="M22" s="244"/>
      <c r="R22" s="244"/>
      <c r="X22" s="248"/>
      <c r="Y22" s="285"/>
      <c r="Z22" s="286"/>
      <c r="AB22" s="244"/>
      <c r="AC22" s="246"/>
      <c r="AE22" s="245">
        <f t="shared" si="7"/>
        <v>0</v>
      </c>
      <c r="AF22" s="245">
        <f t="shared" si="8"/>
        <v>0</v>
      </c>
    </row>
    <row r="23" spans="1:32" s="245" customFormat="1" ht="11.5">
      <c r="A23" s="244" t="s">
        <v>37</v>
      </c>
      <c r="B23" s="241">
        <f t="shared" ref="B23" si="11">C23+R23+S23+T23+V23</f>
        <v>618049829.47000027</v>
      </c>
      <c r="C23" s="241">
        <f t="shared" si="3"/>
        <v>547600481.98000026</v>
      </c>
      <c r="D23" s="244">
        <v>11181877.85</v>
      </c>
      <c r="E23" s="244">
        <v>35481595.749999993</v>
      </c>
      <c r="F23" s="246">
        <v>230548913.8800002</v>
      </c>
      <c r="G23" s="244">
        <v>66116478.169999994</v>
      </c>
      <c r="H23" s="244">
        <v>1909894.1300000001</v>
      </c>
      <c r="I23" s="244">
        <v>405522.7</v>
      </c>
      <c r="J23" s="244">
        <v>22679665.300000004</v>
      </c>
      <c r="K23" s="244">
        <v>34306694.880000003</v>
      </c>
      <c r="M23" s="244" t="s">
        <v>37</v>
      </c>
      <c r="N23" s="245">
        <v>12814872.540000001</v>
      </c>
      <c r="O23" s="245">
        <v>129721879.84999998</v>
      </c>
      <c r="P23" s="245">
        <v>836651.43999999983</v>
      </c>
      <c r="Q23" s="245">
        <v>1596435.4899999998</v>
      </c>
      <c r="R23" s="244">
        <v>12812953.49</v>
      </c>
      <c r="S23" s="245">
        <v>46886127</v>
      </c>
      <c r="T23" s="245">
        <v>10750267</v>
      </c>
      <c r="U23" s="245">
        <v>24476183</v>
      </c>
      <c r="V23" s="245">
        <v>0</v>
      </c>
      <c r="W23" s="245">
        <v>6329512</v>
      </c>
      <c r="X23" s="248"/>
      <c r="Y23" s="285">
        <f t="shared" si="4"/>
        <v>36822885.490000002</v>
      </c>
      <c r="Z23" s="286"/>
      <c r="AA23" s="245">
        <f t="shared" si="5"/>
        <v>35226450</v>
      </c>
      <c r="AB23" s="244">
        <f t="shared" ref="AB23" si="12">Q23</f>
        <v>1596435.4899999998</v>
      </c>
      <c r="AC23" s="246">
        <v>0</v>
      </c>
      <c r="AE23" s="245">
        <f t="shared" si="7"/>
        <v>36822885.490000002</v>
      </c>
      <c r="AF23" s="245">
        <f t="shared" si="8"/>
        <v>36822885.490000002</v>
      </c>
    </row>
    <row r="24" spans="1:32" s="245" customFormat="1" ht="11.5">
      <c r="A24" s="244" t="s">
        <v>38</v>
      </c>
      <c r="B24" s="241">
        <f t="shared" si="9"/>
        <v>55153935.70000001</v>
      </c>
      <c r="C24" s="241">
        <f t="shared" si="3"/>
        <v>52306442.550000012</v>
      </c>
      <c r="D24" s="244">
        <v>1659552.6</v>
      </c>
      <c r="E24" s="244">
        <v>2510232.0000000005</v>
      </c>
      <c r="F24" s="246">
        <v>20786211.890000008</v>
      </c>
      <c r="G24" s="244">
        <v>4453380.33</v>
      </c>
      <c r="H24" s="244">
        <v>650890.23</v>
      </c>
      <c r="I24" s="244">
        <v>635431.44999999995</v>
      </c>
      <c r="J24" s="244">
        <v>4257198.2399999993</v>
      </c>
      <c r="K24" s="244">
        <v>4138750.49</v>
      </c>
      <c r="M24" s="244" t="s">
        <v>38</v>
      </c>
      <c r="N24" s="245">
        <v>1026370.58</v>
      </c>
      <c r="O24" s="245">
        <v>11479304.649999999</v>
      </c>
      <c r="P24" s="245">
        <v>311517.52999999991</v>
      </c>
      <c r="Q24" s="245">
        <v>397602.56</v>
      </c>
      <c r="R24" s="244">
        <v>2615481.71</v>
      </c>
      <c r="S24" s="245">
        <v>232011.44</v>
      </c>
      <c r="T24" s="245">
        <v>0</v>
      </c>
      <c r="U24" s="245">
        <v>0</v>
      </c>
      <c r="V24" s="245">
        <v>0</v>
      </c>
      <c r="W24" s="245">
        <v>1212147</v>
      </c>
      <c r="X24" s="248"/>
      <c r="Y24" s="285">
        <f t="shared" si="4"/>
        <v>373489.3</v>
      </c>
      <c r="Z24" s="286"/>
      <c r="AA24" s="245">
        <f t="shared" si="5"/>
        <v>0</v>
      </c>
      <c r="AB24" s="244">
        <f t="shared" si="10"/>
        <v>397602.56</v>
      </c>
      <c r="AC24" s="246">
        <v>24113.26</v>
      </c>
      <c r="AE24" s="245">
        <f t="shared" si="7"/>
        <v>397602.56</v>
      </c>
      <c r="AF24" s="245">
        <f t="shared" si="8"/>
        <v>373489.3</v>
      </c>
    </row>
    <row r="25" spans="1:32" s="245" customFormat="1" ht="11.5">
      <c r="A25" s="244" t="s">
        <v>39</v>
      </c>
      <c r="B25" s="241">
        <f t="shared" si="9"/>
        <v>563997326.88000011</v>
      </c>
      <c r="C25" s="241">
        <f t="shared" si="3"/>
        <v>491904196.59000009</v>
      </c>
      <c r="D25" s="244">
        <v>10700142.080000002</v>
      </c>
      <c r="E25" s="244">
        <v>26825541.699999996</v>
      </c>
      <c r="F25" s="246">
        <v>183060517.86000001</v>
      </c>
      <c r="G25" s="244">
        <v>60166738.340000041</v>
      </c>
      <c r="H25" s="244">
        <v>1790215.63</v>
      </c>
      <c r="I25" s="244">
        <v>3909168.69</v>
      </c>
      <c r="J25" s="244">
        <v>32371772.530000005</v>
      </c>
      <c r="K25" s="244">
        <v>26707628.000000004</v>
      </c>
      <c r="M25" s="244" t="s">
        <v>39</v>
      </c>
      <c r="N25" s="245">
        <v>12636122.01</v>
      </c>
      <c r="O25" s="245">
        <v>132416134.62</v>
      </c>
      <c r="P25" s="245">
        <v>523701.07</v>
      </c>
      <c r="Q25" s="245">
        <v>796514.06</v>
      </c>
      <c r="R25" s="244">
        <v>17914498.16</v>
      </c>
      <c r="S25" s="245">
        <v>42382146.859999999</v>
      </c>
      <c r="T25" s="245">
        <v>11796485.27</v>
      </c>
      <c r="U25" s="245">
        <v>22279018.16</v>
      </c>
      <c r="V25" s="245">
        <v>0</v>
      </c>
      <c r="W25" s="245">
        <v>5967353</v>
      </c>
      <c r="X25" s="248"/>
      <c r="Y25" s="285">
        <f t="shared" si="4"/>
        <v>34872017.490000002</v>
      </c>
      <c r="Z25" s="286"/>
      <c r="AA25" s="245">
        <f t="shared" si="5"/>
        <v>34075503.43</v>
      </c>
      <c r="AB25" s="244">
        <f t="shared" si="10"/>
        <v>796514.06</v>
      </c>
      <c r="AC25" s="246">
        <v>0</v>
      </c>
      <c r="AE25" s="245">
        <f t="shared" si="7"/>
        <v>34872017.490000002</v>
      </c>
      <c r="AF25" s="245">
        <f t="shared" si="8"/>
        <v>34872017.490000002</v>
      </c>
    </row>
    <row r="26" spans="1:32" s="245" customFormat="1" ht="11.5">
      <c r="A26" s="244" t="s">
        <v>40</v>
      </c>
      <c r="B26" s="241">
        <f t="shared" si="9"/>
        <v>955161465.1500001</v>
      </c>
      <c r="C26" s="241">
        <f t="shared" si="3"/>
        <v>883255373.1500001</v>
      </c>
      <c r="D26" s="244">
        <v>12969880.98</v>
      </c>
      <c r="E26" s="244">
        <v>61616591.450000003</v>
      </c>
      <c r="F26" s="246">
        <v>365268047.73999995</v>
      </c>
      <c r="G26" s="244">
        <v>126154454.86999999</v>
      </c>
      <c r="H26" s="244">
        <v>3634430.1999999997</v>
      </c>
      <c r="I26" s="244">
        <v>8661670</v>
      </c>
      <c r="J26" s="244">
        <v>41407112</v>
      </c>
      <c r="K26" s="244">
        <v>42367873</v>
      </c>
      <c r="M26" s="244" t="s">
        <v>40</v>
      </c>
      <c r="N26" s="245">
        <v>25327745</v>
      </c>
      <c r="O26" s="245">
        <v>189359857.91000012</v>
      </c>
      <c r="P26" s="245">
        <v>5597238</v>
      </c>
      <c r="Q26" s="245">
        <v>890472</v>
      </c>
      <c r="R26" s="244">
        <v>16575162</v>
      </c>
      <c r="S26" s="245">
        <v>37052632</v>
      </c>
      <c r="T26" s="245">
        <v>18278298</v>
      </c>
      <c r="U26" s="245">
        <v>28049897</v>
      </c>
      <c r="V26" s="245">
        <v>0</v>
      </c>
      <c r="W26" s="245">
        <v>0</v>
      </c>
      <c r="X26" s="248"/>
      <c r="Y26" s="285">
        <f t="shared" si="4"/>
        <v>47218667</v>
      </c>
      <c r="Z26" s="286"/>
      <c r="AA26" s="245">
        <f t="shared" si="5"/>
        <v>46328195</v>
      </c>
      <c r="AB26" s="244">
        <f t="shared" si="10"/>
        <v>890472</v>
      </c>
      <c r="AC26" s="246">
        <v>0</v>
      </c>
      <c r="AE26" s="245">
        <f t="shared" si="7"/>
        <v>47218667</v>
      </c>
      <c r="AF26" s="245">
        <f t="shared" si="8"/>
        <v>47218667</v>
      </c>
    </row>
    <row r="27" spans="1:32" s="245" customFormat="1" ht="11.5">
      <c r="A27" s="244" t="s">
        <v>41</v>
      </c>
      <c r="B27" s="241">
        <f t="shared" si="9"/>
        <v>31743437.969999995</v>
      </c>
      <c r="C27" s="241">
        <f t="shared" si="3"/>
        <v>29834060.969999995</v>
      </c>
      <c r="D27" s="244">
        <v>1201798.6000000001</v>
      </c>
      <c r="E27" s="244">
        <v>1708831.65</v>
      </c>
      <c r="F27" s="246">
        <v>11394685.829999996</v>
      </c>
      <c r="G27" s="244">
        <v>3758995.63</v>
      </c>
      <c r="H27" s="244">
        <v>401351.74</v>
      </c>
      <c r="I27" s="244">
        <v>354109.31</v>
      </c>
      <c r="J27" s="244">
        <v>1951783.58</v>
      </c>
      <c r="K27" s="244">
        <v>1862063.0899999999</v>
      </c>
      <c r="M27" s="244" t="s">
        <v>41</v>
      </c>
      <c r="N27" s="245">
        <v>708676.19000000006</v>
      </c>
      <c r="O27" s="245">
        <v>6386564.5699999984</v>
      </c>
      <c r="P27" s="245">
        <v>57526.80999999999</v>
      </c>
      <c r="Q27" s="245">
        <v>47673.97</v>
      </c>
      <c r="R27" s="244">
        <v>1194073</v>
      </c>
      <c r="S27" s="245">
        <v>715304</v>
      </c>
      <c r="T27" s="245">
        <v>0</v>
      </c>
      <c r="U27" s="245">
        <v>0</v>
      </c>
      <c r="V27" s="245">
        <v>0</v>
      </c>
      <c r="W27" s="245">
        <v>0</v>
      </c>
      <c r="X27" s="248"/>
      <c r="Y27" s="285">
        <f t="shared" si="4"/>
        <v>33067.870000000003</v>
      </c>
      <c r="Z27" s="286"/>
      <c r="AA27" s="245">
        <f t="shared" si="5"/>
        <v>0</v>
      </c>
      <c r="AB27" s="244">
        <f t="shared" si="10"/>
        <v>47673.97</v>
      </c>
      <c r="AC27" s="246">
        <v>14606.1</v>
      </c>
      <c r="AE27" s="245">
        <f t="shared" si="7"/>
        <v>47673.97</v>
      </c>
      <c r="AF27" s="245">
        <f t="shared" si="8"/>
        <v>33067.870000000003</v>
      </c>
    </row>
    <row r="28" spans="1:32" s="245" customFormat="1" ht="11.5">
      <c r="A28" s="244"/>
      <c r="B28" s="241"/>
      <c r="C28" s="241">
        <f t="shared" si="3"/>
        <v>0</v>
      </c>
      <c r="D28" s="244"/>
      <c r="E28" s="244"/>
      <c r="F28" s="246"/>
      <c r="G28" s="244"/>
      <c r="H28" s="244"/>
      <c r="I28" s="244"/>
      <c r="J28" s="244"/>
      <c r="K28" s="244"/>
      <c r="M28" s="244"/>
      <c r="R28" s="244"/>
      <c r="X28" s="248"/>
      <c r="Y28" s="285"/>
      <c r="Z28" s="286"/>
      <c r="AB28" s="244"/>
      <c r="AC28" s="246"/>
      <c r="AE28" s="245">
        <f t="shared" si="7"/>
        <v>0</v>
      </c>
      <c r="AF28" s="245">
        <f t="shared" si="8"/>
        <v>0</v>
      </c>
    </row>
    <row r="29" spans="1:32" s="245" customFormat="1" ht="11.5">
      <c r="A29" s="244" t="s">
        <v>116</v>
      </c>
      <c r="B29" s="241">
        <f t="shared" ref="B29" si="13">C29+R29+S29+T29+V29</f>
        <v>3093462048.8699999</v>
      </c>
      <c r="C29" s="241">
        <f t="shared" si="3"/>
        <v>2541969496.8699999</v>
      </c>
      <c r="D29" s="244">
        <v>57798892.760000005</v>
      </c>
      <c r="E29" s="244">
        <v>150381651.81</v>
      </c>
      <c r="F29" s="246">
        <v>1056538992.5600001</v>
      </c>
      <c r="G29" s="244">
        <v>347086530.62999982</v>
      </c>
      <c r="H29" s="244">
        <v>12379390.750000002</v>
      </c>
      <c r="I29" s="244">
        <v>1589.99</v>
      </c>
      <c r="J29" s="244">
        <v>124477674.25000001</v>
      </c>
      <c r="K29" s="244">
        <v>147865829.68000004</v>
      </c>
      <c r="M29" s="244" t="s">
        <v>116</v>
      </c>
      <c r="N29" s="245">
        <v>41476354.090000004</v>
      </c>
      <c r="O29" s="245">
        <v>601459868.1400001</v>
      </c>
      <c r="P29" s="245">
        <v>2502722.21</v>
      </c>
      <c r="Q29" s="245">
        <v>0</v>
      </c>
      <c r="R29" s="244">
        <v>59485873</v>
      </c>
      <c r="S29" s="245">
        <v>316864701</v>
      </c>
      <c r="T29" s="245">
        <v>54828624</v>
      </c>
      <c r="U29" s="245">
        <v>99499056</v>
      </c>
      <c r="V29" s="245">
        <v>120313354</v>
      </c>
      <c r="W29" s="245">
        <v>33993105</v>
      </c>
      <c r="X29" s="248"/>
      <c r="Y29" s="285">
        <f t="shared" si="4"/>
        <v>274641034</v>
      </c>
      <c r="Z29" s="286"/>
      <c r="AA29" s="245">
        <f t="shared" si="5"/>
        <v>274641034</v>
      </c>
      <c r="AB29" s="244">
        <f t="shared" ref="AB29" si="14">Q29</f>
        <v>0</v>
      </c>
      <c r="AC29" s="246">
        <v>0</v>
      </c>
      <c r="AE29" s="245">
        <f t="shared" si="7"/>
        <v>274641034</v>
      </c>
      <c r="AF29" s="245">
        <f t="shared" si="8"/>
        <v>274641034</v>
      </c>
    </row>
    <row r="30" spans="1:32" s="245" customFormat="1" ht="11.5">
      <c r="A30" s="244" t="s">
        <v>43</v>
      </c>
      <c r="B30" s="241">
        <f t="shared" si="9"/>
        <v>2225661778.6099997</v>
      </c>
      <c r="C30" s="241">
        <f t="shared" si="3"/>
        <v>1985839995.6099999</v>
      </c>
      <c r="D30" s="244">
        <v>59729422.189999998</v>
      </c>
      <c r="E30" s="244">
        <v>125329830.35999998</v>
      </c>
      <c r="F30" s="246">
        <v>791733760.46999967</v>
      </c>
      <c r="G30" s="244">
        <v>284430681.56000006</v>
      </c>
      <c r="H30" s="244">
        <v>20431613.500000007</v>
      </c>
      <c r="I30" s="244">
        <v>17464219.16</v>
      </c>
      <c r="J30" s="244">
        <v>107762798.95999998</v>
      </c>
      <c r="K30" s="244">
        <v>126437916.67999999</v>
      </c>
      <c r="M30" s="244" t="s">
        <v>43</v>
      </c>
      <c r="N30" s="245">
        <v>47186531.409999996</v>
      </c>
      <c r="O30" s="245">
        <v>402085203.72999972</v>
      </c>
      <c r="P30" s="245">
        <v>3109836.1700000004</v>
      </c>
      <c r="Q30" s="245">
        <v>138181.41999999998</v>
      </c>
      <c r="R30" s="244">
        <v>72358796</v>
      </c>
      <c r="S30" s="245">
        <v>144052661</v>
      </c>
      <c r="T30" s="245">
        <v>23410326</v>
      </c>
      <c r="U30" s="245">
        <v>42998306</v>
      </c>
      <c r="V30" s="245">
        <v>0</v>
      </c>
      <c r="W30" s="245">
        <v>13984383</v>
      </c>
      <c r="X30" s="248"/>
      <c r="Y30" s="285">
        <f t="shared" si="4"/>
        <v>66546813.420000002</v>
      </c>
      <c r="Z30" s="286"/>
      <c r="AA30" s="245">
        <f t="shared" si="5"/>
        <v>66408632</v>
      </c>
      <c r="AB30" s="244">
        <f t="shared" si="10"/>
        <v>138181.41999999998</v>
      </c>
      <c r="AC30" s="246">
        <v>0</v>
      </c>
      <c r="AE30" s="245">
        <f t="shared" si="7"/>
        <v>66546813.420000002</v>
      </c>
      <c r="AF30" s="245">
        <f t="shared" si="8"/>
        <v>66546813.420000002</v>
      </c>
    </row>
    <row r="31" spans="1:32" s="245" customFormat="1" ht="11.5">
      <c r="A31" s="244" t="s">
        <v>44</v>
      </c>
      <c r="B31" s="241">
        <f t="shared" si="9"/>
        <v>105027443.94000003</v>
      </c>
      <c r="C31" s="241">
        <f t="shared" si="3"/>
        <v>98341248.100000039</v>
      </c>
      <c r="D31" s="244">
        <v>2123330.86</v>
      </c>
      <c r="E31" s="244">
        <v>5127143.6199999992</v>
      </c>
      <c r="F31" s="246">
        <v>42454722.170000024</v>
      </c>
      <c r="G31" s="244">
        <v>9966198.5200000014</v>
      </c>
      <c r="H31" s="244">
        <v>494733.83999999997</v>
      </c>
      <c r="I31" s="244">
        <v>824578.21</v>
      </c>
      <c r="J31" s="244">
        <v>7523183.1699999999</v>
      </c>
      <c r="K31" s="244">
        <v>6119367.9799999995</v>
      </c>
      <c r="M31" s="244" t="s">
        <v>44</v>
      </c>
      <c r="N31" s="245">
        <v>1860938.17</v>
      </c>
      <c r="O31" s="245">
        <v>21847051.560000006</v>
      </c>
      <c r="P31" s="245">
        <v>0</v>
      </c>
      <c r="Q31" s="245">
        <v>0</v>
      </c>
      <c r="R31" s="244">
        <v>2359327.7699999996</v>
      </c>
      <c r="S31" s="245">
        <v>4326868.07</v>
      </c>
      <c r="T31" s="245">
        <v>0</v>
      </c>
      <c r="U31" s="245">
        <v>0</v>
      </c>
      <c r="V31" s="245">
        <v>0</v>
      </c>
      <c r="W31" s="245">
        <v>1372152</v>
      </c>
      <c r="X31" s="248"/>
      <c r="Y31" s="285">
        <f t="shared" si="4"/>
        <v>0</v>
      </c>
      <c r="Z31" s="286"/>
      <c r="AA31" s="245">
        <f t="shared" si="5"/>
        <v>0</v>
      </c>
      <c r="AB31" s="244">
        <f t="shared" si="10"/>
        <v>0</v>
      </c>
      <c r="AC31" s="246">
        <v>0</v>
      </c>
      <c r="AE31" s="245">
        <f t="shared" si="7"/>
        <v>0</v>
      </c>
      <c r="AF31" s="245">
        <f t="shared" si="8"/>
        <v>0</v>
      </c>
    </row>
    <row r="32" spans="1:32" s="245" customFormat="1" ht="11.5">
      <c r="A32" s="244" t="s">
        <v>45</v>
      </c>
      <c r="B32" s="241">
        <f t="shared" si="9"/>
        <v>238797922.64000002</v>
      </c>
      <c r="C32" s="241">
        <f t="shared" si="3"/>
        <v>225353645.28</v>
      </c>
      <c r="D32" s="244">
        <v>3352119.41</v>
      </c>
      <c r="E32" s="244">
        <v>16800024.830000002</v>
      </c>
      <c r="F32" s="246">
        <v>90025124.049999997</v>
      </c>
      <c r="G32" s="244">
        <v>22781613.649999999</v>
      </c>
      <c r="H32" s="244">
        <v>1311276.33</v>
      </c>
      <c r="I32" s="244">
        <v>2556037.2600000002</v>
      </c>
      <c r="J32" s="244">
        <v>17184867.399999991</v>
      </c>
      <c r="K32" s="244">
        <v>16171268.160000002</v>
      </c>
      <c r="M32" s="244" t="s">
        <v>45</v>
      </c>
      <c r="N32" s="245">
        <v>4069716.39</v>
      </c>
      <c r="O32" s="245">
        <v>49992491.860000014</v>
      </c>
      <c r="P32" s="245">
        <v>325437.89999999997</v>
      </c>
      <c r="Q32" s="245">
        <v>783668.04</v>
      </c>
      <c r="R32" s="244">
        <v>7279897.0799999991</v>
      </c>
      <c r="S32" s="245">
        <v>5136346.28</v>
      </c>
      <c r="T32" s="245">
        <v>1028034</v>
      </c>
      <c r="U32" s="245">
        <v>4717145</v>
      </c>
      <c r="V32" s="245">
        <v>0</v>
      </c>
      <c r="W32" s="245">
        <v>3599108</v>
      </c>
      <c r="X32" s="248"/>
      <c r="Y32" s="285">
        <f t="shared" si="4"/>
        <v>6528847.04</v>
      </c>
      <c r="Z32" s="286"/>
      <c r="AA32" s="245">
        <f t="shared" si="5"/>
        <v>5745179</v>
      </c>
      <c r="AB32" s="244">
        <f t="shared" si="10"/>
        <v>783668.04</v>
      </c>
      <c r="AC32" s="246">
        <v>0</v>
      </c>
      <c r="AE32" s="245">
        <f t="shared" si="7"/>
        <v>6528847.04</v>
      </c>
      <c r="AF32" s="245">
        <f t="shared" si="8"/>
        <v>6528847.04</v>
      </c>
    </row>
    <row r="33" spans="1:32" s="245" customFormat="1" ht="11.5">
      <c r="A33" s="244" t="s">
        <v>46</v>
      </c>
      <c r="B33" s="241">
        <f t="shared" si="9"/>
        <v>74632589.069999993</v>
      </c>
      <c r="C33" s="241">
        <f t="shared" si="3"/>
        <v>48471526.219999999</v>
      </c>
      <c r="D33" s="244">
        <v>1598162.26</v>
      </c>
      <c r="E33" s="244">
        <v>4433633.0799999991</v>
      </c>
      <c r="F33" s="246">
        <v>18541121.900000002</v>
      </c>
      <c r="G33" s="244">
        <v>5062795.490000003</v>
      </c>
      <c r="H33" s="244">
        <v>1124956.31</v>
      </c>
      <c r="I33" s="244">
        <v>489164.06999999995</v>
      </c>
      <c r="J33" s="244">
        <v>3114058.13</v>
      </c>
      <c r="K33" s="244">
        <v>2664056.67</v>
      </c>
      <c r="M33" s="244" t="s">
        <v>46</v>
      </c>
      <c r="N33" s="245">
        <v>890682.69</v>
      </c>
      <c r="O33" s="245">
        <v>10417263.999999998</v>
      </c>
      <c r="P33" s="245">
        <v>0</v>
      </c>
      <c r="Q33" s="245">
        <v>135631.62000000002</v>
      </c>
      <c r="R33" s="244">
        <v>2014569.4400000002</v>
      </c>
      <c r="S33" s="245">
        <v>24146493.41</v>
      </c>
      <c r="T33" s="245">
        <v>0</v>
      </c>
      <c r="U33" s="245">
        <v>0</v>
      </c>
      <c r="V33" s="245">
        <v>0</v>
      </c>
      <c r="W33" s="245">
        <v>634536</v>
      </c>
      <c r="X33" s="248"/>
      <c r="Y33" s="285">
        <f t="shared" si="4"/>
        <v>135631.62000000002</v>
      </c>
      <c r="Z33" s="286"/>
      <c r="AA33" s="245">
        <f t="shared" si="5"/>
        <v>0</v>
      </c>
      <c r="AB33" s="244">
        <f t="shared" si="10"/>
        <v>135631.62000000002</v>
      </c>
      <c r="AC33" s="246">
        <v>0</v>
      </c>
      <c r="AE33" s="245">
        <f t="shared" si="7"/>
        <v>135631.62000000002</v>
      </c>
      <c r="AF33" s="245">
        <f t="shared" si="8"/>
        <v>135631.62000000002</v>
      </c>
    </row>
    <row r="34" spans="1:32" s="245" customFormat="1" ht="11.5">
      <c r="A34" s="244"/>
      <c r="B34" s="241"/>
      <c r="C34" s="241"/>
      <c r="D34" s="244"/>
      <c r="E34" s="244"/>
      <c r="F34" s="246"/>
      <c r="G34" s="244"/>
      <c r="H34" s="244"/>
      <c r="I34" s="244"/>
      <c r="J34" s="244"/>
      <c r="K34" s="244"/>
      <c r="M34" s="244"/>
      <c r="R34" s="244"/>
      <c r="X34" s="248"/>
      <c r="Y34" s="285"/>
      <c r="Z34" s="286"/>
      <c r="AB34" s="244"/>
      <c r="AC34" s="246"/>
      <c r="AE34" s="245">
        <f t="shared" si="7"/>
        <v>0</v>
      </c>
      <c r="AF34" s="245">
        <f t="shared" si="8"/>
        <v>0</v>
      </c>
    </row>
    <row r="35" spans="1:32" s="245" customFormat="1" ht="11.5">
      <c r="A35" s="244" t="s">
        <v>47</v>
      </c>
      <c r="B35" s="241">
        <f t="shared" ref="B35" si="15">C35+R35+S35+T35+V35</f>
        <v>79121568.090000004</v>
      </c>
      <c r="C35" s="241">
        <f t="shared" si="3"/>
        <v>60331528.169999994</v>
      </c>
      <c r="D35" s="244">
        <v>1410195.4199999997</v>
      </c>
      <c r="E35" s="244">
        <v>4145279.1599999992</v>
      </c>
      <c r="F35" s="246">
        <v>26146963.890000001</v>
      </c>
      <c r="G35" s="244">
        <v>5513553.4300000006</v>
      </c>
      <c r="H35" s="244">
        <v>426354.36000000004</v>
      </c>
      <c r="I35" s="244">
        <v>0</v>
      </c>
      <c r="J35" s="244">
        <v>2677578.08</v>
      </c>
      <c r="K35" s="244">
        <v>3651183.68</v>
      </c>
      <c r="M35" s="244" t="s">
        <v>47</v>
      </c>
      <c r="N35" s="245">
        <v>1530019.26</v>
      </c>
      <c r="O35" s="245">
        <v>14590798.599999998</v>
      </c>
      <c r="P35" s="245">
        <v>239602.28999999998</v>
      </c>
      <c r="Q35" s="245">
        <v>0</v>
      </c>
      <c r="R35" s="244">
        <v>2282359.92</v>
      </c>
      <c r="S35" s="245">
        <v>16507680</v>
      </c>
      <c r="T35" s="245">
        <v>0</v>
      </c>
      <c r="U35" s="245">
        <v>0</v>
      </c>
      <c r="V35" s="245">
        <v>0</v>
      </c>
      <c r="W35" s="245">
        <v>734966</v>
      </c>
      <c r="X35" s="248"/>
      <c r="Y35" s="285">
        <f t="shared" si="4"/>
        <v>0</v>
      </c>
      <c r="Z35" s="286"/>
      <c r="AA35" s="245">
        <f t="shared" si="5"/>
        <v>0</v>
      </c>
      <c r="AB35" s="244">
        <f t="shared" ref="AB35" si="16">Q35</f>
        <v>0</v>
      </c>
      <c r="AC35" s="246">
        <v>0</v>
      </c>
      <c r="AE35" s="245">
        <f t="shared" si="7"/>
        <v>0</v>
      </c>
      <c r="AF35" s="245">
        <f t="shared" si="8"/>
        <v>0</v>
      </c>
    </row>
    <row r="36" spans="1:32" s="245" customFormat="1" ht="11.5">
      <c r="A36" s="244" t="s">
        <v>48</v>
      </c>
      <c r="B36" s="241">
        <f t="shared" si="9"/>
        <v>323463276.15000004</v>
      </c>
      <c r="C36" s="241">
        <f t="shared" si="3"/>
        <v>296594259.74000007</v>
      </c>
      <c r="D36" s="244">
        <v>6900714.3299999982</v>
      </c>
      <c r="E36" s="244">
        <v>18900520.5</v>
      </c>
      <c r="F36" s="246">
        <v>120809711.47000001</v>
      </c>
      <c r="G36" s="244">
        <v>28181545.5</v>
      </c>
      <c r="H36" s="244">
        <v>1766136.8299999998</v>
      </c>
      <c r="I36" s="244">
        <v>4203113.62</v>
      </c>
      <c r="J36" s="244">
        <v>12583559.779999997</v>
      </c>
      <c r="K36" s="244">
        <v>24131371.75</v>
      </c>
      <c r="M36" s="244" t="s">
        <v>48</v>
      </c>
      <c r="N36" s="245">
        <v>8377340.3200000003</v>
      </c>
      <c r="O36" s="245">
        <v>70109935.940000072</v>
      </c>
      <c r="P36" s="245">
        <v>173960.00999999998</v>
      </c>
      <c r="Q36" s="245">
        <v>456349.69000000006</v>
      </c>
      <c r="R36" s="244">
        <v>12390277.140000001</v>
      </c>
      <c r="S36" s="245">
        <v>13002994.27</v>
      </c>
      <c r="T36" s="245">
        <v>1475745</v>
      </c>
      <c r="U36" s="245">
        <v>3312738</v>
      </c>
      <c r="V36" s="245">
        <v>0</v>
      </c>
      <c r="W36" s="245">
        <v>4625611.78</v>
      </c>
      <c r="X36" s="248"/>
      <c r="Y36" s="285">
        <f t="shared" si="4"/>
        <v>5244832.6900000004</v>
      </c>
      <c r="Z36" s="286"/>
      <c r="AA36" s="245">
        <f t="shared" si="5"/>
        <v>4788483</v>
      </c>
      <c r="AB36" s="244">
        <f t="shared" si="10"/>
        <v>456349.69000000006</v>
      </c>
      <c r="AC36" s="246">
        <v>0</v>
      </c>
      <c r="AE36" s="245">
        <f t="shared" si="7"/>
        <v>5244832.6899999995</v>
      </c>
      <c r="AF36" s="245">
        <f t="shared" si="8"/>
        <v>5244832.6899999995</v>
      </c>
    </row>
    <row r="37" spans="1:32" s="245" customFormat="1" ht="11.5">
      <c r="A37" s="244" t="s">
        <v>49</v>
      </c>
      <c r="B37" s="241">
        <f t="shared" si="9"/>
        <v>241395418.74000001</v>
      </c>
      <c r="C37" s="241">
        <f t="shared" si="3"/>
        <v>209836137.88</v>
      </c>
      <c r="D37" s="244">
        <v>5435693.9399999995</v>
      </c>
      <c r="E37" s="244">
        <v>13271603.459999999</v>
      </c>
      <c r="F37" s="246">
        <v>85807441.450000003</v>
      </c>
      <c r="G37" s="244">
        <v>19705167.669999998</v>
      </c>
      <c r="H37" s="244">
        <v>3108539.3800000004</v>
      </c>
      <c r="I37" s="244">
        <v>1755909.1499999997</v>
      </c>
      <c r="J37" s="244">
        <v>9119988.6099999957</v>
      </c>
      <c r="K37" s="244">
        <v>13409119.66</v>
      </c>
      <c r="M37" s="244" t="s">
        <v>49</v>
      </c>
      <c r="N37" s="245">
        <v>4395274.1500000004</v>
      </c>
      <c r="O37" s="245">
        <v>44880547.719999984</v>
      </c>
      <c r="P37" s="245">
        <v>183459.5</v>
      </c>
      <c r="Q37" s="245">
        <v>8763393.1899999995</v>
      </c>
      <c r="R37" s="244">
        <v>7698997.4600000018</v>
      </c>
      <c r="S37" s="245">
        <v>20645623.399999999</v>
      </c>
      <c r="T37" s="245">
        <v>3214660</v>
      </c>
      <c r="U37" s="245">
        <v>8075270</v>
      </c>
      <c r="V37" s="245">
        <v>0</v>
      </c>
      <c r="W37" s="245">
        <v>2407219.33</v>
      </c>
      <c r="X37" s="248"/>
      <c r="Y37" s="285">
        <f t="shared" si="4"/>
        <v>17934759.969999999</v>
      </c>
      <c r="Z37" s="287"/>
      <c r="AA37" s="245">
        <f t="shared" si="5"/>
        <v>11289930</v>
      </c>
      <c r="AB37" s="244">
        <f t="shared" si="10"/>
        <v>8763393.1899999995</v>
      </c>
      <c r="AC37" s="246">
        <v>2118563.2199999997</v>
      </c>
      <c r="AE37" s="245">
        <f t="shared" si="7"/>
        <v>20053323.189999998</v>
      </c>
      <c r="AF37" s="245">
        <f t="shared" si="8"/>
        <v>17934759.969999999</v>
      </c>
    </row>
    <row r="38" spans="1:32" s="245" customFormat="1" ht="11.5">
      <c r="A38" s="249" t="s">
        <v>50</v>
      </c>
      <c r="B38" s="250">
        <f t="shared" si="9"/>
        <v>128346107.09000003</v>
      </c>
      <c r="C38" s="241">
        <f t="shared" si="3"/>
        <v>114252758.21000002</v>
      </c>
      <c r="D38" s="249">
        <v>1810142.5999999999</v>
      </c>
      <c r="E38" s="249">
        <v>7637757.4800000004</v>
      </c>
      <c r="F38" s="251">
        <v>49547192.010000013</v>
      </c>
      <c r="G38" s="249">
        <v>12377292.710000003</v>
      </c>
      <c r="H38" s="249">
        <v>348031.73</v>
      </c>
      <c r="I38" s="249">
        <v>970261.55</v>
      </c>
      <c r="J38" s="249">
        <v>7104333.6499999994</v>
      </c>
      <c r="K38" s="249">
        <v>8205116.1799999997</v>
      </c>
      <c r="L38" s="244"/>
      <c r="M38" s="249" t="s">
        <v>50</v>
      </c>
      <c r="N38" s="249">
        <v>1062283.22</v>
      </c>
      <c r="O38" s="249">
        <v>24897362.390000004</v>
      </c>
      <c r="P38" s="249">
        <v>13782.85</v>
      </c>
      <c r="Q38" s="249">
        <v>279201.83999999997</v>
      </c>
      <c r="R38" s="249">
        <v>2748040.5399999996</v>
      </c>
      <c r="S38" s="249">
        <v>11345308.34</v>
      </c>
      <c r="T38" s="249">
        <v>0</v>
      </c>
      <c r="U38" s="249">
        <v>0</v>
      </c>
      <c r="V38" s="249">
        <v>0</v>
      </c>
      <c r="W38" s="252">
        <v>0</v>
      </c>
      <c r="X38" s="284"/>
      <c r="Y38" s="285">
        <f t="shared" si="4"/>
        <v>257951.83999999997</v>
      </c>
      <c r="Z38" s="253"/>
      <c r="AA38" s="245">
        <f t="shared" si="5"/>
        <v>0</v>
      </c>
      <c r="AB38" s="244">
        <f t="shared" si="10"/>
        <v>279201.83999999997</v>
      </c>
      <c r="AC38" s="245">
        <v>21250</v>
      </c>
      <c r="AE38" s="245">
        <f t="shared" si="7"/>
        <v>279201.83999999997</v>
      </c>
      <c r="AF38" s="245">
        <f t="shared" si="8"/>
        <v>257951.83999999997</v>
      </c>
    </row>
    <row r="39" spans="1:32">
      <c r="A39" s="127"/>
      <c r="L39" s="100"/>
      <c r="M39" s="100"/>
      <c r="Z39" s="138"/>
      <c r="AC39" s="135"/>
    </row>
    <row r="40" spans="1:32">
      <c r="A40" s="127" t="s">
        <v>166</v>
      </c>
      <c r="B40" s="130"/>
      <c r="C40" s="130"/>
      <c r="D40" s="100"/>
      <c r="E40" s="100"/>
      <c r="F40" s="100"/>
      <c r="G40" s="100"/>
      <c r="H40" s="100"/>
      <c r="I40" s="100"/>
      <c r="J40" s="100"/>
      <c r="K40" s="100"/>
      <c r="L40" s="100"/>
      <c r="N40" s="100"/>
      <c r="O40" s="100"/>
      <c r="P40" s="100"/>
      <c r="Q40" s="100"/>
      <c r="R40" s="100"/>
      <c r="S40" s="100"/>
      <c r="T40" s="100"/>
      <c r="U40" s="100"/>
      <c r="V40" s="100"/>
      <c r="W40" s="23"/>
      <c r="X40" s="23"/>
      <c r="Y40" s="137"/>
      <c r="AA40" s="100"/>
      <c r="AB40" s="100"/>
    </row>
    <row r="41" spans="1:32">
      <c r="A41" s="164" t="s">
        <v>167</v>
      </c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</row>
    <row r="42" spans="1:32" ht="13">
      <c r="A42" s="51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</row>
    <row r="43" spans="1:32">
      <c r="A43" s="100"/>
      <c r="B43" s="52"/>
      <c r="C43" s="52"/>
      <c r="D43" s="127"/>
      <c r="E43" s="127"/>
      <c r="F43" s="127"/>
      <c r="G43" s="127"/>
      <c r="H43" s="127"/>
      <c r="I43" s="127"/>
      <c r="K43" s="100"/>
      <c r="L43" s="100"/>
      <c r="M43" s="100"/>
      <c r="N43" s="127"/>
      <c r="O43" s="127"/>
      <c r="P43" s="127"/>
      <c r="Q43" s="127"/>
      <c r="R43" s="127"/>
      <c r="S43" s="127"/>
      <c r="U43" s="127"/>
      <c r="W43" s="127"/>
      <c r="X43" s="127"/>
    </row>
    <row r="44" spans="1:32">
      <c r="A44" s="100"/>
      <c r="B44" s="52"/>
      <c r="C44" s="52"/>
      <c r="D44" s="127"/>
      <c r="E44" s="127"/>
      <c r="F44" s="127"/>
      <c r="G44" s="127"/>
      <c r="H44" s="127"/>
      <c r="I44" s="127"/>
      <c r="K44" s="100"/>
      <c r="L44" s="100"/>
      <c r="M44" s="100"/>
      <c r="N44" s="14"/>
      <c r="R44" s="127"/>
      <c r="S44" s="127"/>
      <c r="U44" s="127"/>
      <c r="W44" s="127"/>
      <c r="X44" s="127"/>
    </row>
    <row r="45" spans="1:32">
      <c r="A45" s="14"/>
      <c r="B45" s="52"/>
      <c r="C45" s="14"/>
      <c r="D45" s="14"/>
      <c r="E45" s="14"/>
      <c r="F45" s="14"/>
      <c r="G45" s="14"/>
      <c r="H45" s="14"/>
      <c r="I45" s="14"/>
      <c r="J45" s="14"/>
      <c r="N45" s="14"/>
    </row>
    <row r="46" spans="1:32">
      <c r="A46" s="100"/>
      <c r="B46" s="52"/>
      <c r="C46" s="100"/>
      <c r="D46" s="100"/>
      <c r="E46" s="100"/>
      <c r="F46" s="100"/>
      <c r="G46" s="100"/>
      <c r="H46" s="100"/>
      <c r="I46" s="100"/>
      <c r="J46" s="100"/>
      <c r="N46" s="100"/>
      <c r="O46" s="127"/>
      <c r="P46" s="127"/>
      <c r="Q46" s="127"/>
      <c r="R46" s="127"/>
      <c r="S46" s="127"/>
      <c r="U46" s="127"/>
      <c r="W46" s="127"/>
      <c r="X46" s="127"/>
    </row>
    <row r="47" spans="1:32">
      <c r="A47" s="14"/>
      <c r="B47" s="52"/>
      <c r="C47" s="14"/>
      <c r="D47" s="14"/>
      <c r="E47" s="14"/>
      <c r="F47" s="14"/>
      <c r="G47" s="14"/>
      <c r="H47" s="14"/>
      <c r="I47" s="14"/>
      <c r="J47" s="14"/>
      <c r="N47" s="14"/>
      <c r="R47" s="127"/>
    </row>
    <row r="48" spans="1:32">
      <c r="A48" s="14"/>
      <c r="B48" s="52"/>
      <c r="C48" s="14"/>
      <c r="D48" s="14"/>
      <c r="E48" s="14"/>
      <c r="F48" s="14"/>
      <c r="G48" s="14"/>
      <c r="H48" s="14"/>
      <c r="I48" s="14"/>
      <c r="J48" s="14"/>
      <c r="N48" s="14"/>
    </row>
    <row r="49" spans="1:24">
      <c r="A49" s="14"/>
      <c r="B49" s="52"/>
      <c r="C49" s="14"/>
      <c r="D49" s="14"/>
      <c r="E49" s="14"/>
      <c r="F49" s="14"/>
      <c r="G49" s="14"/>
      <c r="H49" s="14"/>
      <c r="I49" s="14"/>
      <c r="J49" s="14"/>
      <c r="N49" s="14"/>
      <c r="R49" s="127"/>
    </row>
    <row r="50" spans="1:24">
      <c r="A50" s="14"/>
      <c r="B50" s="52"/>
      <c r="C50" s="14"/>
      <c r="D50" s="14"/>
      <c r="E50" s="14"/>
      <c r="F50" s="14"/>
      <c r="G50" s="14"/>
      <c r="H50" s="14"/>
      <c r="I50" s="14"/>
      <c r="J50" s="14"/>
      <c r="N50" s="14"/>
    </row>
    <row r="51" spans="1:24">
      <c r="A51" s="14"/>
      <c r="B51" s="52"/>
      <c r="C51" s="14"/>
      <c r="D51" s="14"/>
      <c r="E51" s="14"/>
      <c r="F51" s="14"/>
      <c r="G51" s="14"/>
      <c r="H51" s="14"/>
      <c r="I51" s="14"/>
      <c r="J51" s="14"/>
      <c r="N51" s="14"/>
    </row>
    <row r="52" spans="1:24">
      <c r="A52" s="100"/>
      <c r="B52" s="52"/>
      <c r="C52" s="100"/>
      <c r="D52" s="100"/>
      <c r="E52" s="100"/>
      <c r="F52" s="100"/>
      <c r="G52" s="100"/>
      <c r="H52" s="100"/>
      <c r="I52" s="100"/>
      <c r="J52" s="100"/>
      <c r="N52" s="100"/>
      <c r="O52" s="127"/>
      <c r="P52" s="127"/>
      <c r="Q52" s="127"/>
    </row>
    <row r="53" spans="1:24">
      <c r="A53" s="14"/>
      <c r="B53" s="52"/>
      <c r="C53" s="14"/>
      <c r="D53" s="14"/>
      <c r="E53" s="14"/>
      <c r="F53" s="14"/>
      <c r="G53" s="14"/>
      <c r="H53" s="14"/>
      <c r="I53" s="14"/>
      <c r="J53" s="14"/>
      <c r="N53" s="14"/>
      <c r="R53" s="127"/>
      <c r="S53" s="127"/>
      <c r="U53" s="127"/>
      <c r="W53" s="127"/>
      <c r="X53" s="127"/>
    </row>
    <row r="54" spans="1:24">
      <c r="A54" s="14"/>
      <c r="B54" s="52"/>
      <c r="C54" s="14"/>
      <c r="D54" s="14"/>
      <c r="E54" s="14"/>
      <c r="F54" s="14"/>
      <c r="G54" s="14"/>
      <c r="H54" s="14"/>
      <c r="I54" s="14"/>
      <c r="J54" s="14"/>
      <c r="N54" s="14"/>
      <c r="S54" s="127"/>
      <c r="U54" s="127"/>
      <c r="W54" s="127"/>
      <c r="X54" s="127"/>
    </row>
    <row r="55" spans="1:24">
      <c r="A55" s="100"/>
      <c r="B55" s="52"/>
      <c r="C55" s="100"/>
      <c r="D55" s="100"/>
      <c r="E55" s="100"/>
      <c r="F55" s="100"/>
      <c r="G55" s="100"/>
      <c r="H55" s="100"/>
      <c r="I55" s="100"/>
      <c r="J55" s="100"/>
      <c r="N55" s="14"/>
      <c r="O55" s="127"/>
      <c r="P55" s="127"/>
      <c r="Q55" s="127"/>
      <c r="S55" s="127"/>
      <c r="U55" s="127"/>
      <c r="W55" s="127"/>
      <c r="X55" s="127"/>
    </row>
    <row r="56" spans="1:24">
      <c r="A56" s="100"/>
      <c r="B56" s="52"/>
      <c r="C56" s="100"/>
      <c r="D56" s="100"/>
      <c r="E56" s="100"/>
      <c r="F56" s="100"/>
      <c r="G56" s="100"/>
      <c r="H56" s="100"/>
      <c r="I56" s="100"/>
      <c r="J56" s="100"/>
      <c r="N56" s="14"/>
      <c r="O56" s="127"/>
      <c r="P56" s="127"/>
      <c r="Q56" s="127"/>
      <c r="S56" s="127"/>
      <c r="U56" s="127"/>
      <c r="W56" s="127"/>
      <c r="X56" s="127"/>
    </row>
    <row r="57" spans="1:24">
      <c r="A57" s="100"/>
      <c r="B57" s="52"/>
      <c r="C57" s="100"/>
      <c r="D57" s="100"/>
      <c r="E57" s="100"/>
      <c r="F57" s="100"/>
      <c r="G57" s="100"/>
      <c r="H57" s="100"/>
      <c r="I57" s="100"/>
      <c r="J57" s="100"/>
      <c r="N57" s="14"/>
      <c r="O57" s="127"/>
      <c r="P57" s="127"/>
      <c r="Q57" s="127"/>
      <c r="S57" s="127"/>
      <c r="U57" s="127"/>
      <c r="W57" s="127"/>
      <c r="X57" s="127"/>
    </row>
    <row r="58" spans="1:24">
      <c r="A58" s="14"/>
      <c r="B58" s="52"/>
      <c r="C58" s="100"/>
      <c r="D58" s="100"/>
      <c r="E58" s="100"/>
      <c r="F58" s="100"/>
      <c r="G58" s="100"/>
      <c r="H58" s="100"/>
      <c r="I58" s="100"/>
      <c r="J58" s="100"/>
      <c r="N58" s="14"/>
      <c r="R58" s="127"/>
      <c r="U58" s="127"/>
    </row>
    <row r="59" spans="1:24">
      <c r="A59" s="14"/>
      <c r="B59" s="52"/>
      <c r="C59" s="100"/>
      <c r="D59" s="100"/>
      <c r="E59" s="100"/>
      <c r="F59" s="100"/>
      <c r="G59" s="100"/>
      <c r="H59" s="100"/>
      <c r="I59" s="100"/>
      <c r="J59" s="100"/>
      <c r="N59" s="14"/>
      <c r="S59" s="127"/>
      <c r="U59" s="127"/>
    </row>
    <row r="60" spans="1:24">
      <c r="A60" s="14"/>
      <c r="B60" s="52"/>
      <c r="C60" s="14"/>
      <c r="D60" s="14"/>
      <c r="E60" s="14"/>
      <c r="F60" s="14"/>
      <c r="G60" s="14"/>
      <c r="H60" s="14"/>
      <c r="I60" s="14"/>
      <c r="J60" s="14"/>
      <c r="N60" s="14"/>
      <c r="S60" s="127"/>
      <c r="V60" s="127"/>
      <c r="W60" s="127"/>
      <c r="X60" s="127"/>
    </row>
    <row r="61" spans="1:24">
      <c r="A61" s="14"/>
      <c r="B61" s="52"/>
      <c r="C61" s="14"/>
      <c r="D61" s="14"/>
      <c r="E61" s="14"/>
      <c r="F61" s="14"/>
      <c r="G61" s="14"/>
      <c r="H61" s="14"/>
      <c r="I61" s="14"/>
      <c r="J61" s="14"/>
      <c r="N61" s="14"/>
      <c r="V61" s="127"/>
    </row>
    <row r="62" spans="1:24">
      <c r="A62" s="14"/>
      <c r="B62" s="52"/>
      <c r="C62" s="14"/>
      <c r="D62" s="14"/>
      <c r="E62" s="14"/>
      <c r="F62" s="14"/>
      <c r="G62" s="14"/>
      <c r="H62" s="14"/>
      <c r="I62" s="14"/>
      <c r="J62" s="14"/>
      <c r="N62" s="14"/>
      <c r="V62" s="127"/>
    </row>
    <row r="63" spans="1:24">
      <c r="A63" s="14"/>
      <c r="B63" s="52"/>
      <c r="C63" s="14"/>
      <c r="D63" s="14"/>
      <c r="E63" s="14"/>
      <c r="F63" s="14"/>
      <c r="G63" s="14"/>
      <c r="H63" s="14"/>
      <c r="I63" s="14"/>
      <c r="J63" s="14"/>
      <c r="N63" s="14"/>
      <c r="V63" s="127"/>
    </row>
    <row r="64" spans="1:24">
      <c r="A64" s="14"/>
      <c r="B64" s="52"/>
      <c r="C64" s="14"/>
      <c r="D64" s="14"/>
      <c r="E64" s="14"/>
      <c r="F64" s="14"/>
      <c r="G64" s="14"/>
      <c r="H64" s="14"/>
      <c r="I64" s="14"/>
      <c r="J64" s="14"/>
      <c r="N64" s="14"/>
      <c r="V64" s="127"/>
    </row>
    <row r="65" spans="1:21">
      <c r="A65" s="14"/>
      <c r="B65" s="52"/>
      <c r="C65" s="14"/>
      <c r="D65" s="14"/>
      <c r="E65" s="14"/>
      <c r="F65" s="14"/>
      <c r="G65" s="14"/>
      <c r="H65" s="14"/>
      <c r="I65" s="14"/>
      <c r="J65" s="14"/>
      <c r="N65" s="14"/>
      <c r="U65" s="127"/>
    </row>
    <row r="66" spans="1:21">
      <c r="A66" s="14"/>
      <c r="B66" s="52"/>
      <c r="C66" s="14"/>
      <c r="D66" s="14"/>
      <c r="E66" s="14"/>
      <c r="F66" s="14"/>
      <c r="G66" s="14"/>
      <c r="H66" s="14"/>
      <c r="I66" s="14"/>
      <c r="J66" s="14"/>
      <c r="N66" s="14"/>
      <c r="U66" s="127"/>
    </row>
    <row r="67" spans="1:21">
      <c r="A67" s="14"/>
      <c r="B67" s="52"/>
      <c r="C67" s="14"/>
      <c r="D67" s="14"/>
      <c r="E67" s="14"/>
      <c r="F67" s="14"/>
      <c r="G67" s="14"/>
      <c r="H67" s="14"/>
      <c r="I67" s="14"/>
      <c r="J67" s="14"/>
      <c r="N67" s="14"/>
      <c r="U67" s="127"/>
    </row>
    <row r="68" spans="1:21">
      <c r="A68" s="14"/>
      <c r="B68" s="52"/>
      <c r="C68" s="14"/>
      <c r="D68" s="14"/>
      <c r="E68" s="14"/>
      <c r="F68" s="14"/>
      <c r="G68" s="14"/>
      <c r="H68" s="14"/>
      <c r="I68" s="14"/>
      <c r="J68" s="14"/>
      <c r="N68" s="14"/>
    </row>
    <row r="69" spans="1:21">
      <c r="A69" s="14"/>
      <c r="B69" s="52"/>
      <c r="C69" s="14"/>
      <c r="D69" s="14"/>
      <c r="E69" s="14"/>
      <c r="F69" s="14"/>
      <c r="G69" s="14"/>
      <c r="H69" s="14"/>
      <c r="I69" s="14"/>
      <c r="J69" s="14"/>
      <c r="N69" s="14"/>
    </row>
    <row r="70" spans="1:21">
      <c r="A70" s="14"/>
      <c r="B70" s="52"/>
      <c r="C70" s="14"/>
      <c r="D70" s="14"/>
      <c r="E70" s="14"/>
      <c r="F70" s="14"/>
      <c r="G70" s="14"/>
      <c r="H70" s="14"/>
      <c r="I70" s="14"/>
      <c r="J70" s="14"/>
      <c r="N70" s="14"/>
    </row>
    <row r="71" spans="1:21">
      <c r="A71" s="14"/>
      <c r="B71" s="52"/>
      <c r="C71" s="14"/>
      <c r="D71" s="14"/>
      <c r="E71" s="14"/>
      <c r="F71" s="14"/>
      <c r="G71" s="14"/>
      <c r="H71" s="14"/>
      <c r="I71" s="14"/>
      <c r="J71" s="14"/>
      <c r="N71" s="14"/>
    </row>
    <row r="72" spans="1:21">
      <c r="A72" s="14"/>
      <c r="B72" s="52"/>
      <c r="C72" s="14"/>
      <c r="D72" s="14"/>
      <c r="E72" s="14"/>
      <c r="F72" s="14"/>
      <c r="G72" s="14"/>
      <c r="H72" s="14"/>
      <c r="I72" s="14"/>
      <c r="J72" s="14"/>
      <c r="N72" s="14"/>
    </row>
    <row r="73" spans="1:21">
      <c r="A73" s="14"/>
      <c r="B73" s="52"/>
      <c r="C73" s="14"/>
      <c r="D73" s="14"/>
      <c r="E73" s="14"/>
      <c r="F73" s="14"/>
      <c r="G73" s="14"/>
      <c r="H73" s="14"/>
      <c r="I73" s="14"/>
      <c r="J73" s="14"/>
      <c r="N73" s="14"/>
    </row>
    <row r="74" spans="1:21">
      <c r="A74" s="14"/>
      <c r="B74" s="52"/>
      <c r="C74" s="14"/>
      <c r="D74" s="14"/>
      <c r="E74" s="14"/>
      <c r="F74" s="14"/>
      <c r="G74" s="14"/>
      <c r="H74" s="14"/>
      <c r="I74" s="14"/>
      <c r="J74" s="14"/>
      <c r="N74" s="14"/>
    </row>
    <row r="76" spans="1:21">
      <c r="A76" s="14"/>
      <c r="B76" s="52"/>
      <c r="C76" s="14"/>
      <c r="D76" s="14"/>
      <c r="E76" s="14"/>
      <c r="F76" s="14"/>
      <c r="G76" s="14"/>
      <c r="H76" s="100"/>
      <c r="I76" s="14"/>
      <c r="J76" s="14"/>
      <c r="K76" s="14"/>
      <c r="L76" s="14"/>
      <c r="N76" s="14"/>
    </row>
    <row r="77" spans="1:21">
      <c r="A77" s="14"/>
      <c r="B77" s="52"/>
      <c r="C77" s="14"/>
      <c r="D77" s="14"/>
      <c r="E77" s="14"/>
      <c r="F77" s="14"/>
      <c r="G77" s="14"/>
      <c r="H77" s="100"/>
      <c r="I77" s="14"/>
      <c r="J77" s="14"/>
      <c r="K77" s="14"/>
      <c r="L77" s="14"/>
      <c r="N77" s="14"/>
    </row>
    <row r="78" spans="1:21">
      <c r="A78" s="14"/>
      <c r="B78" s="52"/>
      <c r="C78" s="14"/>
      <c r="D78" s="14"/>
      <c r="E78" s="14"/>
      <c r="F78" s="14"/>
      <c r="G78" s="14"/>
      <c r="H78" s="100"/>
      <c r="I78" s="14"/>
      <c r="J78" s="14"/>
      <c r="K78" s="14"/>
      <c r="L78" s="14"/>
      <c r="N78" s="14"/>
    </row>
    <row r="79" spans="1:21">
      <c r="A79" s="14"/>
      <c r="B79" s="52"/>
      <c r="C79" s="14"/>
      <c r="D79" s="14"/>
      <c r="E79" s="14"/>
      <c r="F79" s="14"/>
      <c r="G79" s="14"/>
      <c r="H79" s="100"/>
      <c r="I79" s="14"/>
      <c r="J79" s="14"/>
      <c r="K79" s="14"/>
      <c r="L79" s="14"/>
    </row>
    <row r="80" spans="1:21">
      <c r="A80" s="14"/>
      <c r="B80" s="52"/>
      <c r="C80" s="14"/>
      <c r="D80" s="14"/>
      <c r="E80" s="14"/>
      <c r="F80" s="14"/>
      <c r="G80" s="14"/>
      <c r="H80" s="100"/>
      <c r="I80" s="14"/>
      <c r="J80" s="14"/>
      <c r="K80" s="14"/>
      <c r="L80" s="14"/>
      <c r="N80" s="14"/>
    </row>
    <row r="81" spans="1:14">
      <c r="A81" s="14"/>
      <c r="B81" s="52"/>
      <c r="C81" s="14"/>
      <c r="D81" s="14"/>
      <c r="E81" s="14"/>
      <c r="F81" s="14"/>
      <c r="G81" s="14"/>
      <c r="H81" s="100"/>
      <c r="I81" s="14"/>
      <c r="J81" s="14"/>
      <c r="K81" s="14"/>
      <c r="L81" s="14"/>
      <c r="N81" s="14"/>
    </row>
    <row r="82" spans="1:14">
      <c r="A82" s="14"/>
      <c r="B82" s="52"/>
      <c r="C82" s="14"/>
      <c r="D82" s="14"/>
      <c r="E82" s="14"/>
      <c r="F82" s="14"/>
      <c r="G82" s="14"/>
      <c r="H82" s="100"/>
      <c r="I82" s="14"/>
      <c r="J82" s="14"/>
      <c r="K82" s="14"/>
      <c r="L82" s="14"/>
      <c r="N82" s="14"/>
    </row>
    <row r="83" spans="1:14">
      <c r="A83" s="14"/>
      <c r="B83" s="52"/>
      <c r="C83" s="14"/>
      <c r="D83" s="14"/>
      <c r="E83" s="14"/>
      <c r="F83" s="14"/>
      <c r="G83" s="14"/>
      <c r="H83" s="100"/>
      <c r="I83" s="14"/>
      <c r="J83" s="14"/>
      <c r="K83" s="14"/>
      <c r="L83" s="14"/>
      <c r="N83" s="14"/>
    </row>
    <row r="84" spans="1:14">
      <c r="A84" s="14"/>
      <c r="B84" s="52"/>
      <c r="C84" s="14"/>
      <c r="D84" s="14"/>
      <c r="E84" s="14"/>
      <c r="F84" s="14"/>
      <c r="G84" s="14"/>
      <c r="H84" s="100"/>
      <c r="I84" s="14"/>
      <c r="J84" s="14"/>
      <c r="K84" s="14"/>
      <c r="L84" s="14"/>
      <c r="N84" s="14"/>
    </row>
    <row r="85" spans="1:14">
      <c r="F85" s="14"/>
    </row>
    <row r="86" spans="1:14">
      <c r="A86" s="14"/>
      <c r="B86" s="14"/>
      <c r="C86" s="14"/>
      <c r="D86" s="14"/>
      <c r="E86" s="14"/>
      <c r="F86" s="14"/>
      <c r="G86" s="14"/>
      <c r="H86" s="100"/>
      <c r="I86" s="14"/>
      <c r="J86" s="14"/>
      <c r="K86" s="14"/>
      <c r="L86" s="14"/>
      <c r="N86" s="14"/>
    </row>
    <row r="87" spans="1:14">
      <c r="F87" s="14"/>
    </row>
    <row r="88" spans="1:14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M88" s="14"/>
    </row>
    <row r="89" spans="1:14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M89" s="14"/>
    </row>
    <row r="90" spans="1:14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M90" s="14"/>
    </row>
    <row r="91" spans="1:14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M91" s="14"/>
    </row>
    <row r="92" spans="1:14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M92" s="14"/>
    </row>
    <row r="93" spans="1: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M93" s="14"/>
    </row>
    <row r="94" spans="1:1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M94" s="14"/>
    </row>
    <row r="95" spans="1:14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M95" s="14"/>
    </row>
    <row r="96" spans="1:14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M96" s="14"/>
    </row>
    <row r="97" spans="1:13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M97" s="14"/>
    </row>
    <row r="98" spans="1:13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M98" s="14"/>
    </row>
    <row r="99" spans="1:13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M99" s="14"/>
    </row>
    <row r="100" spans="1:13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M100" s="14"/>
    </row>
    <row r="101" spans="1:13">
      <c r="B101" s="14"/>
      <c r="C101" s="14"/>
      <c r="D101" s="14"/>
      <c r="E101" s="14"/>
      <c r="F101" s="14"/>
      <c r="G101" s="14"/>
      <c r="H101" s="14"/>
      <c r="I101" s="14"/>
      <c r="J101" s="14"/>
      <c r="K101" s="14"/>
    </row>
    <row r="102" spans="1:13">
      <c r="F102" s="14"/>
    </row>
    <row r="103" spans="1:13">
      <c r="F103" s="14"/>
    </row>
    <row r="104" spans="1:13">
      <c r="F104" s="14"/>
    </row>
    <row r="105" spans="1:13">
      <c r="F105" s="14"/>
    </row>
    <row r="106" spans="1:13">
      <c r="F106" s="14"/>
    </row>
  </sheetData>
  <mergeCells count="10">
    <mergeCell ref="W4:W7"/>
    <mergeCell ref="D5:K5"/>
    <mergeCell ref="N5:Q5"/>
    <mergeCell ref="AB7:AC7"/>
    <mergeCell ref="A2:K2"/>
    <mergeCell ref="M2:V2"/>
    <mergeCell ref="A3:K3"/>
    <mergeCell ref="R4:R8"/>
    <mergeCell ref="S4:S8"/>
    <mergeCell ref="T4:V7"/>
  </mergeCells>
  <printOptions horizontalCentered="1"/>
  <pageMargins left="0" right="0.25" top="0.75" bottom="0.25" header="0.3" footer="0.3"/>
  <pageSetup fitToWidth="0" orientation="landscape" r:id="rId1"/>
  <headerFooter scaleWithDoc="0" alignWithMargins="0">
    <oddFooter>&amp;L&amp;"Arial,Italic"MSDE - LFRO   03/2020&amp;9
&amp;C&amp;P&amp;R&amp;"Arial,Italic"Selected Financial Data - Part 3</oddFooter>
  </headerFooter>
  <colBreaks count="1" manualBreakCount="1">
    <brk id="2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tabColor rgb="FFFF0000"/>
    <pageSetUpPr fitToPage="1"/>
  </sheetPr>
  <dimension ref="A1:AQ70"/>
  <sheetViews>
    <sheetView zoomScaleNormal="100" workbookViewId="0">
      <selection activeCell="A3" sqref="A3:L3"/>
    </sheetView>
  </sheetViews>
  <sheetFormatPr defaultRowHeight="12.5"/>
  <cols>
    <col min="1" max="1" width="14.1796875" style="3" customWidth="1"/>
    <col min="2" max="4" width="11.7265625" customWidth="1"/>
    <col min="5" max="5" width="8.7265625" customWidth="1"/>
    <col min="6" max="7" width="11.7265625" customWidth="1"/>
    <col min="8" max="8" width="6.54296875" customWidth="1"/>
    <col min="9" max="9" width="4.7265625" customWidth="1"/>
    <col min="10" max="12" width="11.7265625" customWidth="1"/>
    <col min="13" max="13" width="5.54296875" customWidth="1"/>
    <col min="14" max="14" width="12.81640625" bestFit="1" customWidth="1"/>
    <col min="15" max="15" width="17.1796875" customWidth="1"/>
    <col min="16" max="17" width="15.54296875" customWidth="1"/>
    <col min="18" max="18" width="8.453125" customWidth="1"/>
    <col min="19" max="19" width="12.81640625" bestFit="1" customWidth="1"/>
    <col min="20" max="20" width="14.26953125" bestFit="1" customWidth="1"/>
    <col min="21" max="21" width="10.7265625" bestFit="1" customWidth="1"/>
    <col min="22" max="22" width="12.81640625" bestFit="1" customWidth="1"/>
    <col min="23" max="23" width="8.453125" customWidth="1"/>
    <col min="24" max="24" width="14.81640625" bestFit="1" customWidth="1"/>
    <col min="25" max="26" width="12.81640625" bestFit="1" customWidth="1"/>
    <col min="27" max="27" width="13" bestFit="1" customWidth="1"/>
    <col min="29" max="29" width="12.26953125" bestFit="1" customWidth="1"/>
    <col min="30" max="30" width="12.54296875" customWidth="1"/>
    <col min="31" max="31" width="9.7265625" bestFit="1" customWidth="1"/>
    <col min="32" max="32" width="12.26953125" bestFit="1" customWidth="1"/>
    <col min="34" max="34" width="10.81640625" bestFit="1" customWidth="1"/>
    <col min="35" max="35" width="12.453125" bestFit="1" customWidth="1"/>
    <col min="36" max="36" width="10.26953125" bestFit="1" customWidth="1"/>
    <col min="37" max="37" width="9.26953125" bestFit="1" customWidth="1"/>
    <col min="38" max="38" width="11.26953125" customWidth="1"/>
    <col min="40" max="40" width="16" bestFit="1" customWidth="1"/>
    <col min="41" max="41" width="14.26953125" bestFit="1" customWidth="1"/>
    <col min="42" max="42" width="12.26953125" bestFit="1" customWidth="1"/>
    <col min="43" max="43" width="13.453125" bestFit="1" customWidth="1"/>
  </cols>
  <sheetData>
    <row r="1" spans="1:43">
      <c r="A1" s="296" t="s">
        <v>89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</row>
    <row r="2" spans="1:43">
      <c r="X2" s="45"/>
    </row>
    <row r="3" spans="1:43">
      <c r="A3" s="295" t="s">
        <v>154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AC3" s="139" t="s">
        <v>148</v>
      </c>
      <c r="AI3" s="139" t="s">
        <v>150</v>
      </c>
      <c r="AN3" s="139" t="s">
        <v>151</v>
      </c>
    </row>
    <row r="4" spans="1:43">
      <c r="A4" s="296" t="s">
        <v>160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N4" s="294" t="s">
        <v>157</v>
      </c>
      <c r="O4" s="293"/>
      <c r="P4" s="293"/>
      <c r="Q4" s="293"/>
      <c r="S4" s="294" t="s">
        <v>156</v>
      </c>
      <c r="T4" s="293"/>
      <c r="U4" s="293"/>
      <c r="V4" s="293"/>
      <c r="X4" s="294" t="s">
        <v>149</v>
      </c>
      <c r="Y4" s="293"/>
      <c r="Z4" s="293"/>
      <c r="AA4" s="293"/>
      <c r="AC4" s="293" t="s">
        <v>128</v>
      </c>
      <c r="AD4" s="293"/>
      <c r="AE4" s="293"/>
      <c r="AF4" s="293"/>
    </row>
    <row r="5" spans="1:43" ht="13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N5" s="335" t="s">
        <v>117</v>
      </c>
      <c r="O5" s="335"/>
      <c r="P5" s="335"/>
      <c r="Q5" s="335"/>
      <c r="S5" s="335" t="s">
        <v>117</v>
      </c>
      <c r="T5" s="335"/>
      <c r="U5" s="335"/>
      <c r="V5" s="335"/>
      <c r="X5" s="335" t="s">
        <v>117</v>
      </c>
      <c r="Y5" s="335"/>
      <c r="Z5" s="335"/>
      <c r="AA5" s="335"/>
      <c r="AC5" s="335" t="s">
        <v>129</v>
      </c>
      <c r="AD5" s="335"/>
      <c r="AE5" s="335"/>
      <c r="AF5" s="335"/>
      <c r="AN5" s="327" t="s">
        <v>153</v>
      </c>
      <c r="AO5" s="335"/>
      <c r="AP5" s="335"/>
      <c r="AQ5" s="335"/>
    </row>
    <row r="6" spans="1:43" ht="15" customHeight="1" thickTop="1">
      <c r="A6" s="3" t="s">
        <v>84</v>
      </c>
      <c r="N6" s="101" t="s">
        <v>53</v>
      </c>
      <c r="O6" s="101"/>
      <c r="P6" s="101" t="s">
        <v>118</v>
      </c>
      <c r="Q6" s="101" t="s">
        <v>8</v>
      </c>
      <c r="S6" s="101" t="s">
        <v>53</v>
      </c>
      <c r="T6" s="101"/>
      <c r="U6" s="101" t="s">
        <v>118</v>
      </c>
      <c r="V6" s="101" t="s">
        <v>8</v>
      </c>
      <c r="X6" s="101" t="s">
        <v>53</v>
      </c>
      <c r="Y6" s="101"/>
      <c r="Z6" s="101" t="s">
        <v>118</v>
      </c>
      <c r="AA6" s="101" t="s">
        <v>8</v>
      </c>
      <c r="AC6" s="109" t="s">
        <v>53</v>
      </c>
      <c r="AD6" s="109"/>
      <c r="AE6" s="109"/>
      <c r="AF6" s="109"/>
      <c r="AI6" s="336" t="s">
        <v>152</v>
      </c>
      <c r="AJ6" s="298"/>
      <c r="AK6" s="298"/>
      <c r="AL6" s="298"/>
      <c r="AN6" s="101" t="s">
        <v>53</v>
      </c>
      <c r="AO6" s="101"/>
      <c r="AP6" s="101" t="s">
        <v>118</v>
      </c>
      <c r="AQ6" s="101" t="s">
        <v>8</v>
      </c>
    </row>
    <row r="7" spans="1:43" ht="13.5" customHeight="1" thickBot="1">
      <c r="A7" t="s">
        <v>11</v>
      </c>
      <c r="B7" s="298" t="s">
        <v>90</v>
      </c>
      <c r="C7" s="298"/>
      <c r="D7" s="298"/>
      <c r="E7" s="6"/>
      <c r="F7" s="298" t="s">
        <v>91</v>
      </c>
      <c r="G7" s="298"/>
      <c r="H7" s="298"/>
      <c r="I7" s="6"/>
      <c r="J7" s="298" t="s">
        <v>92</v>
      </c>
      <c r="K7" s="298"/>
      <c r="L7" s="298"/>
      <c r="N7" s="101" t="s">
        <v>119</v>
      </c>
      <c r="O7" s="101"/>
      <c r="P7" s="101" t="s">
        <v>120</v>
      </c>
      <c r="Q7" s="101" t="s">
        <v>121</v>
      </c>
      <c r="S7" s="101" t="s">
        <v>119</v>
      </c>
      <c r="T7" s="101"/>
      <c r="U7" s="101" t="s">
        <v>120</v>
      </c>
      <c r="V7" s="101" t="s">
        <v>121</v>
      </c>
      <c r="X7" s="101" t="s">
        <v>119</v>
      </c>
      <c r="Y7" s="101"/>
      <c r="Z7" s="101" t="s">
        <v>120</v>
      </c>
      <c r="AA7" s="101" t="s">
        <v>121</v>
      </c>
      <c r="AC7" s="101" t="s">
        <v>121</v>
      </c>
      <c r="AD7" s="101" t="s">
        <v>125</v>
      </c>
      <c r="AE7" s="101" t="s">
        <v>118</v>
      </c>
      <c r="AF7" s="101"/>
      <c r="AI7" s="337" t="s">
        <v>129</v>
      </c>
      <c r="AJ7" s="337"/>
      <c r="AK7" s="337"/>
      <c r="AL7" s="337"/>
      <c r="AN7" s="101" t="s">
        <v>119</v>
      </c>
      <c r="AO7" s="101"/>
      <c r="AP7" s="101" t="s">
        <v>120</v>
      </c>
      <c r="AQ7" s="101" t="s">
        <v>121</v>
      </c>
    </row>
    <row r="8" spans="1:43" ht="13.5" thickBot="1">
      <c r="A8" s="4" t="s">
        <v>85</v>
      </c>
      <c r="B8" s="140" t="s">
        <v>146</v>
      </c>
      <c r="C8" s="140" t="s">
        <v>147</v>
      </c>
      <c r="D8" s="140" t="s">
        <v>155</v>
      </c>
      <c r="E8" s="58"/>
      <c r="F8" s="140" t="s">
        <v>146</v>
      </c>
      <c r="G8" s="140" t="s">
        <v>147</v>
      </c>
      <c r="H8" s="140">
        <v>201</v>
      </c>
      <c r="I8" s="102"/>
      <c r="J8" s="140" t="s">
        <v>142</v>
      </c>
      <c r="K8" s="140" t="s">
        <v>146</v>
      </c>
      <c r="L8" s="140" t="s">
        <v>147</v>
      </c>
      <c r="M8" s="59"/>
      <c r="N8" s="110" t="s">
        <v>122</v>
      </c>
      <c r="O8" s="111" t="s">
        <v>91</v>
      </c>
      <c r="P8" s="112" t="s">
        <v>123</v>
      </c>
      <c r="Q8" s="110" t="s">
        <v>124</v>
      </c>
      <c r="R8" s="59"/>
      <c r="S8" s="110" t="s">
        <v>122</v>
      </c>
      <c r="T8" s="111" t="s">
        <v>91</v>
      </c>
      <c r="U8" s="112" t="s">
        <v>123</v>
      </c>
      <c r="V8" s="110" t="s">
        <v>124</v>
      </c>
      <c r="W8" s="59"/>
      <c r="X8" s="110" t="s">
        <v>122</v>
      </c>
      <c r="Y8" s="111" t="s">
        <v>91</v>
      </c>
      <c r="Z8" s="112" t="s">
        <v>123</v>
      </c>
      <c r="AA8" s="110" t="s">
        <v>124</v>
      </c>
      <c r="AC8" s="110" t="s">
        <v>124</v>
      </c>
      <c r="AD8" s="110" t="s">
        <v>126</v>
      </c>
      <c r="AE8" s="110" t="s">
        <v>127</v>
      </c>
      <c r="AF8" s="110" t="s">
        <v>8</v>
      </c>
      <c r="AI8" s="117" t="s">
        <v>132</v>
      </c>
      <c r="AJ8" s="117" t="s">
        <v>133</v>
      </c>
      <c r="AK8" s="118" t="s">
        <v>134</v>
      </c>
      <c r="AL8" s="117" t="s">
        <v>135</v>
      </c>
      <c r="AN8" s="110" t="s">
        <v>122</v>
      </c>
      <c r="AO8" s="111" t="s">
        <v>91</v>
      </c>
      <c r="AP8" s="112" t="s">
        <v>123</v>
      </c>
      <c r="AQ8" s="110" t="s">
        <v>124</v>
      </c>
    </row>
    <row r="9" spans="1:43" s="53" customFormat="1">
      <c r="A9" s="72" t="s">
        <v>52</v>
      </c>
      <c r="B9" s="142">
        <v>251.12477649102169</v>
      </c>
      <c r="C9" s="183">
        <f>O9/'Tbl11'!C10</f>
        <v>247.84835605717277</v>
      </c>
      <c r="E9" s="141"/>
      <c r="F9" s="142">
        <v>41.914852201437519</v>
      </c>
      <c r="G9" s="182">
        <f>P9/'Tbl11'!C10</f>
        <v>45.06887256872087</v>
      </c>
      <c r="I9" s="141"/>
      <c r="J9" s="142">
        <v>12.449700688890735</v>
      </c>
      <c r="K9" s="142">
        <v>12.982728407663743</v>
      </c>
      <c r="L9" s="182">
        <f>Q9/'Tbl11'!C10</f>
        <v>11.752041387787548</v>
      </c>
      <c r="O9" s="135">
        <f>SUM(O11:O38)</f>
        <v>219761716.21000001</v>
      </c>
      <c r="P9" s="135">
        <f>SUM(P11:P38)</f>
        <v>39961583.529999994</v>
      </c>
      <c r="Q9" s="135">
        <f>SUM(Q11:Q38)</f>
        <v>10420278.049999999</v>
      </c>
      <c r="R9" s="169"/>
      <c r="S9"/>
      <c r="T9"/>
      <c r="U9"/>
      <c r="V9"/>
      <c r="W9" s="169"/>
      <c r="X9" s="135">
        <f>SUM(X11:X38)</f>
        <v>201373992.93000001</v>
      </c>
      <c r="Y9" s="135">
        <f>SUM(Y11:Y38)</f>
        <v>39431511.750000007</v>
      </c>
      <c r="Z9" s="135">
        <f>SUM(Z11:Z38)</f>
        <v>10372794.879999999</v>
      </c>
      <c r="AA9" s="135">
        <f>X9-Y9-Z9</f>
        <v>151569686.30000001</v>
      </c>
      <c r="AB9" s="169"/>
      <c r="AC9" s="127">
        <f>SUM(AC11:AC38)</f>
        <v>18387723.279999997</v>
      </c>
      <c r="AD9" s="181">
        <f>SUM(AD11:AD38)</f>
        <v>530071.78</v>
      </c>
      <c r="AE9" s="181">
        <f>SUM(AE11:AE38)</f>
        <v>47483.170000000006</v>
      </c>
      <c r="AF9" s="181">
        <f>SUM(AF11:AF38)</f>
        <v>17810168.329999994</v>
      </c>
      <c r="AG9" s="169"/>
      <c r="AH9" s="169"/>
      <c r="AI9" s="177">
        <f>SUM(AI11:AI38)</f>
        <v>122206.84000000001</v>
      </c>
      <c r="AJ9" s="178">
        <f>SUM(AJ11:AJ38)</f>
        <v>0</v>
      </c>
      <c r="AK9" s="179">
        <f>SUM(AK11:AK38)</f>
        <v>0</v>
      </c>
      <c r="AL9" s="178">
        <f>SUM(AL11:AL38)</f>
        <v>122206.84000000001</v>
      </c>
      <c r="AM9" s="169"/>
      <c r="AN9" s="135">
        <f>SUM(AO9:AQ9)</f>
        <v>201496199.76999998</v>
      </c>
      <c r="AO9" s="174">
        <f>SUM(AO11:AO38)</f>
        <v>39431511.750000007</v>
      </c>
      <c r="AP9" s="174">
        <f>SUM(AP11:AP38)</f>
        <v>10372794.879999999</v>
      </c>
      <c r="AQ9" s="174">
        <f>SUM(AQ11:AQ38)</f>
        <v>151691893.13999996</v>
      </c>
    </row>
    <row r="10" spans="1:43" ht="13">
      <c r="C10" s="139"/>
      <c r="E10" s="143"/>
      <c r="F10" s="144"/>
      <c r="G10" s="139"/>
      <c r="I10" s="143"/>
      <c r="J10" s="139"/>
      <c r="K10" s="139"/>
      <c r="L10" s="139"/>
      <c r="X10" s="104"/>
      <c r="Y10" s="104"/>
      <c r="Z10" s="104"/>
      <c r="AA10" s="104"/>
      <c r="AC10" s="103"/>
      <c r="AD10" s="103"/>
      <c r="AE10" s="103"/>
      <c r="AF10" s="103"/>
      <c r="AI10" s="119"/>
      <c r="AJ10" s="119"/>
      <c r="AK10" s="120"/>
      <c r="AL10" s="119"/>
      <c r="AN10" s="104"/>
      <c r="AO10" s="104"/>
      <c r="AP10" s="104"/>
      <c r="AQ10" s="104"/>
    </row>
    <row r="11" spans="1:43">
      <c r="A11" s="3" t="s">
        <v>28</v>
      </c>
      <c r="B11" s="122">
        <v>267.89824997974512</v>
      </c>
      <c r="C11" s="145">
        <f>O11/'Tbl11'!C12</f>
        <v>358.56510118227317</v>
      </c>
      <c r="E11" s="146"/>
      <c r="F11" s="148">
        <v>5.3993761501869235</v>
      </c>
      <c r="G11" s="147">
        <f>P11/'Tbl11'!C12</f>
        <v>61.329817944440414</v>
      </c>
      <c r="I11" s="146"/>
      <c r="J11" s="147">
        <v>12.530692672882228</v>
      </c>
      <c r="K11" s="147">
        <v>12.715549948494775</v>
      </c>
      <c r="L11" s="147">
        <f>Q11/'Tbl11'!C12</f>
        <v>13.272950363869345</v>
      </c>
      <c r="O11" s="45">
        <f t="shared" ref="O11:Q15" si="0">X11+AC11</f>
        <v>2966122.2300000004</v>
      </c>
      <c r="P11" s="45">
        <f t="shared" si="0"/>
        <v>507332.52</v>
      </c>
      <c r="Q11" s="45">
        <f t="shared" si="0"/>
        <v>109796.5</v>
      </c>
      <c r="X11" s="104">
        <f>Y11+Z11+AA11</f>
        <v>2864658.8900000006</v>
      </c>
      <c r="Y11" s="87">
        <f t="shared" ref="Y11:AA15" si="1">AO11-AJ11</f>
        <v>507332.52</v>
      </c>
      <c r="Z11" s="87">
        <f t="shared" si="1"/>
        <v>109796.5</v>
      </c>
      <c r="AA11" s="104">
        <f t="shared" si="1"/>
        <v>2247529.8700000006</v>
      </c>
      <c r="AC11" s="104">
        <f>AD11+AE11+AF11</f>
        <v>101463.34000000001</v>
      </c>
      <c r="AD11" s="135">
        <v>0</v>
      </c>
      <c r="AE11" s="135">
        <v>0</v>
      </c>
      <c r="AF11" s="135">
        <v>101463.34000000001</v>
      </c>
      <c r="AI11" s="104">
        <f>AJ11+AK11+AL11</f>
        <v>12595.82</v>
      </c>
      <c r="AJ11" s="135">
        <v>0</v>
      </c>
      <c r="AK11" s="135">
        <v>0</v>
      </c>
      <c r="AL11" s="135">
        <v>12595.82</v>
      </c>
      <c r="AM11" s="121"/>
      <c r="AN11" s="104">
        <f>SUM(AO11:AQ11)</f>
        <v>2877254.7100000004</v>
      </c>
      <c r="AO11" s="136">
        <v>507332.52</v>
      </c>
      <c r="AP11" s="170">
        <v>109796.5</v>
      </c>
      <c r="AQ11" s="135">
        <v>2260125.6900000004</v>
      </c>
    </row>
    <row r="12" spans="1:43">
      <c r="A12" s="3" t="s">
        <v>29</v>
      </c>
      <c r="B12" s="122">
        <v>396.20368323535126</v>
      </c>
      <c r="C12" s="145">
        <f>O12/'Tbl11'!C13</f>
        <v>404.30189161901632</v>
      </c>
      <c r="E12" s="146"/>
      <c r="F12" s="148">
        <v>145.85312963384746</v>
      </c>
      <c r="G12" s="147">
        <f>P12/'Tbl11'!C13</f>
        <v>163.80721153282539</v>
      </c>
      <c r="I12" s="146"/>
      <c r="J12" s="147">
        <v>11.047639169273641</v>
      </c>
      <c r="K12" s="147">
        <v>18.563999657209948</v>
      </c>
      <c r="L12" s="147">
        <f>Q12/'Tbl11'!C13</f>
        <v>12.149211014941535</v>
      </c>
      <c r="O12" s="45">
        <f t="shared" si="0"/>
        <v>33391207.780000001</v>
      </c>
      <c r="P12" s="45">
        <f t="shared" si="0"/>
        <v>13528802.98</v>
      </c>
      <c r="Q12" s="45">
        <f t="shared" si="0"/>
        <v>1003400.77</v>
      </c>
      <c r="X12" s="104">
        <f>Y12+Z12+AA12</f>
        <v>31661761.68</v>
      </c>
      <c r="Y12" s="87">
        <f t="shared" si="1"/>
        <v>13513802.98</v>
      </c>
      <c r="Z12" s="87">
        <f t="shared" si="1"/>
        <v>1003400.77</v>
      </c>
      <c r="AA12" s="104">
        <f t="shared" si="1"/>
        <v>17144557.93</v>
      </c>
      <c r="AC12" s="104">
        <f>AD12+AE12+AF12</f>
        <v>1729446.1</v>
      </c>
      <c r="AD12" s="135">
        <v>15000</v>
      </c>
      <c r="AE12" s="135">
        <v>0</v>
      </c>
      <c r="AF12" s="135">
        <v>1714446.1</v>
      </c>
      <c r="AI12" s="104">
        <f>AJ12+AK12+AL12</f>
        <v>0</v>
      </c>
      <c r="AJ12" s="135">
        <v>0</v>
      </c>
      <c r="AK12" s="135">
        <v>0</v>
      </c>
      <c r="AL12" s="135">
        <v>0</v>
      </c>
      <c r="AM12" s="121"/>
      <c r="AN12" s="104">
        <f>SUM(AO12:AQ12)</f>
        <v>31661761.68</v>
      </c>
      <c r="AO12" s="136">
        <v>13513802.98</v>
      </c>
      <c r="AP12" s="170">
        <v>1003400.77</v>
      </c>
      <c r="AQ12" s="135">
        <v>17144557.93</v>
      </c>
    </row>
    <row r="13" spans="1:43">
      <c r="A13" s="3" t="s">
        <v>51</v>
      </c>
      <c r="B13" s="122">
        <v>323.17105934669712</v>
      </c>
      <c r="C13" s="145">
        <f>O13/'Tbl11'!C14</f>
        <v>362.19889091330424</v>
      </c>
      <c r="E13" s="146"/>
      <c r="F13" s="148">
        <v>28.648936928050372</v>
      </c>
      <c r="G13" s="147">
        <f>P13/'Tbl11'!C14</f>
        <v>31.85144144440649</v>
      </c>
      <c r="I13" s="146"/>
      <c r="J13" s="147">
        <v>3.0513943775594039</v>
      </c>
      <c r="K13" s="147">
        <v>1.0629247525084098</v>
      </c>
      <c r="L13" s="147">
        <f>Q13/'Tbl11'!C14</f>
        <v>0.27742238712212336</v>
      </c>
      <c r="O13" s="45">
        <f t="shared" si="0"/>
        <v>28261519.25</v>
      </c>
      <c r="P13" s="45">
        <f t="shared" si="0"/>
        <v>2485292.33</v>
      </c>
      <c r="Q13" s="45">
        <f t="shared" si="0"/>
        <v>21646.61</v>
      </c>
      <c r="X13" s="104">
        <f>Y13+Z13+AA13</f>
        <v>22681104.23</v>
      </c>
      <c r="Y13" s="87">
        <f t="shared" si="1"/>
        <v>2430402.4900000002</v>
      </c>
      <c r="Z13" s="87">
        <f t="shared" si="1"/>
        <v>14958.06</v>
      </c>
      <c r="AA13" s="104">
        <f t="shared" si="1"/>
        <v>20235743.68</v>
      </c>
      <c r="AC13" s="104">
        <f>AD13+AE13+AF13</f>
        <v>5580415.0199999986</v>
      </c>
      <c r="AD13" s="135">
        <v>54889.84</v>
      </c>
      <c r="AE13" s="135">
        <v>6688.55</v>
      </c>
      <c r="AF13" s="135">
        <v>5518836.629999999</v>
      </c>
      <c r="AI13" s="104">
        <f>AJ13+AK13+AL13</f>
        <v>0</v>
      </c>
      <c r="AJ13" s="135">
        <v>0</v>
      </c>
      <c r="AK13" s="135">
        <v>0</v>
      </c>
      <c r="AL13" s="135">
        <v>0</v>
      </c>
      <c r="AM13" s="121"/>
      <c r="AN13" s="104">
        <f>SUM(AO13:AQ13)</f>
        <v>22681104.23</v>
      </c>
      <c r="AO13" s="136">
        <v>2430402.4900000002</v>
      </c>
      <c r="AP13" s="170">
        <v>14958.06</v>
      </c>
      <c r="AQ13" s="135">
        <v>20235743.68</v>
      </c>
    </row>
    <row r="14" spans="1:43" ht="13">
      <c r="A14" s="3" t="s">
        <v>30</v>
      </c>
      <c r="B14" s="122">
        <v>256.02664838219044</v>
      </c>
      <c r="C14" s="145">
        <f>O14/'Tbl11'!C15</f>
        <v>255.44582547569811</v>
      </c>
      <c r="E14" s="146"/>
      <c r="F14" s="148">
        <v>36.640443586790227</v>
      </c>
      <c r="G14" s="147">
        <f>P14/'Tbl11'!C15</f>
        <v>24.72436632215474</v>
      </c>
      <c r="I14" s="146"/>
      <c r="J14" s="147">
        <v>18.417372223891938</v>
      </c>
      <c r="K14" s="147">
        <v>17.201317164009353</v>
      </c>
      <c r="L14" s="147">
        <f>Q14/'Tbl11'!C15</f>
        <v>16.472214406987238</v>
      </c>
      <c r="O14" s="45">
        <f t="shared" si="0"/>
        <v>28729853.129999995</v>
      </c>
      <c r="P14" s="45">
        <f t="shared" si="0"/>
        <v>2780736.04</v>
      </c>
      <c r="Q14" s="45">
        <f t="shared" si="0"/>
        <v>1852621</v>
      </c>
      <c r="X14" s="104">
        <f>Y14+Z14+AA14</f>
        <v>26908764.839999996</v>
      </c>
      <c r="Y14" s="87">
        <f t="shared" si="1"/>
        <v>2744523.25</v>
      </c>
      <c r="Z14" s="87">
        <f t="shared" si="1"/>
        <v>1852621</v>
      </c>
      <c r="AA14" s="104">
        <f t="shared" si="1"/>
        <v>22311620.589999996</v>
      </c>
      <c r="AC14" s="104">
        <f>AD14+AE14+AF14</f>
        <v>1821088.2900000003</v>
      </c>
      <c r="AD14" s="136">
        <v>36212.79</v>
      </c>
      <c r="AE14" s="135">
        <v>0</v>
      </c>
      <c r="AF14" s="135">
        <v>1784875.5000000002</v>
      </c>
      <c r="AI14" s="104">
        <f>AJ14+AK14+AL14</f>
        <v>0</v>
      </c>
      <c r="AJ14" s="135">
        <v>0</v>
      </c>
      <c r="AK14" s="135">
        <v>0</v>
      </c>
      <c r="AL14" s="176">
        <v>0</v>
      </c>
      <c r="AM14" s="121"/>
      <c r="AN14" s="104">
        <f>SUM(AO14:AQ14)</f>
        <v>26908764.839999996</v>
      </c>
      <c r="AO14" s="136">
        <v>2744523.25</v>
      </c>
      <c r="AP14" s="170">
        <v>1852621</v>
      </c>
      <c r="AQ14" s="135">
        <v>22311620.589999996</v>
      </c>
    </row>
    <row r="15" spans="1:43">
      <c r="A15" s="3" t="s">
        <v>31</v>
      </c>
      <c r="B15" s="122">
        <v>176.58751104367025</v>
      </c>
      <c r="C15" s="145">
        <f>O15/'Tbl11'!C16</f>
        <v>169.9513708959436</v>
      </c>
      <c r="E15" s="146"/>
      <c r="F15" s="148">
        <v>17.228425256021659</v>
      </c>
      <c r="G15" s="147">
        <f>P15/'Tbl11'!C16</f>
        <v>14.597590931380042</v>
      </c>
      <c r="I15" s="146"/>
      <c r="J15" s="147">
        <v>0.25563399224134326</v>
      </c>
      <c r="K15" s="147">
        <v>13.093596065164604</v>
      </c>
      <c r="L15" s="147">
        <f>Q15/'Tbl11'!C16</f>
        <v>15.013911614111482</v>
      </c>
      <c r="O15" s="45">
        <f t="shared" si="0"/>
        <v>2679113.7200000007</v>
      </c>
      <c r="P15" s="45">
        <f t="shared" si="0"/>
        <v>230116.45</v>
      </c>
      <c r="Q15" s="45">
        <f t="shared" si="0"/>
        <v>236679.33</v>
      </c>
      <c r="X15" s="104">
        <f>Y15+Z15+AA15</f>
        <v>2319007.1400000006</v>
      </c>
      <c r="Y15" s="87">
        <f t="shared" si="1"/>
        <v>217603.35</v>
      </c>
      <c r="Z15" s="87">
        <f t="shared" si="1"/>
        <v>229901.58</v>
      </c>
      <c r="AA15" s="104">
        <f t="shared" si="1"/>
        <v>1871502.2100000004</v>
      </c>
      <c r="AC15" s="104">
        <f>AD15+AE15+AF15</f>
        <v>360106.58</v>
      </c>
      <c r="AD15" s="170">
        <v>12513.1</v>
      </c>
      <c r="AE15" s="135">
        <v>6777.75</v>
      </c>
      <c r="AF15" s="135">
        <v>340815.73000000004</v>
      </c>
      <c r="AI15" s="104">
        <f>AJ15+AK15+AL15</f>
        <v>14879.570000000002</v>
      </c>
      <c r="AJ15" s="135">
        <v>0</v>
      </c>
      <c r="AK15" s="135">
        <v>0</v>
      </c>
      <c r="AL15" s="135">
        <v>14879.570000000002</v>
      </c>
      <c r="AM15" s="121"/>
      <c r="AN15" s="104">
        <f>SUM(AO15:AQ15)</f>
        <v>2333886.7100000004</v>
      </c>
      <c r="AO15" s="136">
        <v>217603.35</v>
      </c>
      <c r="AP15" s="170">
        <v>229901.58</v>
      </c>
      <c r="AQ15" s="135">
        <v>1886381.7800000005</v>
      </c>
    </row>
    <row r="16" spans="1:43">
      <c r="B16" s="122"/>
      <c r="C16" s="145"/>
      <c r="E16" s="144"/>
      <c r="F16" s="148"/>
      <c r="G16" s="149"/>
      <c r="I16" s="144"/>
      <c r="J16" s="139"/>
      <c r="K16" s="139"/>
      <c r="L16" s="149"/>
      <c r="X16" s="104"/>
      <c r="Y16" s="104"/>
      <c r="Z16" s="104"/>
      <c r="AA16" s="104"/>
      <c r="AC16" s="104"/>
      <c r="AD16" s="180"/>
      <c r="AE16" s="168"/>
      <c r="AF16" s="168"/>
      <c r="AI16" s="104"/>
      <c r="AJ16" s="168"/>
      <c r="AK16" s="168"/>
      <c r="AL16" s="168"/>
      <c r="AM16" s="121"/>
      <c r="AN16" s="104"/>
      <c r="AO16" s="168"/>
      <c r="AP16" s="168"/>
      <c r="AQ16" s="168"/>
    </row>
    <row r="17" spans="1:43">
      <c r="A17" s="3" t="s">
        <v>32</v>
      </c>
      <c r="B17" s="122">
        <v>171.54319179264039</v>
      </c>
      <c r="C17" s="145">
        <f>O17/'Tbl11'!C18</f>
        <v>187.61565468696423</v>
      </c>
      <c r="E17" s="146"/>
      <c r="F17" s="148">
        <v>5.0138002175625491</v>
      </c>
      <c r="G17" s="147">
        <f>P17/'Tbl11'!C18</f>
        <v>7.4274189373102963</v>
      </c>
      <c r="I17" s="146"/>
      <c r="J17" s="147">
        <v>7.2223524432112125</v>
      </c>
      <c r="K17" s="147">
        <v>8.010142916088375</v>
      </c>
      <c r="L17" s="147">
        <f>Q17/'Tbl11'!C18</f>
        <v>7.1755857299344257</v>
      </c>
      <c r="O17" s="45">
        <f t="shared" ref="O17:Q21" si="2">X17+AC17</f>
        <v>1083996.8600000001</v>
      </c>
      <c r="P17" s="45">
        <f t="shared" si="2"/>
        <v>42913.79</v>
      </c>
      <c r="Q17" s="45">
        <f t="shared" si="2"/>
        <v>41458.76</v>
      </c>
      <c r="X17" s="104">
        <f>Y17+Z17+AA17</f>
        <v>893270.89</v>
      </c>
      <c r="Y17" s="87">
        <f t="shared" ref="Y17:AA21" si="3">AO17-AJ17</f>
        <v>42596.83</v>
      </c>
      <c r="Z17" s="87">
        <f t="shared" si="3"/>
        <v>41458.76</v>
      </c>
      <c r="AA17" s="104">
        <f t="shared" si="3"/>
        <v>809215.3</v>
      </c>
      <c r="AC17" s="104">
        <f>AD17+AE17+AF17</f>
        <v>190725.97</v>
      </c>
      <c r="AD17" s="135">
        <v>316.95999999999998</v>
      </c>
      <c r="AE17" s="135">
        <v>0</v>
      </c>
      <c r="AF17" s="136">
        <v>190409.01</v>
      </c>
      <c r="AI17" s="104">
        <f>AJ17+AK17+AL17</f>
        <v>0</v>
      </c>
      <c r="AJ17" s="135">
        <v>0</v>
      </c>
      <c r="AK17" s="135">
        <v>0</v>
      </c>
      <c r="AL17" s="135">
        <v>0</v>
      </c>
      <c r="AM17" s="121"/>
      <c r="AN17" s="104">
        <f>SUM(AO17:AQ17)</f>
        <v>893270.89</v>
      </c>
      <c r="AO17" s="170">
        <v>42596.83</v>
      </c>
      <c r="AP17" s="170">
        <v>41458.76</v>
      </c>
      <c r="AQ17" s="135">
        <v>809215.3</v>
      </c>
    </row>
    <row r="18" spans="1:43">
      <c r="A18" s="3" t="s">
        <v>33</v>
      </c>
      <c r="B18" s="122">
        <v>357.47341787613237</v>
      </c>
      <c r="C18" s="145">
        <f>O18/'Tbl11'!C19</f>
        <v>360.26723469154922</v>
      </c>
      <c r="E18" s="146"/>
      <c r="F18" s="148">
        <v>76.680269803366784</v>
      </c>
      <c r="G18" s="147">
        <f>P18/'Tbl11'!C19</f>
        <v>90.040301745705762</v>
      </c>
      <c r="I18" s="146"/>
      <c r="J18" s="147">
        <v>0.17539739062121421</v>
      </c>
      <c r="K18" s="147">
        <v>19.16382269720037</v>
      </c>
      <c r="L18" s="147">
        <f>Q18/'Tbl11'!C19</f>
        <v>20.599108533182818</v>
      </c>
      <c r="O18" s="45">
        <f t="shared" si="2"/>
        <v>8999943.8699999992</v>
      </c>
      <c r="P18" s="45">
        <f t="shared" si="2"/>
        <v>2249323.7899999996</v>
      </c>
      <c r="Q18" s="45">
        <f t="shared" si="2"/>
        <v>514592.51</v>
      </c>
      <c r="X18" s="104">
        <f>Y18+Z18+AA18</f>
        <v>8342595.4399999995</v>
      </c>
      <c r="Y18" s="87">
        <f t="shared" si="3"/>
        <v>2246777.4699999997</v>
      </c>
      <c r="Z18" s="87">
        <f t="shared" si="3"/>
        <v>513450.21</v>
      </c>
      <c r="AA18" s="104">
        <f t="shared" si="3"/>
        <v>5582367.7599999998</v>
      </c>
      <c r="AC18" s="104">
        <f>AD18+AE18+AF18</f>
        <v>657348.42999999993</v>
      </c>
      <c r="AD18" s="135">
        <v>2546.3200000000002</v>
      </c>
      <c r="AE18" s="136">
        <v>1142.3</v>
      </c>
      <c r="AF18" s="135">
        <v>653659.80999999994</v>
      </c>
      <c r="AI18" s="104">
        <f>AJ18+AK18+AL18</f>
        <v>0</v>
      </c>
      <c r="AJ18" s="135">
        <v>0</v>
      </c>
      <c r="AK18" s="135">
        <v>0</v>
      </c>
      <c r="AL18" s="135">
        <v>0</v>
      </c>
      <c r="AM18" s="121"/>
      <c r="AN18" s="104">
        <f>SUM(AO18:AQ18)</f>
        <v>8342595.4399999995</v>
      </c>
      <c r="AO18" s="136">
        <v>2246777.4699999997</v>
      </c>
      <c r="AP18" s="170">
        <v>513450.21</v>
      </c>
      <c r="AQ18" s="135">
        <v>5582367.7599999998</v>
      </c>
    </row>
    <row r="19" spans="1:43">
      <c r="A19" s="3" t="s">
        <v>34</v>
      </c>
      <c r="B19" s="122">
        <v>197.71200578503706</v>
      </c>
      <c r="C19" s="145">
        <f>O19/'Tbl11'!C20</f>
        <v>267.83727421457206</v>
      </c>
      <c r="E19" s="146"/>
      <c r="F19" s="148">
        <v>11.676908462165544</v>
      </c>
      <c r="G19" s="147">
        <f>P19/'Tbl11'!C20</f>
        <v>12.42157876871544</v>
      </c>
      <c r="I19" s="146"/>
      <c r="J19" s="147">
        <v>10.909859046147906</v>
      </c>
      <c r="K19" s="147">
        <v>10.966464030696692</v>
      </c>
      <c r="L19" s="147">
        <f>Q19/'Tbl11'!C20</f>
        <v>9.8686328379810462</v>
      </c>
      <c r="O19" s="45">
        <f t="shared" si="2"/>
        <v>3993727.1799999997</v>
      </c>
      <c r="P19" s="45">
        <f t="shared" si="2"/>
        <v>185218.42</v>
      </c>
      <c r="Q19" s="45">
        <f t="shared" si="2"/>
        <v>147151.39000000001</v>
      </c>
      <c r="X19" s="104">
        <f>Y19+Z19+AA19</f>
        <v>3643215.3899999997</v>
      </c>
      <c r="Y19" s="87">
        <f t="shared" si="3"/>
        <v>185218.42</v>
      </c>
      <c r="Z19" s="87">
        <f t="shared" si="3"/>
        <v>147151.39000000001</v>
      </c>
      <c r="AA19" s="104">
        <f t="shared" si="3"/>
        <v>3310845.5799999996</v>
      </c>
      <c r="AC19" s="104">
        <f>AD19+AE19+AF19</f>
        <v>350511.79</v>
      </c>
      <c r="AD19" s="135">
        <v>0</v>
      </c>
      <c r="AE19" s="135">
        <v>0</v>
      </c>
      <c r="AF19" s="135">
        <v>350511.79</v>
      </c>
      <c r="AI19" s="104">
        <f>AJ19+AK19+AL19</f>
        <v>0</v>
      </c>
      <c r="AJ19" s="135">
        <v>0</v>
      </c>
      <c r="AK19" s="135">
        <v>0</v>
      </c>
      <c r="AL19" s="135">
        <v>0</v>
      </c>
      <c r="AM19" s="121"/>
      <c r="AN19" s="104">
        <f>SUM(AO19:AQ19)</f>
        <v>3643215.3899999997</v>
      </c>
      <c r="AO19" s="136">
        <v>185218.42</v>
      </c>
      <c r="AP19" s="170">
        <v>147151.39000000001</v>
      </c>
      <c r="AQ19" s="135">
        <v>3310845.5799999996</v>
      </c>
    </row>
    <row r="20" spans="1:43">
      <c r="A20" s="3" t="s">
        <v>35</v>
      </c>
      <c r="B20" s="122">
        <v>199.57108039308437</v>
      </c>
      <c r="C20" s="145">
        <f>O20/'Tbl11'!C21</f>
        <v>206.50727129898402</v>
      </c>
      <c r="E20" s="146"/>
      <c r="F20" s="148">
        <v>10.146081501695125</v>
      </c>
      <c r="G20" s="147">
        <f>P20/'Tbl11'!C21</f>
        <v>8.0944307446897756</v>
      </c>
      <c r="I20" s="146"/>
      <c r="J20" s="147">
        <v>8.3217649456300649</v>
      </c>
      <c r="K20" s="147">
        <v>8.5324171388836216</v>
      </c>
      <c r="L20" s="147">
        <f>Q20/'Tbl11'!C21</f>
        <v>8.343444420004781</v>
      </c>
      <c r="O20" s="45">
        <f t="shared" si="2"/>
        <v>5562494.4900000021</v>
      </c>
      <c r="P20" s="45">
        <f t="shared" si="2"/>
        <v>218032.16</v>
      </c>
      <c r="Q20" s="45">
        <f t="shared" si="2"/>
        <v>224739.61</v>
      </c>
      <c r="X20" s="104">
        <f>Y20+Z20+AA20</f>
        <v>5417862.8400000017</v>
      </c>
      <c r="Y20" s="87">
        <f t="shared" si="3"/>
        <v>217673.1</v>
      </c>
      <c r="Z20" s="87">
        <f t="shared" si="3"/>
        <v>224739.61</v>
      </c>
      <c r="AA20" s="104">
        <f t="shared" si="3"/>
        <v>4975450.1300000018</v>
      </c>
      <c r="AC20" s="104">
        <f>AD20+AE20+AF20</f>
        <v>144631.65</v>
      </c>
      <c r="AD20" s="135">
        <v>359.06</v>
      </c>
      <c r="AE20" s="135">
        <v>0</v>
      </c>
      <c r="AF20" s="135">
        <v>144272.59</v>
      </c>
      <c r="AI20" s="104">
        <f>AJ20+AK20+AL20</f>
        <v>56747.920000000013</v>
      </c>
      <c r="AJ20" s="135">
        <v>0</v>
      </c>
      <c r="AK20" s="135">
        <v>0</v>
      </c>
      <c r="AL20" s="135">
        <v>56747.920000000013</v>
      </c>
      <c r="AM20" s="121"/>
      <c r="AN20" s="104">
        <f>SUM(AO20:AQ20)</f>
        <v>5474610.7600000016</v>
      </c>
      <c r="AO20" s="136">
        <v>217673.1</v>
      </c>
      <c r="AP20" s="170">
        <v>224739.61</v>
      </c>
      <c r="AQ20" s="135">
        <v>5032198.0500000017</v>
      </c>
    </row>
    <row r="21" spans="1:43">
      <c r="A21" s="3" t="s">
        <v>36</v>
      </c>
      <c r="B21" s="122">
        <v>301.46589478367252</v>
      </c>
      <c r="C21" s="145">
        <f>O21/'Tbl11'!C22</f>
        <v>312.29253781289549</v>
      </c>
      <c r="E21" s="146"/>
      <c r="F21" s="148">
        <v>64.838180402624843</v>
      </c>
      <c r="G21" s="147">
        <f>P21/'Tbl11'!C22</f>
        <v>71.858846944198518</v>
      </c>
      <c r="I21" s="146"/>
      <c r="J21" s="147">
        <v>1.7693407981047524</v>
      </c>
      <c r="K21" s="147">
        <v>0</v>
      </c>
      <c r="L21" s="147">
        <f>Q21/'Tbl11'!C22</f>
        <v>0</v>
      </c>
      <c r="O21" s="45">
        <f t="shared" si="2"/>
        <v>1488106.86</v>
      </c>
      <c r="P21" s="45">
        <f t="shared" si="2"/>
        <v>342414.98</v>
      </c>
      <c r="Q21" s="45">
        <f t="shared" si="2"/>
        <v>0</v>
      </c>
      <c r="X21" s="104">
        <f>Y21+Z21+AA21</f>
        <v>1287328.6100000001</v>
      </c>
      <c r="Y21" s="87">
        <f t="shared" si="3"/>
        <v>342414.98</v>
      </c>
      <c r="Z21" s="87">
        <f t="shared" si="3"/>
        <v>0</v>
      </c>
      <c r="AA21" s="104">
        <f t="shared" si="3"/>
        <v>944913.63000000012</v>
      </c>
      <c r="AC21" s="104">
        <f>AD21+AE21+AF21</f>
        <v>200778.25000000003</v>
      </c>
      <c r="AD21" s="135">
        <v>0</v>
      </c>
      <c r="AE21" s="135">
        <v>0</v>
      </c>
      <c r="AF21" s="135">
        <v>200778.25000000003</v>
      </c>
      <c r="AI21" s="104">
        <f>AJ21+AK21+AL21</f>
        <v>1010.85</v>
      </c>
      <c r="AJ21" s="135">
        <v>0</v>
      </c>
      <c r="AK21" s="135">
        <v>0</v>
      </c>
      <c r="AL21" s="135">
        <v>1010.85</v>
      </c>
      <c r="AM21" s="121"/>
      <c r="AN21" s="104">
        <f>SUM(AO21:AQ21)</f>
        <v>1288339.46</v>
      </c>
      <c r="AO21" s="135">
        <v>342414.98</v>
      </c>
      <c r="AP21" s="170">
        <v>0</v>
      </c>
      <c r="AQ21" s="135">
        <v>945924.4800000001</v>
      </c>
    </row>
    <row r="22" spans="1:43">
      <c r="B22" s="122"/>
      <c r="C22" s="145"/>
      <c r="E22" s="146"/>
      <c r="F22" s="148"/>
      <c r="G22" s="149"/>
      <c r="I22" s="146"/>
      <c r="J22" s="139"/>
      <c r="K22" s="139"/>
      <c r="L22" s="149"/>
      <c r="X22" s="104"/>
      <c r="Y22" s="104"/>
      <c r="Z22" s="104"/>
      <c r="AA22" s="104"/>
      <c r="AC22" s="104"/>
      <c r="AD22" s="168"/>
      <c r="AE22" s="180"/>
      <c r="AF22" s="168"/>
      <c r="AI22" s="104"/>
      <c r="AJ22" s="168"/>
      <c r="AK22" s="168"/>
      <c r="AL22" s="168"/>
      <c r="AM22" s="121"/>
      <c r="AN22" s="104"/>
      <c r="AO22" s="168"/>
      <c r="AP22" s="168"/>
      <c r="AQ22" s="168"/>
    </row>
    <row r="23" spans="1:43">
      <c r="A23" s="3" t="s">
        <v>37</v>
      </c>
      <c r="B23" s="122">
        <v>229.27990219119974</v>
      </c>
      <c r="C23" s="145">
        <f>O23/'Tbl11'!C24</f>
        <v>184.88430142365493</v>
      </c>
      <c r="E23" s="146"/>
      <c r="F23" s="148">
        <v>26.461489949463296</v>
      </c>
      <c r="G23" s="147">
        <f>P23/'Tbl11'!C24</f>
        <v>27.064265442645034</v>
      </c>
      <c r="I23" s="146"/>
      <c r="J23" s="147">
        <v>22.647341926674098</v>
      </c>
      <c r="K23" s="147">
        <v>20.189482791954912</v>
      </c>
      <c r="L23" s="147">
        <f>Q23/'Tbl11'!C24</f>
        <v>22.213351910219476</v>
      </c>
      <c r="O23" s="45">
        <f t="shared" ref="O23:Q27" si="4">X23+AC23</f>
        <v>7815950.6999999974</v>
      </c>
      <c r="P23" s="45">
        <f t="shared" si="4"/>
        <v>1144136.9699999997</v>
      </c>
      <c r="Q23" s="45">
        <f t="shared" si="4"/>
        <v>939065.47</v>
      </c>
      <c r="X23" s="104">
        <f>Y23+Z23+AA23</f>
        <v>7054392.8099999977</v>
      </c>
      <c r="Y23" s="87">
        <f t="shared" ref="Y23:AA27" si="5">AO23-AJ23</f>
        <v>963692.4099999998</v>
      </c>
      <c r="Z23" s="87">
        <f t="shared" si="5"/>
        <v>937055.34</v>
      </c>
      <c r="AA23" s="104">
        <f t="shared" si="5"/>
        <v>5153645.0599999977</v>
      </c>
      <c r="AC23" s="104">
        <f>AD23+AE23+AF23</f>
        <v>761557.8899999999</v>
      </c>
      <c r="AD23" s="135">
        <v>180444.56</v>
      </c>
      <c r="AE23" s="170">
        <v>2010.13</v>
      </c>
      <c r="AF23" s="135">
        <v>579103.19999999995</v>
      </c>
      <c r="AI23" s="104">
        <f>AJ23+AK23+AL23</f>
        <v>0</v>
      </c>
      <c r="AJ23" s="135">
        <v>0</v>
      </c>
      <c r="AK23" s="135">
        <v>0</v>
      </c>
      <c r="AL23" s="135">
        <v>0</v>
      </c>
      <c r="AM23" s="121"/>
      <c r="AN23" s="104">
        <f>SUM(AO23:AQ23)</f>
        <v>7054392.8099999977</v>
      </c>
      <c r="AO23" s="136">
        <v>963692.4099999998</v>
      </c>
      <c r="AP23" s="170">
        <v>937055.34</v>
      </c>
      <c r="AQ23" s="135">
        <v>5153645.0599999977</v>
      </c>
    </row>
    <row r="24" spans="1:43">
      <c r="A24" s="3" t="s">
        <v>38</v>
      </c>
      <c r="B24" s="122">
        <v>174.74877035076108</v>
      </c>
      <c r="C24" s="145">
        <f>O24/'Tbl11'!C25</f>
        <v>233.88202261830313</v>
      </c>
      <c r="E24" s="146"/>
      <c r="F24" s="148">
        <v>23.410655195234945</v>
      </c>
      <c r="G24" s="147">
        <f>P24/'Tbl11'!C25</f>
        <v>91.132809568480312</v>
      </c>
      <c r="I24" s="146"/>
      <c r="J24" s="147">
        <v>9.4488771686991377</v>
      </c>
      <c r="K24" s="147">
        <v>5.7607941760423564</v>
      </c>
      <c r="L24" s="147">
        <f>Q24/'Tbl11'!C25</f>
        <v>5.4381905357515112</v>
      </c>
      <c r="O24" s="45">
        <f t="shared" si="4"/>
        <v>897545.65</v>
      </c>
      <c r="P24" s="45">
        <f t="shared" si="4"/>
        <v>349731.27</v>
      </c>
      <c r="Q24" s="45">
        <f t="shared" si="4"/>
        <v>20869.599999999999</v>
      </c>
      <c r="X24" s="104">
        <f>Y24+Z24+AA24</f>
        <v>854131.88</v>
      </c>
      <c r="Y24" s="87">
        <f t="shared" si="5"/>
        <v>339238.02</v>
      </c>
      <c r="Z24" s="87">
        <f t="shared" si="5"/>
        <v>20869.599999999999</v>
      </c>
      <c r="AA24" s="104">
        <f t="shared" si="5"/>
        <v>494024.26</v>
      </c>
      <c r="AC24" s="104">
        <f>AD24+AE24+AF24</f>
        <v>43413.770000000004</v>
      </c>
      <c r="AD24" s="170">
        <v>10493.25</v>
      </c>
      <c r="AE24" s="135">
        <v>0</v>
      </c>
      <c r="AF24" s="135">
        <v>32920.520000000004</v>
      </c>
      <c r="AI24" s="104">
        <f>AJ24+AK24+AL24</f>
        <v>0</v>
      </c>
      <c r="AJ24" s="135">
        <v>0</v>
      </c>
      <c r="AK24" s="135">
        <v>0</v>
      </c>
      <c r="AL24" s="135">
        <v>0</v>
      </c>
      <c r="AM24" s="121"/>
      <c r="AN24" s="104">
        <f>SUM(AO24:AQ24)</f>
        <v>854131.88</v>
      </c>
      <c r="AO24" s="136">
        <v>339238.02</v>
      </c>
      <c r="AP24" s="170">
        <v>20869.599999999999</v>
      </c>
      <c r="AQ24" s="135">
        <v>494024.26</v>
      </c>
    </row>
    <row r="25" spans="1:43">
      <c r="A25" s="3" t="s">
        <v>39</v>
      </c>
      <c r="B25" s="122">
        <v>239.07703438018385</v>
      </c>
      <c r="C25" s="145">
        <f>O25/'Tbl11'!C26</f>
        <v>220.81949487072401</v>
      </c>
      <c r="E25" s="146"/>
      <c r="F25" s="148">
        <v>36.482538865184431</v>
      </c>
      <c r="G25" s="147">
        <f>P25/'Tbl11'!C26</f>
        <v>25.736918208383241</v>
      </c>
      <c r="I25" s="146"/>
      <c r="J25" s="147">
        <v>36.443068110047754</v>
      </c>
      <c r="K25" s="147">
        <v>36.60813100246115</v>
      </c>
      <c r="L25" s="147">
        <f>Q25/'Tbl11'!C26</f>
        <v>19.520162460270896</v>
      </c>
      <c r="O25" s="45">
        <f t="shared" si="4"/>
        <v>8268734.1400000015</v>
      </c>
      <c r="P25" s="45">
        <f t="shared" si="4"/>
        <v>963736.16999999993</v>
      </c>
      <c r="Q25" s="45">
        <f t="shared" si="4"/>
        <v>730945.58</v>
      </c>
      <c r="X25" s="104">
        <f>Y25+Z25+AA25</f>
        <v>7746777.6100000013</v>
      </c>
      <c r="Y25" s="87">
        <f t="shared" si="5"/>
        <v>952430.54999999993</v>
      </c>
      <c r="Z25" s="87">
        <f t="shared" si="5"/>
        <v>719272.51</v>
      </c>
      <c r="AA25" s="104">
        <f t="shared" si="5"/>
        <v>6075074.5500000007</v>
      </c>
      <c r="AC25" s="104">
        <f>AD25+AE25+AF25</f>
        <v>521956.52999999991</v>
      </c>
      <c r="AD25" s="170">
        <v>11305.62</v>
      </c>
      <c r="AE25" s="170">
        <v>11673.07</v>
      </c>
      <c r="AF25" s="135">
        <v>498977.83999999991</v>
      </c>
      <c r="AI25" s="104">
        <f>AJ25+AK25+AL25</f>
        <v>0</v>
      </c>
      <c r="AJ25" s="135">
        <v>0</v>
      </c>
      <c r="AK25" s="135">
        <v>0</v>
      </c>
      <c r="AL25" s="135">
        <v>0</v>
      </c>
      <c r="AM25" s="121"/>
      <c r="AN25" s="104">
        <f>SUM(AO25:AQ25)</f>
        <v>7746777.6100000013</v>
      </c>
      <c r="AO25" s="136">
        <v>952430.54999999993</v>
      </c>
      <c r="AP25" s="170">
        <v>719272.51</v>
      </c>
      <c r="AQ25" s="135">
        <v>6075074.5500000007</v>
      </c>
    </row>
    <row r="26" spans="1:43">
      <c r="A26" s="3" t="s">
        <v>40</v>
      </c>
      <c r="B26" s="122">
        <v>292.79106037711267</v>
      </c>
      <c r="C26" s="145">
        <f>O26/'Tbl11'!C27</f>
        <v>222.51007579455222</v>
      </c>
      <c r="E26" s="146"/>
      <c r="F26" s="148">
        <v>60.02777036537114</v>
      </c>
      <c r="G26" s="147">
        <f>P26/'Tbl11'!C27</f>
        <v>41.106080899486649</v>
      </c>
      <c r="I26" s="146"/>
      <c r="J26" s="147">
        <v>15.377936372218077</v>
      </c>
      <c r="K26" s="147">
        <v>12.723024784465652</v>
      </c>
      <c r="L26" s="147">
        <f>Q26/'Tbl11'!C27</f>
        <v>17.952210297867818</v>
      </c>
      <c r="O26" s="45">
        <f t="shared" si="4"/>
        <v>12808767.9</v>
      </c>
      <c r="P26" s="45">
        <f t="shared" si="4"/>
        <v>2366267</v>
      </c>
      <c r="Q26" s="45">
        <f t="shared" si="4"/>
        <v>1033417</v>
      </c>
      <c r="X26" s="104">
        <f>Y26+Z26+AA26</f>
        <v>12196165.140000001</v>
      </c>
      <c r="Y26" s="87">
        <f t="shared" si="5"/>
        <v>2349728</v>
      </c>
      <c r="Z26" s="87">
        <f t="shared" si="5"/>
        <v>1032606</v>
      </c>
      <c r="AA26" s="104">
        <f t="shared" si="5"/>
        <v>8813831.1400000006</v>
      </c>
      <c r="AC26" s="104">
        <f>AD26+AE26+AF26</f>
        <v>612602.76</v>
      </c>
      <c r="AD26" s="170">
        <v>16539</v>
      </c>
      <c r="AE26" s="170">
        <v>811</v>
      </c>
      <c r="AF26" s="135">
        <v>595252.76</v>
      </c>
      <c r="AI26" s="104">
        <f>AJ26+AK26+AL26</f>
        <v>0</v>
      </c>
      <c r="AJ26" s="135">
        <v>0</v>
      </c>
      <c r="AK26" s="135">
        <v>0</v>
      </c>
      <c r="AL26" s="135">
        <v>0</v>
      </c>
      <c r="AM26" s="121"/>
      <c r="AN26" s="104">
        <f>SUM(AO26:AQ26)</f>
        <v>12196165.140000001</v>
      </c>
      <c r="AO26" s="136">
        <v>2349728</v>
      </c>
      <c r="AP26" s="170">
        <v>1032606</v>
      </c>
      <c r="AQ26" s="135">
        <v>8813831.1400000006</v>
      </c>
    </row>
    <row r="27" spans="1:43">
      <c r="A27" s="3" t="s">
        <v>41</v>
      </c>
      <c r="B27" s="122">
        <v>231.33983197112232</v>
      </c>
      <c r="C27" s="145">
        <f>O27/'Tbl11'!C28</f>
        <v>228.17136287782779</v>
      </c>
      <c r="E27" s="146"/>
      <c r="F27" s="148">
        <v>33.347346419431503</v>
      </c>
      <c r="G27" s="147">
        <f>P27/'Tbl11'!C28</f>
        <v>41.321445545636294</v>
      </c>
      <c r="I27" s="146"/>
      <c r="J27" s="147">
        <v>16.804505145090602</v>
      </c>
      <c r="K27" s="147">
        <v>11.824823127826999</v>
      </c>
      <c r="L27" s="147">
        <f>Q27/'Tbl11'!C28</f>
        <v>0</v>
      </c>
      <c r="O27" s="45">
        <f t="shared" si="4"/>
        <v>438083.51999999996</v>
      </c>
      <c r="P27" s="45">
        <f t="shared" si="4"/>
        <v>79336.180000000008</v>
      </c>
      <c r="Q27" s="45">
        <f t="shared" si="4"/>
        <v>0</v>
      </c>
      <c r="X27" s="104">
        <f>Y27+Z27+AA27</f>
        <v>390844.29</v>
      </c>
      <c r="Y27" s="87">
        <f t="shared" si="5"/>
        <v>74415.12000000001</v>
      </c>
      <c r="Z27" s="87">
        <f t="shared" si="5"/>
        <v>0</v>
      </c>
      <c r="AA27" s="104">
        <f t="shared" si="5"/>
        <v>316429.17</v>
      </c>
      <c r="AC27" s="104">
        <f>AD27+AE27+AF27</f>
        <v>47239.23</v>
      </c>
      <c r="AD27" s="135">
        <v>4921.0600000000004</v>
      </c>
      <c r="AE27" s="135">
        <v>0</v>
      </c>
      <c r="AF27" s="135">
        <v>42318.170000000006</v>
      </c>
      <c r="AI27" s="104">
        <f>AJ27+AK27+AL27</f>
        <v>0</v>
      </c>
      <c r="AJ27" s="135">
        <v>0</v>
      </c>
      <c r="AK27" s="135">
        <v>0</v>
      </c>
      <c r="AL27" s="135">
        <v>0</v>
      </c>
      <c r="AM27" s="121"/>
      <c r="AN27" s="104">
        <f>SUM(AO27:AQ27)</f>
        <v>390844.29</v>
      </c>
      <c r="AO27" s="136">
        <v>74415.12000000001</v>
      </c>
      <c r="AP27" s="170">
        <v>0</v>
      </c>
      <c r="AQ27" s="135">
        <v>316429.17</v>
      </c>
    </row>
    <row r="28" spans="1:43">
      <c r="B28" s="122"/>
      <c r="C28" s="145"/>
      <c r="E28" s="146"/>
      <c r="F28" s="148"/>
      <c r="G28" s="149"/>
      <c r="I28" s="146"/>
      <c r="J28" s="139"/>
      <c r="K28" s="139"/>
      <c r="L28" s="149"/>
      <c r="X28" s="104"/>
      <c r="Y28" s="104"/>
      <c r="Z28" s="104"/>
      <c r="AA28" s="104"/>
      <c r="AC28" s="104"/>
      <c r="AD28" s="180"/>
      <c r="AE28" s="168"/>
      <c r="AF28" s="168"/>
      <c r="AI28" s="104"/>
      <c r="AJ28" s="168"/>
      <c r="AK28" s="168"/>
      <c r="AL28" s="168"/>
      <c r="AM28" s="121"/>
      <c r="AN28" s="104"/>
      <c r="AO28" s="168"/>
      <c r="AP28" s="168"/>
      <c r="AQ28" s="168"/>
    </row>
    <row r="29" spans="1:43">
      <c r="A29" s="3" t="s">
        <v>42</v>
      </c>
      <c r="B29" s="122">
        <v>195.58664306438499</v>
      </c>
      <c r="C29" s="145">
        <f>O29/'Tbl11'!C30</f>
        <v>172.48248452303889</v>
      </c>
      <c r="E29" s="146"/>
      <c r="F29" s="148">
        <v>27.662373634355177</v>
      </c>
      <c r="G29" s="147">
        <f>P29/'Tbl11'!C30</f>
        <v>31.922417725606248</v>
      </c>
      <c r="I29" s="146"/>
      <c r="J29" s="147">
        <v>18.134001687169011</v>
      </c>
      <c r="K29" s="147">
        <v>17.539917400688005</v>
      </c>
      <c r="L29" s="147">
        <f>Q29/'Tbl11'!C30</f>
        <v>15.017382276129844</v>
      </c>
      <c r="O29" s="45">
        <f t="shared" ref="O29:Q33" si="6">X29+AC29</f>
        <v>27796998.02</v>
      </c>
      <c r="P29" s="45">
        <f t="shared" si="6"/>
        <v>5144565.169999999</v>
      </c>
      <c r="Q29" s="45">
        <f t="shared" si="6"/>
        <v>2420177.02</v>
      </c>
      <c r="X29" s="104">
        <f>Y29+Z29+AA29</f>
        <v>25561872.530000001</v>
      </c>
      <c r="Y29" s="87">
        <f t="shared" ref="Y29:AA33" si="7">AO29-AJ29</f>
        <v>4992496.3599999994</v>
      </c>
      <c r="Z29" s="87">
        <f t="shared" si="7"/>
        <v>2403588.91</v>
      </c>
      <c r="AA29" s="104">
        <f t="shared" si="7"/>
        <v>18165787.260000002</v>
      </c>
      <c r="AC29" s="104">
        <f>AD29+AE29+AF29</f>
        <v>2235125.4899999998</v>
      </c>
      <c r="AD29" s="170">
        <v>152068.81</v>
      </c>
      <c r="AE29" s="135">
        <v>16588.11</v>
      </c>
      <c r="AF29" s="135">
        <v>2066468.5699999998</v>
      </c>
      <c r="AI29" s="104">
        <f>AJ29+AK29+AL29</f>
        <v>0</v>
      </c>
      <c r="AJ29" s="135">
        <v>0</v>
      </c>
      <c r="AK29" s="135">
        <v>0</v>
      </c>
      <c r="AL29" s="135">
        <v>0</v>
      </c>
      <c r="AM29" s="121"/>
      <c r="AN29" s="104">
        <f>SUM(AO29:AQ29)</f>
        <v>25561872.530000001</v>
      </c>
      <c r="AO29" s="136">
        <v>4992496.3599999994</v>
      </c>
      <c r="AP29" s="170">
        <v>2403588.91</v>
      </c>
      <c r="AQ29" s="127">
        <v>18165787.260000002</v>
      </c>
    </row>
    <row r="30" spans="1:43">
      <c r="A30" s="3" t="s">
        <v>43</v>
      </c>
      <c r="B30" s="122">
        <v>153.55701724370576</v>
      </c>
      <c r="C30" s="145">
        <f>O30/'Tbl11'!C31</f>
        <v>183.79747095072534</v>
      </c>
      <c r="E30" s="146"/>
      <c r="F30" s="148">
        <v>18.962069028754019</v>
      </c>
      <c r="G30" s="147">
        <f>P30/'Tbl11'!C31</f>
        <v>41.479507381178259</v>
      </c>
      <c r="I30" s="146"/>
      <c r="J30" s="147">
        <v>3.3778839941703103</v>
      </c>
      <c r="K30" s="147">
        <v>1.9279767532038763</v>
      </c>
      <c r="L30" s="147">
        <f>Q30/'Tbl11'!C31</f>
        <v>4.4365433941673267</v>
      </c>
      <c r="O30" s="45">
        <f t="shared" si="6"/>
        <v>24122762.650000002</v>
      </c>
      <c r="P30" s="45">
        <f t="shared" si="6"/>
        <v>5444037.4299999997</v>
      </c>
      <c r="Q30" s="45">
        <f t="shared" si="6"/>
        <v>582280.5</v>
      </c>
      <c r="X30" s="104">
        <f>Y30+Z30+AA30</f>
        <v>22491311.700000003</v>
      </c>
      <c r="Y30" s="87">
        <f t="shared" si="7"/>
        <v>5444037.4299999997</v>
      </c>
      <c r="Z30" s="87">
        <f t="shared" si="7"/>
        <v>582280.5</v>
      </c>
      <c r="AA30" s="104">
        <f t="shared" si="7"/>
        <v>16464993.770000003</v>
      </c>
      <c r="AC30" s="104">
        <f>AD30+AE30+AF30</f>
        <v>1631450.95</v>
      </c>
      <c r="AD30" s="135">
        <v>0</v>
      </c>
      <c r="AE30" s="135">
        <v>0</v>
      </c>
      <c r="AF30" s="135">
        <v>1631450.95</v>
      </c>
      <c r="AI30" s="104">
        <f>AJ30+AK30+AL30</f>
        <v>0</v>
      </c>
      <c r="AJ30" s="135">
        <v>0</v>
      </c>
      <c r="AK30" s="135">
        <v>0</v>
      </c>
      <c r="AL30" s="135">
        <v>0</v>
      </c>
      <c r="AM30" s="121"/>
      <c r="AN30" s="104">
        <f>SUM(AO30:AQ30)</f>
        <v>22491311.700000003</v>
      </c>
      <c r="AO30" s="136">
        <v>5444037.4299999997</v>
      </c>
      <c r="AP30" s="170">
        <v>582280.5</v>
      </c>
      <c r="AQ30" s="127">
        <v>16464993.770000003</v>
      </c>
    </row>
    <row r="31" spans="1:43">
      <c r="A31" s="3" t="s">
        <v>44</v>
      </c>
      <c r="B31" s="122">
        <v>195.80033946138826</v>
      </c>
      <c r="C31" s="145">
        <f>O31/'Tbl11'!C32</f>
        <v>215.62729496553462</v>
      </c>
      <c r="E31" s="146"/>
      <c r="F31" s="148">
        <v>3.9016596830123036</v>
      </c>
      <c r="G31" s="147">
        <f>P31/'Tbl11'!C32</f>
        <v>5.6774781656116078</v>
      </c>
      <c r="I31" s="146"/>
      <c r="J31" s="147">
        <v>11.266833812666968</v>
      </c>
      <c r="K31" s="147">
        <v>11.773802205411831</v>
      </c>
      <c r="L31" s="147">
        <f>Q31/'Tbl11'!C32</f>
        <v>0</v>
      </c>
      <c r="O31" s="45">
        <f t="shared" si="6"/>
        <v>1653264.03</v>
      </c>
      <c r="P31" s="45">
        <f t="shared" si="6"/>
        <v>43530.53</v>
      </c>
      <c r="Q31" s="45">
        <f t="shared" si="6"/>
        <v>0</v>
      </c>
      <c r="X31" s="104">
        <f>Y31+Z31+AA31</f>
        <v>1404537.97</v>
      </c>
      <c r="Y31" s="87">
        <f t="shared" si="7"/>
        <v>42298.080000000002</v>
      </c>
      <c r="Z31" s="87">
        <f t="shared" si="7"/>
        <v>0</v>
      </c>
      <c r="AA31" s="104">
        <f t="shared" si="7"/>
        <v>1362239.89</v>
      </c>
      <c r="AC31" s="104">
        <f>AD31+AE31+AF31</f>
        <v>248726.06000000003</v>
      </c>
      <c r="AD31" s="135">
        <v>1232.45</v>
      </c>
      <c r="AE31" s="135">
        <v>0</v>
      </c>
      <c r="AF31" s="135">
        <v>247493.61000000002</v>
      </c>
      <c r="AI31" s="104">
        <f>AJ31+AK31+AL31</f>
        <v>0</v>
      </c>
      <c r="AJ31" s="135">
        <v>0</v>
      </c>
      <c r="AK31" s="135">
        <v>0</v>
      </c>
      <c r="AL31" s="135">
        <v>0</v>
      </c>
      <c r="AM31" s="121"/>
      <c r="AN31" s="104">
        <f>SUM(AO31:AQ31)</f>
        <v>1404537.97</v>
      </c>
      <c r="AO31" s="136">
        <v>42298.080000000002</v>
      </c>
      <c r="AP31" s="170">
        <v>0</v>
      </c>
      <c r="AQ31" s="127">
        <v>1362239.89</v>
      </c>
    </row>
    <row r="32" spans="1:43">
      <c r="A32" s="3" t="s">
        <v>45</v>
      </c>
      <c r="B32" s="122">
        <v>208.41977930862413</v>
      </c>
      <c r="C32" s="145">
        <f>O32/'Tbl11'!C33</f>
        <v>256.36015269295842</v>
      </c>
      <c r="E32" s="146"/>
      <c r="F32" s="148">
        <v>13.163721678759936</v>
      </c>
      <c r="G32" s="147">
        <f>P32/'Tbl11'!C33</f>
        <v>11.203522919313231</v>
      </c>
      <c r="I32" s="146"/>
      <c r="J32" s="147">
        <v>14.386929136611004</v>
      </c>
      <c r="K32" s="147">
        <v>13.977327068565938</v>
      </c>
      <c r="L32" s="147">
        <f>Q32/'Tbl11'!C33</f>
        <v>12.478931706410711</v>
      </c>
      <c r="O32" s="45">
        <f t="shared" si="6"/>
        <v>4479992.4499999993</v>
      </c>
      <c r="P32" s="45">
        <f t="shared" si="6"/>
        <v>195785.88</v>
      </c>
      <c r="Q32" s="45">
        <f t="shared" si="6"/>
        <v>218074.14</v>
      </c>
      <c r="X32" s="104">
        <f>Y32+Z32+AA32</f>
        <v>4280145.0199999996</v>
      </c>
      <c r="Y32" s="87">
        <f t="shared" si="7"/>
        <v>195785.88</v>
      </c>
      <c r="Z32" s="87">
        <f t="shared" si="7"/>
        <v>218074.14</v>
      </c>
      <c r="AA32" s="104">
        <f t="shared" si="7"/>
        <v>3866285</v>
      </c>
      <c r="AC32" s="104">
        <f>AD32+AE32+AF32</f>
        <v>199847.43000000002</v>
      </c>
      <c r="AD32" s="135">
        <v>0</v>
      </c>
      <c r="AE32" s="135">
        <v>0</v>
      </c>
      <c r="AF32" s="135">
        <v>199847.43000000002</v>
      </c>
      <c r="AI32" s="104">
        <f>AJ32+AK32+AL32</f>
        <v>14812.57</v>
      </c>
      <c r="AJ32" s="135">
        <v>0</v>
      </c>
      <c r="AK32" s="135">
        <v>0</v>
      </c>
      <c r="AL32" s="135">
        <v>14812.57</v>
      </c>
      <c r="AM32" s="121"/>
      <c r="AN32" s="104">
        <f>SUM(AO32:AQ32)</f>
        <v>4294957.59</v>
      </c>
      <c r="AO32" s="136">
        <v>195785.88</v>
      </c>
      <c r="AP32" s="170">
        <v>218074.14</v>
      </c>
      <c r="AQ32" s="127">
        <v>3881097.57</v>
      </c>
    </row>
    <row r="33" spans="1:43">
      <c r="A33" s="3" t="s">
        <v>46</v>
      </c>
      <c r="B33" s="122">
        <v>235.1646789097525</v>
      </c>
      <c r="C33" s="145">
        <f>O33/'Tbl11'!C34</f>
        <v>179.89308477616058</v>
      </c>
      <c r="E33" s="146"/>
      <c r="F33" s="148">
        <v>21.53274205574812</v>
      </c>
      <c r="G33" s="147">
        <f>P33/'Tbl11'!C34</f>
        <v>27.3197247706422</v>
      </c>
      <c r="I33" s="146"/>
      <c r="J33" s="147">
        <v>17.374092801372186</v>
      </c>
      <c r="K33" s="147">
        <v>16.930636157721011</v>
      </c>
      <c r="L33" s="147">
        <f>Q33/'Tbl11'!C34</f>
        <v>4.117779540594606</v>
      </c>
      <c r="O33" s="45">
        <f t="shared" si="6"/>
        <v>521582.01</v>
      </c>
      <c r="P33" s="45">
        <f t="shared" si="6"/>
        <v>79210.81</v>
      </c>
      <c r="Q33" s="45">
        <f t="shared" si="6"/>
        <v>11939.09</v>
      </c>
      <c r="X33" s="104">
        <f>Y33+Z33+AA33</f>
        <v>482793.87</v>
      </c>
      <c r="Y33" s="87">
        <f t="shared" si="7"/>
        <v>79210.81</v>
      </c>
      <c r="Z33" s="87">
        <f t="shared" si="7"/>
        <v>11939.09</v>
      </c>
      <c r="AA33" s="104">
        <f t="shared" si="7"/>
        <v>391643.97</v>
      </c>
      <c r="AC33" s="104">
        <f>AD33+AE33+AF33</f>
        <v>38788.14</v>
      </c>
      <c r="AD33" s="135">
        <v>0</v>
      </c>
      <c r="AE33" s="135">
        <v>0</v>
      </c>
      <c r="AF33" s="135">
        <v>38788.14</v>
      </c>
      <c r="AI33" s="104">
        <f>AJ33+AK33+AL33</f>
        <v>13167.09</v>
      </c>
      <c r="AJ33" s="135">
        <v>0</v>
      </c>
      <c r="AK33" s="135">
        <v>0</v>
      </c>
      <c r="AL33" s="135">
        <v>13167.09</v>
      </c>
      <c r="AM33" s="121"/>
      <c r="AN33" s="104">
        <f>SUM(AO33:AQ33)</f>
        <v>495960.95999999996</v>
      </c>
      <c r="AO33" s="136">
        <v>79210.81</v>
      </c>
      <c r="AP33" s="170">
        <v>11939.09</v>
      </c>
      <c r="AQ33" s="127">
        <v>404811.06</v>
      </c>
    </row>
    <row r="34" spans="1:43" ht="13">
      <c r="B34" s="122"/>
      <c r="C34" s="145"/>
      <c r="E34" s="144"/>
      <c r="F34" s="148"/>
      <c r="G34" s="149"/>
      <c r="I34" s="144"/>
      <c r="J34" s="139"/>
      <c r="K34" s="139"/>
      <c r="L34" s="149"/>
      <c r="X34" s="104"/>
      <c r="Y34" s="104"/>
      <c r="Z34" s="104"/>
      <c r="AA34" s="104"/>
      <c r="AC34" s="104"/>
      <c r="AD34" s="180"/>
      <c r="AE34" s="168"/>
      <c r="AF34" s="168"/>
      <c r="AI34" s="104"/>
      <c r="AJ34" s="168"/>
      <c r="AK34" s="168"/>
      <c r="AL34" s="168"/>
      <c r="AM34" s="121"/>
      <c r="AN34" s="104"/>
      <c r="AO34" s="168"/>
      <c r="AP34" s="172"/>
      <c r="AQ34" s="168"/>
    </row>
    <row r="35" spans="1:43">
      <c r="A35" s="3" t="s">
        <v>47</v>
      </c>
      <c r="B35" s="122">
        <v>194.20705005905333</v>
      </c>
      <c r="C35" s="145">
        <f>O35/'Tbl11'!C36</f>
        <v>179.57294896474087</v>
      </c>
      <c r="E35" s="146"/>
      <c r="F35" s="148">
        <v>1.4443740347051874</v>
      </c>
      <c r="G35" s="147">
        <f>P35/'Tbl11'!C36</f>
        <v>7.8306189164142532</v>
      </c>
      <c r="I35" s="146"/>
      <c r="J35" s="147">
        <v>31.398793663874013</v>
      </c>
      <c r="K35" s="147">
        <v>9.4997887707822279</v>
      </c>
      <c r="L35" s="147">
        <f>Q35/'Tbl11'!C36</f>
        <v>8.7716209315777363</v>
      </c>
      <c r="O35" s="45">
        <f t="shared" ref="O35:Q38" si="8">X35+AC35</f>
        <v>830846.57000000007</v>
      </c>
      <c r="P35" s="45">
        <f t="shared" si="8"/>
        <v>36230.639999999999</v>
      </c>
      <c r="Q35" s="45">
        <f t="shared" si="8"/>
        <v>40584.46</v>
      </c>
      <c r="X35" s="104">
        <f>Y35+Z35+AA35</f>
        <v>759759.00000000012</v>
      </c>
      <c r="Y35" s="87">
        <f t="shared" ref="Y35:AA38" si="9">AO35-AJ35</f>
        <v>28146.31</v>
      </c>
      <c r="Z35" s="87">
        <f t="shared" si="9"/>
        <v>40584.46</v>
      </c>
      <c r="AA35" s="104">
        <f t="shared" si="9"/>
        <v>691028.2300000001</v>
      </c>
      <c r="AC35" s="104">
        <f>AD35+AE35+AF35</f>
        <v>71087.570000000007</v>
      </c>
      <c r="AD35" s="170">
        <v>8084.3300000000008</v>
      </c>
      <c r="AE35" s="135">
        <v>0</v>
      </c>
      <c r="AF35" s="135">
        <v>63003.240000000005</v>
      </c>
      <c r="AI35" s="104">
        <f>AJ35+AK35+AL35</f>
        <v>0</v>
      </c>
      <c r="AJ35" s="135">
        <v>0</v>
      </c>
      <c r="AK35" s="135">
        <v>0</v>
      </c>
      <c r="AL35" s="136">
        <v>0</v>
      </c>
      <c r="AM35" s="121"/>
      <c r="AN35" s="104">
        <f>SUM(AO35:AQ35)</f>
        <v>759759.00000000012</v>
      </c>
      <c r="AO35" s="136">
        <v>28146.31</v>
      </c>
      <c r="AP35" s="135">
        <v>40584.46</v>
      </c>
      <c r="AQ35" s="135">
        <v>691028.2300000001</v>
      </c>
    </row>
    <row r="36" spans="1:43">
      <c r="A36" s="3" t="s">
        <v>48</v>
      </c>
      <c r="B36" s="122">
        <v>377.49061182501907</v>
      </c>
      <c r="C36" s="145">
        <f>O36/'Tbl11'!C37</f>
        <v>320.87020670279242</v>
      </c>
      <c r="E36" s="146"/>
      <c r="F36" s="148">
        <v>60.762008812326293</v>
      </c>
      <c r="G36" s="147">
        <f>P36/'Tbl11'!C37</f>
        <v>32.924628019711861</v>
      </c>
      <c r="I36" s="146"/>
      <c r="J36" s="147">
        <v>0.2493668360749729</v>
      </c>
      <c r="K36" s="147">
        <v>0.23431217669326654</v>
      </c>
      <c r="L36" s="147">
        <f>Q36/'Tbl11'!C37</f>
        <v>0.39444747138307024</v>
      </c>
      <c r="O36" s="45">
        <f t="shared" si="8"/>
        <v>7265200.4500000011</v>
      </c>
      <c r="P36" s="45">
        <f t="shared" si="8"/>
        <v>745485.3</v>
      </c>
      <c r="Q36" s="45">
        <f t="shared" si="8"/>
        <v>8931.15</v>
      </c>
      <c r="X36" s="104">
        <f>Y36+Z36+AA36</f>
        <v>6766027.6100000013</v>
      </c>
      <c r="Y36" s="87">
        <f t="shared" si="9"/>
        <v>745485.3</v>
      </c>
      <c r="Z36" s="87">
        <f t="shared" si="9"/>
        <v>7917.99</v>
      </c>
      <c r="AA36" s="104">
        <f t="shared" si="9"/>
        <v>6012624.3200000012</v>
      </c>
      <c r="AC36" s="104">
        <f>AD36+AE36+AF36</f>
        <v>499172.83999999997</v>
      </c>
      <c r="AD36" s="135">
        <v>0</v>
      </c>
      <c r="AE36" s="170">
        <v>1013.16</v>
      </c>
      <c r="AF36" s="135">
        <v>498159.68</v>
      </c>
      <c r="AI36" s="104">
        <f>AJ36+AK36+AL36</f>
        <v>0</v>
      </c>
      <c r="AJ36" s="135">
        <v>0</v>
      </c>
      <c r="AK36" s="135">
        <v>0</v>
      </c>
      <c r="AL36" s="135">
        <v>0</v>
      </c>
      <c r="AM36" s="121"/>
      <c r="AN36" s="104">
        <f>SUM(AO36:AQ36)</f>
        <v>6766027.6100000013</v>
      </c>
      <c r="AO36" s="136">
        <v>745485.3</v>
      </c>
      <c r="AP36" s="170">
        <v>7917.99</v>
      </c>
      <c r="AQ36" s="135">
        <v>6012624.3200000012</v>
      </c>
    </row>
    <row r="37" spans="1:43">
      <c r="A37" s="3" t="s">
        <v>49</v>
      </c>
      <c r="B37" s="122">
        <v>226.3678312927232</v>
      </c>
      <c r="C37" s="145">
        <f>O37/'Tbl11'!C38</f>
        <v>228.66970734861744</v>
      </c>
      <c r="E37" s="146"/>
      <c r="F37" s="148">
        <v>44.267278628126348</v>
      </c>
      <c r="G37" s="147">
        <f>P37/'Tbl11'!C38</f>
        <v>40.563420972571137</v>
      </c>
      <c r="I37" s="146"/>
      <c r="J37" s="147">
        <v>16.57467080442731</v>
      </c>
      <c r="K37" s="147">
        <v>15.88666321985022</v>
      </c>
      <c r="L37" s="147">
        <f>Q37/'Tbl11'!C38</f>
        <v>14.061015076850753</v>
      </c>
      <c r="O37" s="45">
        <f t="shared" si="8"/>
        <v>3390765.46</v>
      </c>
      <c r="P37" s="45">
        <f t="shared" si="8"/>
        <v>601483.46</v>
      </c>
      <c r="Q37" s="45">
        <f t="shared" si="8"/>
        <v>208499.87</v>
      </c>
      <c r="X37" s="104">
        <f>Y37+Z37+AA37</f>
        <v>3247967.5</v>
      </c>
      <c r="Y37" s="87">
        <f t="shared" si="9"/>
        <v>595202.84</v>
      </c>
      <c r="Z37" s="87">
        <f t="shared" si="9"/>
        <v>208499.87</v>
      </c>
      <c r="AA37" s="104">
        <f t="shared" si="9"/>
        <v>2444264.79</v>
      </c>
      <c r="AC37" s="104">
        <f>AD37+AE37+AF37</f>
        <v>142797.96000000002</v>
      </c>
      <c r="AD37" s="170">
        <v>6280.62</v>
      </c>
      <c r="AE37" s="135">
        <v>0</v>
      </c>
      <c r="AF37" s="135">
        <v>136517.34000000003</v>
      </c>
      <c r="AI37" s="104">
        <f>AJ37+AK37+AL37</f>
        <v>0</v>
      </c>
      <c r="AJ37" s="135">
        <v>0</v>
      </c>
      <c r="AK37" s="135">
        <v>0</v>
      </c>
      <c r="AL37" s="135">
        <v>0</v>
      </c>
      <c r="AM37" s="121"/>
      <c r="AN37" s="104">
        <f>SUM(AO37:AQ37)</f>
        <v>3247967.5</v>
      </c>
      <c r="AO37" s="136">
        <v>595202.84</v>
      </c>
      <c r="AP37" s="170">
        <v>208499.87</v>
      </c>
      <c r="AQ37" s="135">
        <v>2444264.79</v>
      </c>
    </row>
    <row r="38" spans="1:43" ht="13" thickBot="1">
      <c r="A38" s="8" t="s">
        <v>50</v>
      </c>
      <c r="B38" s="123">
        <v>496.52995670971137</v>
      </c>
      <c r="C38" s="150">
        <f>O38/'Tbl11'!C39</f>
        <v>350.94719753060764</v>
      </c>
      <c r="E38" s="151"/>
      <c r="F38" s="153">
        <v>102.94120632774006</v>
      </c>
      <c r="G38" s="152">
        <f>P38/'Tbl11'!C39</f>
        <v>29.993710045277702</v>
      </c>
      <c r="I38" s="151"/>
      <c r="J38" s="152">
        <v>10.816589256378121</v>
      </c>
      <c r="K38" s="152">
        <v>11.412351191752682</v>
      </c>
      <c r="L38" s="152">
        <f>Q38/'Tbl11'!C39</f>
        <v>8.0959687414837767</v>
      </c>
      <c r="O38" s="45">
        <f t="shared" si="8"/>
        <v>2315137.2899999996</v>
      </c>
      <c r="P38" s="45">
        <f t="shared" si="8"/>
        <v>197863.26</v>
      </c>
      <c r="Q38" s="45">
        <f t="shared" si="8"/>
        <v>53407.689999999995</v>
      </c>
      <c r="X38" s="105">
        <f>Y38+Z38+AA38</f>
        <v>2117696.0499999998</v>
      </c>
      <c r="Y38" s="88">
        <f t="shared" si="9"/>
        <v>180999.25</v>
      </c>
      <c r="Z38" s="88">
        <f t="shared" si="9"/>
        <v>52628.59</v>
      </c>
      <c r="AA38" s="104">
        <f t="shared" si="9"/>
        <v>1884068.2099999997</v>
      </c>
      <c r="AC38" s="105">
        <f>AD38+AE38+AF38</f>
        <v>197441.23999999996</v>
      </c>
      <c r="AD38" s="171">
        <v>16864.009999999998</v>
      </c>
      <c r="AE38" s="171">
        <v>779.1</v>
      </c>
      <c r="AF38" s="171">
        <v>179798.12999999998</v>
      </c>
      <c r="AI38" s="105">
        <f>AJ38+AK38+AL38</f>
        <v>8993.0199999999986</v>
      </c>
      <c r="AJ38" s="175">
        <v>0</v>
      </c>
      <c r="AK38" s="175">
        <v>0</v>
      </c>
      <c r="AL38" s="175">
        <v>8993.0199999999986</v>
      </c>
      <c r="AM38" s="121"/>
      <c r="AN38" s="105">
        <f>SUM(AO38:AQ38)</f>
        <v>2126689.0699999998</v>
      </c>
      <c r="AO38" s="171">
        <v>180999.25</v>
      </c>
      <c r="AP38" s="173">
        <v>52628.59</v>
      </c>
      <c r="AQ38" s="171">
        <v>1893061.2299999997</v>
      </c>
    </row>
    <row r="39" spans="1:43">
      <c r="A39" s="3" t="s">
        <v>137</v>
      </c>
      <c r="B39" s="2"/>
      <c r="C39" s="2"/>
      <c r="E39" s="35"/>
      <c r="F39" s="2"/>
      <c r="G39" s="2"/>
      <c r="H39" s="35"/>
      <c r="I39" s="35"/>
      <c r="J39" s="2"/>
      <c r="K39" s="2"/>
      <c r="L39" s="35"/>
    </row>
    <row r="40" spans="1:43">
      <c r="A40" s="119" t="s">
        <v>139</v>
      </c>
      <c r="B40" s="2"/>
      <c r="C40" s="2"/>
      <c r="E40" s="35"/>
      <c r="F40" s="2"/>
      <c r="G40" s="2"/>
      <c r="H40" s="35"/>
      <c r="I40" s="35"/>
      <c r="J40" s="2"/>
      <c r="K40" s="2"/>
      <c r="L40" s="35"/>
    </row>
    <row r="41" spans="1:43">
      <c r="H41" s="37"/>
      <c r="I41" s="37"/>
      <c r="L41" s="37"/>
    </row>
    <row r="42" spans="1:43">
      <c r="H42" s="37"/>
      <c r="I42" s="37"/>
      <c r="L42" s="37"/>
      <c r="N42" s="207">
        <v>2191329.89</v>
      </c>
      <c r="O42" s="207">
        <v>104991.5</v>
      </c>
      <c r="P42" s="207">
        <v>108718.87</v>
      </c>
      <c r="Q42" s="207">
        <v>1977619.52</v>
      </c>
      <c r="S42" s="207">
        <v>2401386.5099999998</v>
      </c>
      <c r="T42" s="207">
        <v>89086.07</v>
      </c>
      <c r="U42" s="207">
        <v>109636.19</v>
      </c>
      <c r="V42" s="207">
        <v>2202664.25</v>
      </c>
      <c r="AB42" s="45"/>
      <c r="AH42" s="31"/>
      <c r="AI42" s="10"/>
      <c r="AJ42" s="10"/>
      <c r="AK42" s="10"/>
      <c r="AL42" s="10"/>
      <c r="AN42" s="21"/>
    </row>
    <row r="43" spans="1:43">
      <c r="H43" s="37"/>
      <c r="I43" s="37"/>
      <c r="L43" s="37"/>
      <c r="N43" s="207">
        <v>32905943.599999994</v>
      </c>
      <c r="O43" s="207">
        <v>9877187.3300000001</v>
      </c>
      <c r="P43" s="207">
        <v>1098076.94</v>
      </c>
      <c r="Q43" s="207">
        <v>21930679.329999994</v>
      </c>
      <c r="S43" s="207">
        <v>32229332.41</v>
      </c>
      <c r="T43" s="207">
        <v>11315674.33</v>
      </c>
      <c r="U43" s="207">
        <v>1075417.6200000001</v>
      </c>
      <c r="V43" s="207">
        <v>19838240.460000001</v>
      </c>
      <c r="AB43" s="45"/>
      <c r="AH43" s="31"/>
      <c r="AI43" s="10"/>
      <c r="AJ43" s="10"/>
      <c r="AK43" s="10"/>
      <c r="AL43" s="10"/>
    </row>
    <row r="44" spans="1:43">
      <c r="H44" s="37"/>
      <c r="I44" s="37"/>
      <c r="N44" s="207">
        <v>31923586.829999983</v>
      </c>
      <c r="O44" s="207">
        <v>6427049.6099999994</v>
      </c>
      <c r="P44" s="207">
        <v>3070534</v>
      </c>
      <c r="Q44" s="207">
        <v>22426003.219999984</v>
      </c>
      <c r="S44" s="207">
        <v>37479013.319999993</v>
      </c>
      <c r="T44" s="207">
        <v>11072479.609999999</v>
      </c>
      <c r="U44" s="207">
        <v>2700211.57</v>
      </c>
      <c r="V44" s="207">
        <v>23706322.139999993</v>
      </c>
      <c r="AB44" s="45"/>
      <c r="AH44" s="31"/>
      <c r="AI44" s="10"/>
      <c r="AJ44" s="10"/>
      <c r="AK44" s="10"/>
      <c r="AL44" s="10"/>
    </row>
    <row r="45" spans="1:43">
      <c r="H45" s="37"/>
      <c r="I45" s="37"/>
      <c r="N45" s="207">
        <v>2744074.6500000004</v>
      </c>
      <c r="O45" s="207">
        <v>295892.78000000003</v>
      </c>
      <c r="P45" s="207">
        <v>200402.75</v>
      </c>
      <c r="Q45" s="207">
        <v>2247779.12</v>
      </c>
      <c r="S45" s="207">
        <v>2694364.5200000005</v>
      </c>
      <c r="T45" s="207">
        <v>231870.81</v>
      </c>
      <c r="U45" s="207">
        <v>219375.06</v>
      </c>
      <c r="V45" s="207">
        <v>2243118.6500000004</v>
      </c>
      <c r="AB45" s="45"/>
      <c r="AH45" s="31"/>
      <c r="AI45" s="10"/>
      <c r="AJ45" s="10"/>
      <c r="AK45" s="10"/>
      <c r="AL45" s="10"/>
    </row>
    <row r="46" spans="1:43">
      <c r="H46" s="37"/>
      <c r="I46" s="37"/>
      <c r="N46" s="207">
        <v>1175774.6599999999</v>
      </c>
      <c r="O46" s="207">
        <v>129171.49</v>
      </c>
      <c r="P46" s="207">
        <v>45207.59</v>
      </c>
      <c r="Q46" s="207">
        <v>1001395.58</v>
      </c>
      <c r="S46" s="207">
        <v>1187432.7</v>
      </c>
      <c r="T46" s="207">
        <v>32126.7</v>
      </c>
      <c r="U46" s="207">
        <v>44442.16</v>
      </c>
      <c r="V46" s="207">
        <v>1110863.8399999999</v>
      </c>
      <c r="AB46" s="45"/>
      <c r="AH46" s="31"/>
      <c r="AI46" s="10"/>
      <c r="AJ46" s="10"/>
      <c r="AK46" s="10"/>
      <c r="AL46" s="10"/>
    </row>
    <row r="47" spans="1:43">
      <c r="N47" s="207">
        <v>8608714.2000000011</v>
      </c>
      <c r="O47" s="207">
        <v>1479377.69</v>
      </c>
      <c r="P47" s="207">
        <v>520663.44</v>
      </c>
      <c r="Q47" s="207">
        <v>6608673.0700000012</v>
      </c>
      <c r="S47" s="207">
        <v>8167070.8600000022</v>
      </c>
      <c r="T47" s="207">
        <v>1568061.32</v>
      </c>
      <c r="U47" s="207">
        <v>516530.68000000005</v>
      </c>
      <c r="V47" s="207">
        <v>6082478.8600000022</v>
      </c>
      <c r="AH47" s="31"/>
      <c r="AI47" s="10"/>
      <c r="AJ47" s="10"/>
      <c r="AK47" s="10"/>
      <c r="AL47" s="10"/>
    </row>
    <row r="48" spans="1:43">
      <c r="N48" s="207">
        <v>4900832.2400000012</v>
      </c>
      <c r="O48" s="207">
        <v>112785.88</v>
      </c>
      <c r="P48" s="207">
        <v>159478.85999999999</v>
      </c>
      <c r="Q48" s="207">
        <v>4628567.5000000009</v>
      </c>
      <c r="S48" s="207">
        <v>4069366.01</v>
      </c>
      <c r="T48" s="207">
        <v>157561.49</v>
      </c>
      <c r="U48" s="207">
        <v>155394.76</v>
      </c>
      <c r="V48" s="207">
        <v>3756409.76</v>
      </c>
      <c r="AB48" s="45"/>
      <c r="AH48" s="31"/>
      <c r="AI48" s="10"/>
      <c r="AJ48" s="10"/>
      <c r="AK48" s="10"/>
      <c r="AL48" s="10"/>
    </row>
    <row r="49" spans="14:38">
      <c r="N49" s="207">
        <v>8821489.5</v>
      </c>
      <c r="O49" s="207">
        <v>630185.22</v>
      </c>
      <c r="P49" s="207">
        <v>216712.05</v>
      </c>
      <c r="Q49" s="207">
        <v>7974592.2299999995</v>
      </c>
      <c r="S49" s="207">
        <v>10945898.83</v>
      </c>
      <c r="T49" s="207">
        <v>795681.61</v>
      </c>
      <c r="U49" s="207">
        <v>483933.61</v>
      </c>
      <c r="V49" s="207">
        <v>9666283.6099999994</v>
      </c>
      <c r="AB49" s="45"/>
      <c r="AH49" s="31"/>
      <c r="AI49" s="10"/>
      <c r="AJ49" s="10"/>
      <c r="AK49" s="10"/>
      <c r="AL49" s="10"/>
    </row>
    <row r="50" spans="14:38">
      <c r="N50" s="207">
        <v>2958877.1299999994</v>
      </c>
      <c r="O50" s="207">
        <v>360483.87</v>
      </c>
      <c r="P50" s="207">
        <v>3926.47</v>
      </c>
      <c r="Q50" s="207">
        <v>2594466.7899999996</v>
      </c>
      <c r="S50" s="207">
        <v>1525762.0300000003</v>
      </c>
      <c r="T50" s="207">
        <v>374994.86</v>
      </c>
      <c r="U50" s="207">
        <v>5609.77</v>
      </c>
      <c r="V50" s="207">
        <v>1145157.4000000001</v>
      </c>
      <c r="AB50" s="45"/>
      <c r="AH50" s="31"/>
      <c r="AI50" s="10"/>
      <c r="AJ50" s="10"/>
      <c r="AK50" s="10"/>
      <c r="AL50" s="10"/>
    </row>
    <row r="51" spans="14:38">
      <c r="N51" s="207">
        <v>11425548.080000002</v>
      </c>
      <c r="O51" s="207">
        <v>3008763.9099999997</v>
      </c>
      <c r="P51" s="207">
        <v>918683.15</v>
      </c>
      <c r="Q51" s="207">
        <v>7498101.0200000014</v>
      </c>
      <c r="S51" s="207">
        <v>9328120.2199999988</v>
      </c>
      <c r="T51" s="207">
        <v>1806747.9899999998</v>
      </c>
      <c r="U51" s="207">
        <v>904349.07</v>
      </c>
      <c r="V51" s="207">
        <v>6617023.1600000001</v>
      </c>
      <c r="AB51" s="45"/>
      <c r="AH51" s="31"/>
      <c r="AI51" s="10"/>
      <c r="AJ51" s="10"/>
      <c r="AK51" s="10"/>
      <c r="AL51" s="10"/>
    </row>
    <row r="52" spans="14:38">
      <c r="N52" s="207">
        <v>1189556.81</v>
      </c>
      <c r="O52" s="207">
        <v>298224.34999999998</v>
      </c>
      <c r="P52" s="207">
        <v>22627.78</v>
      </c>
      <c r="Q52" s="207">
        <v>868704.67999999993</v>
      </c>
      <c r="S52" s="207">
        <v>1182162.04</v>
      </c>
      <c r="T52" s="207">
        <v>573284.22</v>
      </c>
      <c r="U52" s="207">
        <v>40930.910000000003</v>
      </c>
      <c r="V52" s="207">
        <v>567946.91</v>
      </c>
      <c r="AB52" s="45"/>
      <c r="AH52" s="31"/>
      <c r="AI52" s="10"/>
      <c r="AJ52" s="10"/>
      <c r="AK52" s="10"/>
      <c r="AL52" s="10"/>
    </row>
    <row r="53" spans="14:38">
      <c r="N53" s="207">
        <v>8649099.6399999987</v>
      </c>
      <c r="O53" s="207">
        <v>746289.07000000007</v>
      </c>
      <c r="P53" s="207">
        <v>741521.77</v>
      </c>
      <c r="Q53" s="207">
        <v>7161288.7999999989</v>
      </c>
      <c r="S53" s="207">
        <v>8025387.1700000009</v>
      </c>
      <c r="T53" s="207">
        <v>958845.12999999989</v>
      </c>
      <c r="U53" s="207">
        <v>731759.46</v>
      </c>
      <c r="V53" s="207">
        <v>6334782.580000001</v>
      </c>
      <c r="AH53" s="31"/>
      <c r="AI53" s="10"/>
      <c r="AJ53" s="10"/>
      <c r="AK53" s="10"/>
      <c r="AL53" s="10"/>
    </row>
    <row r="54" spans="14:38">
      <c r="N54" s="207">
        <v>16318030.15</v>
      </c>
      <c r="O54" s="207">
        <v>2705724</v>
      </c>
      <c r="P54" s="207">
        <v>647473</v>
      </c>
      <c r="Q54" s="207">
        <v>12964833.15</v>
      </c>
      <c r="S54" s="207">
        <v>15603149.309999999</v>
      </c>
      <c r="T54" s="207">
        <v>3767512</v>
      </c>
      <c r="U54" s="207">
        <v>836101</v>
      </c>
      <c r="V54" s="207">
        <v>10999536.309999999</v>
      </c>
      <c r="AB54" s="45"/>
      <c r="AH54" s="31"/>
      <c r="AI54" s="10"/>
      <c r="AJ54" s="10"/>
      <c r="AK54" s="10"/>
      <c r="AL54" s="10"/>
    </row>
    <row r="55" spans="14:38">
      <c r="N55" s="207">
        <v>542608.64000000001</v>
      </c>
      <c r="O55" s="207">
        <v>178786.65</v>
      </c>
      <c r="P55" s="207"/>
      <c r="Q55" s="207">
        <v>363821.99</v>
      </c>
      <c r="S55" s="207">
        <v>770305.86</v>
      </c>
      <c r="T55" s="207">
        <v>393599.43</v>
      </c>
      <c r="U55" s="207">
        <v>24326.77</v>
      </c>
      <c r="V55" s="207">
        <v>352379.66</v>
      </c>
      <c r="AB55" s="45"/>
      <c r="AH55" s="31"/>
      <c r="AI55" s="10"/>
      <c r="AJ55" s="10"/>
      <c r="AK55" s="10"/>
      <c r="AL55" s="10"/>
    </row>
    <row r="56" spans="14:38">
      <c r="N56" s="207">
        <v>25042937.68</v>
      </c>
      <c r="O56" s="207">
        <v>3339071.71</v>
      </c>
      <c r="P56" s="207">
        <v>1895753.96</v>
      </c>
      <c r="Q56" s="207">
        <v>19808112.009999998</v>
      </c>
      <c r="S56" s="207">
        <v>26163599.290000007</v>
      </c>
      <c r="T56" s="207">
        <v>4801181.1500000004</v>
      </c>
      <c r="U56" s="207">
        <v>2435881.2400000002</v>
      </c>
      <c r="V56" s="207">
        <v>18926536.900000006</v>
      </c>
      <c r="AB56" s="45"/>
      <c r="AH56" s="31"/>
      <c r="AI56" s="10"/>
      <c r="AJ56" s="10"/>
      <c r="AK56" s="10"/>
      <c r="AL56" s="10"/>
    </row>
    <row r="57" spans="14:38">
      <c r="N57" s="207">
        <v>18785274.730000004</v>
      </c>
      <c r="O57" s="207">
        <v>2244596.48</v>
      </c>
      <c r="P57" s="207">
        <v>532114.6</v>
      </c>
      <c r="Q57" s="207">
        <v>16008563.650000002</v>
      </c>
      <c r="S57" s="207">
        <v>26971425.779999997</v>
      </c>
      <c r="T57" s="207">
        <v>3798668.9699999997</v>
      </c>
      <c r="U57" s="207">
        <v>903552.08000000007</v>
      </c>
      <c r="V57" s="207">
        <v>22269204.729999997</v>
      </c>
      <c r="AB57" s="45"/>
      <c r="AH57" s="31"/>
      <c r="AI57" s="10"/>
      <c r="AJ57" s="10"/>
      <c r="AK57" s="10"/>
      <c r="AL57" s="10"/>
    </row>
    <row r="58" spans="14:38">
      <c r="N58" s="207">
        <v>1699448.78</v>
      </c>
      <c r="O58" s="207"/>
      <c r="P58" s="207">
        <v>83467.58</v>
      </c>
      <c r="Q58" s="207">
        <v>1615981.2</v>
      </c>
      <c r="S58" s="207">
        <v>1482249.1</v>
      </c>
      <c r="T58" s="207">
        <v>43391.72</v>
      </c>
      <c r="U58" s="207">
        <v>82657.11</v>
      </c>
      <c r="V58" s="207">
        <v>1356200.27</v>
      </c>
      <c r="AB58" s="45"/>
      <c r="AH58" s="31"/>
      <c r="AI58" s="10"/>
      <c r="AJ58" s="10"/>
      <c r="AK58" s="10"/>
      <c r="AL58" s="10"/>
    </row>
    <row r="59" spans="14:38">
      <c r="N59" s="207">
        <v>3991183.0200000005</v>
      </c>
      <c r="O59" s="207">
        <v>493316.91</v>
      </c>
      <c r="P59" s="207">
        <v>218526.21</v>
      </c>
      <c r="Q59" s="207">
        <v>3279339.9000000004</v>
      </c>
      <c r="S59" s="207">
        <v>3256563.4399999995</v>
      </c>
      <c r="T59" s="207">
        <v>148052.47</v>
      </c>
      <c r="U59" s="207">
        <v>217485.56</v>
      </c>
      <c r="V59" s="207">
        <v>2891025.4099999992</v>
      </c>
      <c r="AH59" s="31"/>
      <c r="AI59" s="10"/>
      <c r="AJ59" s="10"/>
      <c r="AK59" s="10"/>
      <c r="AL59" s="10"/>
    </row>
    <row r="60" spans="14:38">
      <c r="N60" s="207">
        <v>838605.59</v>
      </c>
      <c r="O60" s="207">
        <v>96809.52</v>
      </c>
      <c r="P60" s="207">
        <v>25722.39</v>
      </c>
      <c r="Q60" s="207">
        <v>716073.67999999993</v>
      </c>
      <c r="S60" s="207">
        <v>815988.18</v>
      </c>
      <c r="T60" s="207">
        <v>150960.20000000001</v>
      </c>
      <c r="U60" s="207">
        <v>32488.400000000001</v>
      </c>
      <c r="V60" s="207">
        <v>632539.58000000007</v>
      </c>
      <c r="AB60" s="45"/>
      <c r="AH60" s="31"/>
      <c r="AI60" s="10"/>
      <c r="AJ60" s="10"/>
      <c r="AK60" s="10"/>
      <c r="AL60" s="10"/>
    </row>
    <row r="61" spans="14:38">
      <c r="N61" s="207">
        <v>866252.00999999989</v>
      </c>
      <c r="O61" s="207">
        <v>196966.21000000002</v>
      </c>
      <c r="P61" s="207">
        <v>17852.47</v>
      </c>
      <c r="Q61" s="207">
        <v>651433.32999999984</v>
      </c>
      <c r="S61" s="207">
        <v>848899.10999999987</v>
      </c>
      <c r="T61" s="207">
        <v>51896.639999999999</v>
      </c>
      <c r="U61" s="207">
        <v>21511.67</v>
      </c>
      <c r="V61" s="207">
        <v>775490.79999999993</v>
      </c>
      <c r="AB61" s="45"/>
      <c r="AH61" s="31"/>
      <c r="AI61" s="10"/>
      <c r="AJ61" s="10"/>
      <c r="AK61" s="10"/>
      <c r="AL61" s="10"/>
    </row>
    <row r="62" spans="14:38">
      <c r="N62" s="207">
        <v>7741685.6799999997</v>
      </c>
      <c r="O62" s="207">
        <v>199099.49</v>
      </c>
      <c r="P62" s="207">
        <v>761.81</v>
      </c>
      <c r="Q62" s="207">
        <v>7541824.3799999999</v>
      </c>
      <c r="S62" s="207">
        <v>6844194.8299999991</v>
      </c>
      <c r="T62" s="207">
        <v>596730.81999999995</v>
      </c>
      <c r="U62" s="207">
        <v>961.7</v>
      </c>
      <c r="V62" s="207">
        <v>6246502.3099999996</v>
      </c>
      <c r="AB62" s="45"/>
      <c r="AH62" s="31"/>
      <c r="AI62" s="10"/>
      <c r="AJ62" s="10"/>
      <c r="AK62" s="10"/>
      <c r="AL62" s="10"/>
    </row>
    <row r="63" spans="14:38">
      <c r="N63" s="207">
        <v>4182358.3000000007</v>
      </c>
      <c r="O63" s="207">
        <v>620029.88</v>
      </c>
      <c r="P63" s="207">
        <v>195352.18</v>
      </c>
      <c r="Q63" s="207">
        <v>3366976.2400000007</v>
      </c>
      <c r="S63" s="207">
        <v>4085291.9699999997</v>
      </c>
      <c r="T63" s="207">
        <v>539058.01</v>
      </c>
      <c r="U63" s="207">
        <v>203132.5</v>
      </c>
      <c r="V63" s="207">
        <v>3343101.46</v>
      </c>
      <c r="AB63" s="45"/>
      <c r="AH63" s="31"/>
      <c r="AI63" s="10"/>
      <c r="AJ63" s="10"/>
      <c r="AK63" s="10"/>
      <c r="AL63" s="10"/>
    </row>
    <row r="64" spans="14:38">
      <c r="N64" s="207">
        <v>3486781.5799999996</v>
      </c>
      <c r="O64" s="207">
        <v>129687.59000000001</v>
      </c>
      <c r="P64" s="207">
        <v>42009.05</v>
      </c>
      <c r="Q64" s="207">
        <v>3315084.9399999995</v>
      </c>
      <c r="S64" s="207">
        <v>3371228.6400000006</v>
      </c>
      <c r="T64" s="207">
        <v>189954.86</v>
      </c>
      <c r="U64" s="207">
        <v>59454.879999999997</v>
      </c>
      <c r="V64" s="207">
        <v>3121818.9000000004</v>
      </c>
      <c r="AB64" s="45"/>
      <c r="AH64" s="31"/>
      <c r="AI64" s="10"/>
      <c r="AJ64" s="10"/>
      <c r="AK64" s="10"/>
      <c r="AL64" s="10"/>
    </row>
    <row r="65" spans="14:38">
      <c r="N65" s="207">
        <v>20549404.839999996</v>
      </c>
      <c r="O65" s="207">
        <v>1278314.0199999998</v>
      </c>
      <c r="P65" s="207">
        <v>12437.77</v>
      </c>
      <c r="Q65" s="207">
        <v>19258653.049999997</v>
      </c>
      <c r="S65" s="207">
        <v>26155030.269999996</v>
      </c>
      <c r="T65" s="207">
        <v>1014791.8899999999</v>
      </c>
      <c r="U65" s="207">
        <v>116580.29</v>
      </c>
      <c r="V65" s="207">
        <v>25023658.089999996</v>
      </c>
      <c r="AH65" s="31"/>
      <c r="AI65" s="10"/>
      <c r="AJ65" s="10"/>
      <c r="AK65" s="10"/>
      <c r="AL65" s="10"/>
    </row>
    <row r="66" spans="14:38">
      <c r="AB66" s="45"/>
      <c r="AH66" s="31"/>
      <c r="AI66" s="10"/>
      <c r="AJ66" s="10"/>
      <c r="AK66" s="10"/>
      <c r="AL66" s="10"/>
    </row>
    <row r="67" spans="14:38">
      <c r="AB67" s="45"/>
      <c r="AH67" s="31"/>
      <c r="AI67" s="10"/>
      <c r="AJ67" s="10"/>
      <c r="AK67" s="10"/>
      <c r="AL67" s="10"/>
    </row>
    <row r="68" spans="14:38">
      <c r="AB68" s="45"/>
      <c r="AH68" s="31"/>
      <c r="AI68" s="10"/>
      <c r="AJ68" s="10"/>
      <c r="AK68" s="10"/>
      <c r="AL68" s="10"/>
    </row>
    <row r="69" spans="14:38">
      <c r="AB69" s="45"/>
      <c r="AH69" s="31"/>
      <c r="AI69" s="10"/>
      <c r="AJ69" s="10"/>
      <c r="AK69" s="10"/>
      <c r="AL69" s="10"/>
    </row>
    <row r="70" spans="14:38">
      <c r="AI70" s="31"/>
    </row>
  </sheetData>
  <mergeCells count="17">
    <mergeCell ref="AI6:AL6"/>
    <mergeCell ref="B7:D7"/>
    <mergeCell ref="F7:H7"/>
    <mergeCell ref="J7:L7"/>
    <mergeCell ref="AI7:AL7"/>
    <mergeCell ref="AN5:AQ5"/>
    <mergeCell ref="AC4:AF4"/>
    <mergeCell ref="AC5:AF5"/>
    <mergeCell ref="A1:L1"/>
    <mergeCell ref="A3:L3"/>
    <mergeCell ref="A4:L4"/>
    <mergeCell ref="X5:AA5"/>
    <mergeCell ref="X4:AA4"/>
    <mergeCell ref="S4:V4"/>
    <mergeCell ref="S5:V5"/>
    <mergeCell ref="N4:Q4"/>
    <mergeCell ref="N5:Q5"/>
  </mergeCells>
  <phoneticPr fontId="0" type="noConversion"/>
  <printOptions horizontalCentered="1"/>
  <pageMargins left="0.75" right="0.75" top="0.87" bottom="0.88" header="0.67" footer="0.5"/>
  <pageSetup scale="91" orientation="landscape" r:id="rId1"/>
  <headerFooter scaleWithDoc="0" alignWithMargins="0">
    <oddHeader>&amp;CDRAFT - For Discussion Purposes</oddHeader>
    <oddFooter>&amp;L&amp;"Arial,Italic"MSDE - LFRO   7/2017&amp;9
&amp;C&amp;P&amp;R&amp;"Arial,Italic"Selected Financial Data - Part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U44"/>
  <sheetViews>
    <sheetView zoomScaleNormal="100" workbookViewId="0">
      <selection activeCell="V20" sqref="V20"/>
    </sheetView>
  </sheetViews>
  <sheetFormatPr defaultRowHeight="12.5"/>
  <cols>
    <col min="1" max="1" width="14.453125" customWidth="1"/>
    <col min="2" max="2" width="6.7265625" customWidth="1"/>
    <col min="3" max="3" width="11.1796875" customWidth="1"/>
    <col min="4" max="4" width="6.453125" bestFit="1" customWidth="1"/>
    <col min="5" max="5" width="7.7265625" customWidth="1"/>
    <col min="6" max="6" width="10.1796875" bestFit="1" customWidth="1"/>
    <col min="7" max="7" width="7.26953125" customWidth="1"/>
    <col min="8" max="8" width="7.81640625" customWidth="1"/>
    <col min="9" max="9" width="11.453125" customWidth="1"/>
    <col min="10" max="10" width="6.453125" bestFit="1" customWidth="1"/>
    <col min="11" max="11" width="12.453125" customWidth="1"/>
    <col min="12" max="12" width="11.453125" customWidth="1"/>
    <col min="13" max="13" width="9.26953125" customWidth="1"/>
    <col min="15" max="15" width="15" bestFit="1" customWidth="1"/>
    <col min="17" max="17" width="10.26953125" style="31" bestFit="1" customWidth="1"/>
    <col min="19" max="19" width="15" bestFit="1" customWidth="1"/>
    <col min="21" max="21" width="12" bestFit="1" customWidth="1"/>
  </cols>
  <sheetData>
    <row r="1" spans="1:21">
      <c r="A1" s="293" t="s">
        <v>69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</row>
    <row r="2" spans="1:2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21">
      <c r="A3" s="293" t="s">
        <v>67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</row>
    <row r="4" spans="1:21">
      <c r="A4" s="295" t="s">
        <v>175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</row>
    <row r="5" spans="1:21" ht="13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21" ht="15" customHeight="1" thickTop="1">
      <c r="A6" s="3"/>
      <c r="B6" s="3"/>
      <c r="C6" s="297" t="s">
        <v>65</v>
      </c>
      <c r="D6" s="297"/>
      <c r="E6" s="297"/>
      <c r="F6" s="297"/>
      <c r="G6" s="297"/>
      <c r="I6" s="298" t="s">
        <v>66</v>
      </c>
      <c r="J6" s="298"/>
      <c r="K6" s="298"/>
      <c r="L6" s="298"/>
      <c r="M6" s="298"/>
    </row>
    <row r="7" spans="1:21">
      <c r="A7" s="3"/>
      <c r="B7" s="3"/>
      <c r="C7" s="296" t="s">
        <v>62</v>
      </c>
      <c r="D7" s="296"/>
      <c r="F7" s="296" t="s">
        <v>64</v>
      </c>
      <c r="G7" s="296"/>
      <c r="I7" s="296" t="s">
        <v>62</v>
      </c>
      <c r="J7" s="296"/>
      <c r="L7" s="296" t="s">
        <v>64</v>
      </c>
      <c r="M7" s="296"/>
    </row>
    <row r="8" spans="1:21">
      <c r="A8" s="3" t="s">
        <v>84</v>
      </c>
      <c r="B8" s="3"/>
      <c r="C8" s="296" t="s">
        <v>63</v>
      </c>
      <c r="D8" s="296"/>
      <c r="F8" s="296" t="s">
        <v>63</v>
      </c>
      <c r="G8" s="296"/>
      <c r="I8" s="296" t="s">
        <v>63</v>
      </c>
      <c r="J8" s="296"/>
      <c r="L8" s="296" t="s">
        <v>63</v>
      </c>
      <c r="M8" s="296"/>
    </row>
    <row r="9" spans="1:21">
      <c r="A9" t="s">
        <v>11</v>
      </c>
      <c r="C9" s="298" t="s">
        <v>61</v>
      </c>
      <c r="D9" s="298"/>
      <c r="F9" s="298" t="s">
        <v>61</v>
      </c>
      <c r="G9" s="298"/>
      <c r="I9" s="298" t="s">
        <v>61</v>
      </c>
      <c r="J9" s="298"/>
      <c r="L9" s="298" t="s">
        <v>61</v>
      </c>
      <c r="M9" s="298"/>
    </row>
    <row r="10" spans="1:21" ht="13" thickBot="1">
      <c r="A10" s="4" t="s">
        <v>85</v>
      </c>
      <c r="B10" s="4"/>
      <c r="C10" s="7" t="s">
        <v>56</v>
      </c>
      <c r="D10" s="7" t="s">
        <v>57</v>
      </c>
      <c r="E10" s="4"/>
      <c r="F10" s="7" t="s">
        <v>56</v>
      </c>
      <c r="G10" s="7" t="s">
        <v>57</v>
      </c>
      <c r="H10" s="4"/>
      <c r="I10" s="7" t="s">
        <v>56</v>
      </c>
      <c r="J10" s="7" t="s">
        <v>57</v>
      </c>
      <c r="K10" s="4"/>
      <c r="L10" s="7" t="s">
        <v>56</v>
      </c>
      <c r="M10" s="106" t="s">
        <v>57</v>
      </c>
    </row>
    <row r="11" spans="1:21">
      <c r="A11" s="72" t="s">
        <v>52</v>
      </c>
      <c r="B11" s="72"/>
      <c r="C11" s="184">
        <f>+F11+'Tbl1'!G10</f>
        <v>14881.180050847035</v>
      </c>
      <c r="D11" s="63"/>
      <c r="E11" s="63"/>
      <c r="F11" s="63">
        <f>+'Tbl3'!B10</f>
        <v>14046.959151286374</v>
      </c>
      <c r="G11" s="63"/>
      <c r="H11" s="63"/>
      <c r="I11" s="64">
        <f>+C11-'Tbl3'!AC10</f>
        <v>14162.511343499347</v>
      </c>
      <c r="J11" s="63"/>
      <c r="K11" s="63"/>
      <c r="L11" s="64">
        <f>+'Tbl3'!B10-'Tbl3'!AC10</f>
        <v>13328.290443938686</v>
      </c>
      <c r="M11" s="63"/>
      <c r="O11" s="31"/>
      <c r="S11" s="31"/>
      <c r="U11" s="31"/>
    </row>
    <row r="12" spans="1:21">
      <c r="A12" s="3"/>
      <c r="B12" s="3"/>
      <c r="C12" s="12"/>
      <c r="L12" s="22"/>
      <c r="O12" s="31"/>
      <c r="S12" s="31"/>
      <c r="U12" s="31"/>
    </row>
    <row r="13" spans="1:21">
      <c r="A13" s="3" t="s">
        <v>28</v>
      </c>
      <c r="B13" s="3"/>
      <c r="C13" s="11">
        <f>+F13+'Tbl1'!G12</f>
        <v>14128.822244384806</v>
      </c>
      <c r="D13">
        <f>RANK(C13,C$13:C$40)</f>
        <v>14</v>
      </c>
      <c r="F13" s="1">
        <f>+'Tbl3'!B12</f>
        <v>13310.019144846594</v>
      </c>
      <c r="G13">
        <f>RANK(F13,F$13:F$40)</f>
        <v>14</v>
      </c>
      <c r="I13" s="23">
        <f>+C13-'Tbl3'!AC12</f>
        <v>13423.691866734363</v>
      </c>
      <c r="J13">
        <f>RANK(I13,I$13:I$40)</f>
        <v>13</v>
      </c>
      <c r="L13" s="10">
        <f>+'Tbl3'!B12-'Tbl3'!AC12</f>
        <v>12604.888767196149</v>
      </c>
      <c r="M13">
        <f>RANK(L13,L$13:L$40)</f>
        <v>13</v>
      </c>
      <c r="O13" s="31"/>
      <c r="S13" s="31"/>
      <c r="U13" s="31"/>
    </row>
    <row r="14" spans="1:21">
      <c r="A14" s="3" t="s">
        <v>29</v>
      </c>
      <c r="B14" s="3"/>
      <c r="C14" s="11">
        <f>+F14+'Tbl1'!G13</f>
        <v>13765.27610458673</v>
      </c>
      <c r="D14">
        <f t="shared" ref="D14:D40" si="0">RANK(C14,C$13:C$40)</f>
        <v>18</v>
      </c>
      <c r="F14" s="1">
        <f>+'Tbl3'!B13</f>
        <v>13013.431972106628</v>
      </c>
      <c r="G14">
        <f t="shared" ref="G14:G40" si="1">RANK(F14,F$13:F$40)</f>
        <v>17</v>
      </c>
      <c r="I14" s="23">
        <f>+C14-'Tbl3'!AC13</f>
        <v>13048.697453197865</v>
      </c>
      <c r="J14">
        <f t="shared" ref="J14:J40" si="2">RANK(I14,I$13:I$40)</f>
        <v>17</v>
      </c>
      <c r="L14" s="10">
        <f>+'Tbl3'!B13-'Tbl3'!AC13</f>
        <v>12296.853320717762</v>
      </c>
      <c r="M14">
        <f t="shared" ref="M14:M40" si="3">RANK(L14,L$13:L$40)</f>
        <v>16</v>
      </c>
      <c r="O14" s="31"/>
      <c r="S14" s="31"/>
      <c r="U14" s="31"/>
    </row>
    <row r="15" spans="1:21">
      <c r="A15" s="3" t="s">
        <v>51</v>
      </c>
      <c r="B15" s="3"/>
      <c r="C15" s="11">
        <f>+F15+'Tbl1'!G14</f>
        <v>15460.510149390042</v>
      </c>
      <c r="D15">
        <f t="shared" si="0"/>
        <v>6</v>
      </c>
      <c r="F15" s="1">
        <f>+'Tbl3'!B14</f>
        <v>14654.190708449205</v>
      </c>
      <c r="G15">
        <f t="shared" si="1"/>
        <v>6</v>
      </c>
      <c r="I15" s="23">
        <f>+C15-'Tbl3'!AC14</f>
        <v>14857.07163212122</v>
      </c>
      <c r="J15">
        <f t="shared" si="2"/>
        <v>6</v>
      </c>
      <c r="L15" s="10">
        <f>+'Tbl3'!B14-'Tbl3'!AC14</f>
        <v>14050.752191180383</v>
      </c>
      <c r="M15">
        <f t="shared" si="3"/>
        <v>5</v>
      </c>
      <c r="O15" s="31"/>
      <c r="S15" s="31"/>
      <c r="U15" s="31"/>
    </row>
    <row r="16" spans="1:21">
      <c r="A16" s="3" t="s">
        <v>30</v>
      </c>
      <c r="B16" s="3"/>
      <c r="C16" s="11">
        <f>+F16+'Tbl1'!G15</f>
        <v>14282.682018372234</v>
      </c>
      <c r="D16">
        <f t="shared" si="0"/>
        <v>12</v>
      </c>
      <c r="F16" s="1">
        <f>+'Tbl3'!B15</f>
        <v>13501.200487153981</v>
      </c>
      <c r="G16">
        <f t="shared" si="1"/>
        <v>12</v>
      </c>
      <c r="I16" s="23">
        <f>+C16-'Tbl3'!AC15</f>
        <v>13686.75328734209</v>
      </c>
      <c r="J16">
        <f t="shared" si="2"/>
        <v>9</v>
      </c>
      <c r="L16" s="10">
        <f>+'Tbl3'!B15-'Tbl3'!AC15</f>
        <v>12905.271756123839</v>
      </c>
      <c r="M16">
        <f t="shared" si="3"/>
        <v>9</v>
      </c>
      <c r="O16" s="31"/>
      <c r="S16" s="31"/>
      <c r="U16" s="31"/>
    </row>
    <row r="17" spans="1:21">
      <c r="A17" s="3" t="s">
        <v>31</v>
      </c>
      <c r="B17" s="3"/>
      <c r="C17" s="11">
        <f>+F17+'Tbl1'!G16</f>
        <v>14415.983596338321</v>
      </c>
      <c r="D17">
        <f t="shared" si="0"/>
        <v>9</v>
      </c>
      <c r="F17" s="1">
        <f>+'Tbl3'!B16</f>
        <v>13585.360817295608</v>
      </c>
      <c r="G17">
        <f t="shared" si="1"/>
        <v>9</v>
      </c>
      <c r="I17" s="23">
        <f>+C17-'Tbl3'!AC16</f>
        <v>13487.286478195687</v>
      </c>
      <c r="J17">
        <f t="shared" si="2"/>
        <v>12</v>
      </c>
      <c r="L17" s="10">
        <f>+'Tbl3'!B16-'Tbl3'!AC16</f>
        <v>12656.663699152974</v>
      </c>
      <c r="M17">
        <f t="shared" si="3"/>
        <v>12</v>
      </c>
      <c r="O17" s="31"/>
      <c r="S17" s="31"/>
      <c r="U17" s="31"/>
    </row>
    <row r="18" spans="1:21">
      <c r="A18" s="3"/>
      <c r="B18" s="3"/>
      <c r="C18" s="11"/>
      <c r="F18" s="1"/>
      <c r="I18" s="23"/>
      <c r="L18" s="10"/>
      <c r="O18" s="31"/>
      <c r="S18" s="31"/>
    </row>
    <row r="19" spans="1:21">
      <c r="A19" s="3" t="s">
        <v>32</v>
      </c>
      <c r="B19" s="3"/>
      <c r="C19" s="11">
        <f>+F19+'Tbl1'!G18</f>
        <v>13781.77310259232</v>
      </c>
      <c r="D19">
        <f t="shared" si="0"/>
        <v>17</v>
      </c>
      <c r="F19" s="1">
        <f>+'Tbl3'!B18</f>
        <v>12996.567640116711</v>
      </c>
      <c r="G19">
        <f t="shared" si="1"/>
        <v>18</v>
      </c>
      <c r="I19" s="23">
        <f>+C19-'Tbl3'!AC18</f>
        <v>13072.849928581885</v>
      </c>
      <c r="J19">
        <f t="shared" si="2"/>
        <v>16</v>
      </c>
      <c r="L19" s="10">
        <f>+'Tbl3'!B18-'Tbl3'!AC18</f>
        <v>12287.644466106276</v>
      </c>
      <c r="M19">
        <f t="shared" si="3"/>
        <v>17</v>
      </c>
      <c r="O19" s="31"/>
      <c r="S19" s="31"/>
      <c r="U19" s="31"/>
    </row>
    <row r="20" spans="1:21">
      <c r="A20" s="3" t="s">
        <v>33</v>
      </c>
      <c r="B20" s="3"/>
      <c r="C20" s="11">
        <f>+F20+'Tbl1'!G19</f>
        <v>14075.846389499347</v>
      </c>
      <c r="D20">
        <f t="shared" si="0"/>
        <v>15</v>
      </c>
      <c r="F20" s="1">
        <f>+'Tbl3'!B19</f>
        <v>13309.976438776206</v>
      </c>
      <c r="G20">
        <f t="shared" si="1"/>
        <v>15</v>
      </c>
      <c r="I20" s="23">
        <f>+C20-'Tbl3'!AC19</f>
        <v>13182.242415726965</v>
      </c>
      <c r="J20">
        <f t="shared" si="2"/>
        <v>15</v>
      </c>
      <c r="L20" s="10">
        <f>+'Tbl3'!B19-'Tbl3'!AC19</f>
        <v>12416.372465003824</v>
      </c>
      <c r="M20">
        <f t="shared" si="3"/>
        <v>15</v>
      </c>
      <c r="O20" s="31"/>
      <c r="S20" s="31"/>
      <c r="U20" s="31"/>
    </row>
    <row r="21" spans="1:21">
      <c r="A21" s="3" t="s">
        <v>34</v>
      </c>
      <c r="B21" s="3"/>
      <c r="C21" s="11">
        <f>+F21+'Tbl1'!G20</f>
        <v>14378.945528859998</v>
      </c>
      <c r="D21">
        <f t="shared" si="0"/>
        <v>10</v>
      </c>
      <c r="F21" s="1">
        <f>+'Tbl3'!B20</f>
        <v>13510.945937757886</v>
      </c>
      <c r="G21">
        <f t="shared" si="1"/>
        <v>11</v>
      </c>
      <c r="I21" s="23">
        <f>+C21-'Tbl3'!AC20</f>
        <v>13645.600810171329</v>
      </c>
      <c r="J21">
        <f t="shared" si="2"/>
        <v>10</v>
      </c>
      <c r="L21" s="10">
        <f>+'Tbl3'!B20-'Tbl3'!AC20</f>
        <v>12777.601219069216</v>
      </c>
      <c r="M21">
        <f t="shared" si="3"/>
        <v>11</v>
      </c>
      <c r="O21" s="31"/>
      <c r="S21" s="31"/>
      <c r="U21" s="31"/>
    </row>
    <row r="22" spans="1:21">
      <c r="A22" s="3" t="s">
        <v>35</v>
      </c>
      <c r="B22" s="3"/>
      <c r="C22" s="11">
        <f>+F22+'Tbl1'!G21</f>
        <v>14338.432188302893</v>
      </c>
      <c r="D22">
        <f t="shared" si="0"/>
        <v>11</v>
      </c>
      <c r="F22" s="1">
        <f>+'Tbl3'!B21</f>
        <v>13555.753299453703</v>
      </c>
      <c r="G22">
        <f t="shared" si="1"/>
        <v>10</v>
      </c>
      <c r="I22" s="23">
        <f>+C22-'Tbl3'!AC21</f>
        <v>13265.499834700377</v>
      </c>
      <c r="J22">
        <f t="shared" si="2"/>
        <v>14</v>
      </c>
      <c r="L22" s="10">
        <f>+'Tbl3'!B21-'Tbl3'!AC21</f>
        <v>12482.820945851186</v>
      </c>
      <c r="M22">
        <f t="shared" si="3"/>
        <v>14</v>
      </c>
      <c r="O22" s="31"/>
      <c r="S22" s="31"/>
      <c r="U22" s="31"/>
    </row>
    <row r="23" spans="1:21">
      <c r="A23" s="3" t="s">
        <v>36</v>
      </c>
      <c r="B23" s="3"/>
      <c r="C23" s="11">
        <f>+F23+'Tbl1'!G22</f>
        <v>15158.823000653969</v>
      </c>
      <c r="D23">
        <f t="shared" si="0"/>
        <v>8</v>
      </c>
      <c r="F23" s="1">
        <f>+'Tbl3'!B22</f>
        <v>14383.155793836842</v>
      </c>
      <c r="G23">
        <f t="shared" si="1"/>
        <v>8</v>
      </c>
      <c r="I23" s="23">
        <f>+C23-'Tbl3'!AC22</f>
        <v>14384.68714716047</v>
      </c>
      <c r="J23">
        <f t="shared" si="2"/>
        <v>8</v>
      </c>
      <c r="L23" s="10">
        <f>+'Tbl3'!B22-'Tbl3'!AC22</f>
        <v>13609.019940343343</v>
      </c>
      <c r="M23">
        <f t="shared" si="3"/>
        <v>8</v>
      </c>
      <c r="O23" s="31"/>
      <c r="S23" s="31"/>
      <c r="U23" s="31"/>
    </row>
    <row r="24" spans="1:21">
      <c r="A24" s="3"/>
      <c r="B24" s="3"/>
      <c r="C24" s="11"/>
      <c r="F24" s="1"/>
      <c r="I24" s="23"/>
      <c r="L24" s="10"/>
      <c r="O24" s="31"/>
      <c r="S24" s="31"/>
    </row>
    <row r="25" spans="1:21">
      <c r="A25" s="3" t="s">
        <v>37</v>
      </c>
      <c r="B25" s="3"/>
      <c r="C25" s="11">
        <f>+F25+'Tbl1'!G24</f>
        <v>13283.447676267089</v>
      </c>
      <c r="D25">
        <f t="shared" si="0"/>
        <v>24</v>
      </c>
      <c r="F25" s="1">
        <f>+'Tbl3'!B24</f>
        <v>12556.405184701965</v>
      </c>
      <c r="G25">
        <f t="shared" si="1"/>
        <v>24</v>
      </c>
      <c r="I25" s="23">
        <f>+C25-'Tbl3'!AC24</f>
        <v>12814.567446053141</v>
      </c>
      <c r="J25">
        <f t="shared" si="2"/>
        <v>21</v>
      </c>
      <c r="L25" s="10">
        <f>+'Tbl3'!B24-'Tbl3'!AC24</f>
        <v>12087.524954488017</v>
      </c>
      <c r="M25">
        <f t="shared" si="3"/>
        <v>21</v>
      </c>
      <c r="O25" s="31"/>
      <c r="S25" s="31"/>
      <c r="U25" s="31"/>
    </row>
    <row r="26" spans="1:21">
      <c r="A26" s="3" t="s">
        <v>38</v>
      </c>
      <c r="B26" s="3"/>
      <c r="C26" s="11">
        <f>+F26+'Tbl1'!G25</f>
        <v>14028.886032937255</v>
      </c>
      <c r="D26">
        <f t="shared" si="0"/>
        <v>16</v>
      </c>
      <c r="F26" s="1">
        <f>+'Tbl3'!B25</f>
        <v>13266.027475505527</v>
      </c>
      <c r="G26">
        <f t="shared" si="1"/>
        <v>16</v>
      </c>
      <c r="I26" s="23">
        <f>+C26-'Tbl3'!AC25</f>
        <v>12932.318535021892</v>
      </c>
      <c r="J26">
        <f t="shared" si="2"/>
        <v>18</v>
      </c>
      <c r="L26" s="10">
        <f>+'Tbl3'!B25-'Tbl3'!AC25</f>
        <v>12169.459977590164</v>
      </c>
      <c r="M26">
        <f t="shared" si="3"/>
        <v>19</v>
      </c>
      <c r="O26" s="31"/>
      <c r="S26" s="31"/>
      <c r="U26" s="31"/>
    </row>
    <row r="27" spans="1:21">
      <c r="A27" s="3" t="s">
        <v>39</v>
      </c>
      <c r="B27" s="3"/>
      <c r="C27" s="11">
        <f>+F27+'Tbl1'!G26</f>
        <v>13457.339103186509</v>
      </c>
      <c r="D27">
        <f t="shared" si="0"/>
        <v>20</v>
      </c>
      <c r="F27" s="1">
        <f>+'Tbl3'!B26</f>
        <v>12739.259193500722</v>
      </c>
      <c r="G27">
        <f t="shared" si="1"/>
        <v>20</v>
      </c>
      <c r="I27" s="23">
        <f>+C27-'Tbl3'!AC26</f>
        <v>12589.332655653439</v>
      </c>
      <c r="J27">
        <f t="shared" si="2"/>
        <v>22</v>
      </c>
      <c r="L27" s="10">
        <f>+'Tbl3'!B26-'Tbl3'!AC26</f>
        <v>11871.252745967653</v>
      </c>
      <c r="M27">
        <f t="shared" si="3"/>
        <v>22</v>
      </c>
      <c r="O27" s="31"/>
      <c r="S27" s="31"/>
      <c r="U27" s="31"/>
    </row>
    <row r="28" spans="1:21">
      <c r="A28" s="3" t="s">
        <v>40</v>
      </c>
      <c r="B28" s="3"/>
      <c r="C28" s="11">
        <f>+F28+'Tbl1'!G27</f>
        <v>15911.07785208747</v>
      </c>
      <c r="D28">
        <f t="shared" si="0"/>
        <v>4</v>
      </c>
      <c r="F28" s="1">
        <f>+'Tbl3'!B27</f>
        <v>14937.947188601775</v>
      </c>
      <c r="G28">
        <f t="shared" si="1"/>
        <v>5</v>
      </c>
      <c r="I28" s="23">
        <f>+C28-'Tbl3'!AC27</f>
        <v>15191.765916584796</v>
      </c>
      <c r="J28">
        <f t="shared" si="2"/>
        <v>4</v>
      </c>
      <c r="L28" s="10">
        <f>+'Tbl3'!B27-'Tbl3'!AC27</f>
        <v>14218.635253099101</v>
      </c>
      <c r="M28">
        <f t="shared" si="3"/>
        <v>4</v>
      </c>
      <c r="O28" s="31"/>
      <c r="S28" s="31"/>
      <c r="U28" s="31"/>
    </row>
    <row r="29" spans="1:21">
      <c r="A29" s="3" t="s">
        <v>41</v>
      </c>
      <c r="B29" s="3"/>
      <c r="C29" s="11">
        <f>+F29+'Tbl1'!G28</f>
        <v>15889.319671402976</v>
      </c>
      <c r="D29">
        <f t="shared" si="0"/>
        <v>5</v>
      </c>
      <c r="F29" s="1">
        <f>+'Tbl3'!B28</f>
        <v>14988.760455373498</v>
      </c>
      <c r="G29">
        <f t="shared" si="1"/>
        <v>4</v>
      </c>
      <c r="I29" s="23">
        <f>+C29-'Tbl3'!AC28</f>
        <v>14904.430287903549</v>
      </c>
      <c r="J29">
        <f t="shared" si="2"/>
        <v>5</v>
      </c>
      <c r="L29" s="10">
        <f>+'Tbl3'!B28-'Tbl3'!AC28</f>
        <v>14003.871071874071</v>
      </c>
      <c r="M29">
        <f t="shared" si="3"/>
        <v>6</v>
      </c>
      <c r="O29" s="31"/>
      <c r="S29" s="31"/>
      <c r="U29" s="31"/>
    </row>
    <row r="30" spans="1:21">
      <c r="A30" s="3"/>
      <c r="B30" s="3"/>
      <c r="C30" s="11"/>
      <c r="F30" s="1"/>
      <c r="I30" s="23"/>
      <c r="L30" s="10"/>
      <c r="O30" s="31"/>
      <c r="S30" s="31"/>
    </row>
    <row r="31" spans="1:21">
      <c r="A31" s="115" t="s">
        <v>116</v>
      </c>
      <c r="B31" s="3"/>
      <c r="C31" s="11">
        <f>+F31+'Tbl1'!G30</f>
        <v>16285.896317318045</v>
      </c>
      <c r="D31">
        <f t="shared" si="0"/>
        <v>3</v>
      </c>
      <c r="F31" s="1">
        <f>+'Tbl3'!B30</f>
        <v>15307.480924572777</v>
      </c>
      <c r="G31">
        <f t="shared" si="1"/>
        <v>3</v>
      </c>
      <c r="I31" s="23">
        <f>+C31-'Tbl3'!AC30</f>
        <v>15608.129171588072</v>
      </c>
      <c r="J31">
        <f t="shared" si="2"/>
        <v>3</v>
      </c>
      <c r="L31" s="10">
        <f>+'Tbl3'!B30-'Tbl3'!AC30</f>
        <v>14629.713778842804</v>
      </c>
      <c r="M31">
        <f t="shared" si="3"/>
        <v>3</v>
      </c>
      <c r="O31" s="31"/>
      <c r="S31" s="31"/>
      <c r="U31" s="31"/>
    </row>
    <row r="32" spans="1:21">
      <c r="A32" s="3" t="s">
        <v>43</v>
      </c>
      <c r="B32" s="3"/>
      <c r="C32" s="11">
        <f>+F32+'Tbl1'!G31</f>
        <v>15408.90138526478</v>
      </c>
      <c r="D32">
        <f t="shared" si="0"/>
        <v>7</v>
      </c>
      <c r="F32" s="1">
        <f>+'Tbl3'!B31</f>
        <v>14569.86579701681</v>
      </c>
      <c r="G32">
        <f t="shared" si="1"/>
        <v>7</v>
      </c>
      <c r="I32" s="23">
        <f>+C32-'Tbl3'!AC31</f>
        <v>14588.684060978387</v>
      </c>
      <c r="J32">
        <f t="shared" si="2"/>
        <v>7</v>
      </c>
      <c r="L32" s="10">
        <f>+'Tbl3'!B31-'Tbl3'!AC31</f>
        <v>13749.648472730416</v>
      </c>
      <c r="M32">
        <f t="shared" si="3"/>
        <v>7</v>
      </c>
      <c r="O32" s="31"/>
      <c r="S32" s="31"/>
      <c r="U32" s="31"/>
    </row>
    <row r="33" spans="1:21">
      <c r="A33" s="3" t="s">
        <v>44</v>
      </c>
      <c r="B33" s="3"/>
      <c r="C33" s="11">
        <f>+F33+'Tbl1'!G32</f>
        <v>13513.299282735021</v>
      </c>
      <c r="D33">
        <f t="shared" si="0"/>
        <v>19</v>
      </c>
      <c r="F33" s="1">
        <f>+'Tbl3'!B32</f>
        <v>12747.322375358477</v>
      </c>
      <c r="G33">
        <f t="shared" si="1"/>
        <v>19</v>
      </c>
      <c r="I33" s="23">
        <f>+C33-'Tbl3'!AC32</f>
        <v>12532.311879432424</v>
      </c>
      <c r="J33">
        <f t="shared" si="2"/>
        <v>23</v>
      </c>
      <c r="L33" s="10">
        <f>+'Tbl3'!B32-'Tbl3'!AC32</f>
        <v>11766.33497205588</v>
      </c>
      <c r="M33">
        <f t="shared" si="3"/>
        <v>23</v>
      </c>
      <c r="O33" s="31"/>
      <c r="S33" s="31"/>
      <c r="U33" s="31"/>
    </row>
    <row r="34" spans="1:21">
      <c r="A34" s="3" t="s">
        <v>45</v>
      </c>
      <c r="B34" s="3"/>
      <c r="C34" s="11">
        <f>+F34+'Tbl1'!G33</f>
        <v>13452.20673553131</v>
      </c>
      <c r="D34">
        <f t="shared" si="0"/>
        <v>21</v>
      </c>
      <c r="F34" s="1">
        <f>+'Tbl3'!B33</f>
        <v>12710.01663444832</v>
      </c>
      <c r="G34">
        <f t="shared" si="1"/>
        <v>21</v>
      </c>
      <c r="I34" s="23">
        <f>+C34-'Tbl3'!AC33</f>
        <v>12478.722283846791</v>
      </c>
      <c r="J34">
        <f t="shared" si="2"/>
        <v>24</v>
      </c>
      <c r="L34" s="10">
        <f>+'Tbl3'!B33-'Tbl3'!AC33</f>
        <v>11736.532182763802</v>
      </c>
      <c r="M34">
        <f t="shared" si="3"/>
        <v>24</v>
      </c>
      <c r="O34" s="31"/>
      <c r="S34" s="31"/>
      <c r="U34" s="31"/>
    </row>
    <row r="35" spans="1:21">
      <c r="A35" s="3" t="s">
        <v>46</v>
      </c>
      <c r="B35" s="3"/>
      <c r="C35" s="11">
        <f>+F35+'Tbl1'!G34</f>
        <v>17228.398561771399</v>
      </c>
      <c r="D35">
        <f t="shared" si="0"/>
        <v>2</v>
      </c>
      <c r="F35" s="1">
        <f>+'Tbl3'!B34</f>
        <v>16314.325305235565</v>
      </c>
      <c r="G35">
        <f t="shared" si="1"/>
        <v>2</v>
      </c>
      <c r="I35" s="23">
        <f>+C35-'Tbl3'!AC34</f>
        <v>16169.967576050216</v>
      </c>
      <c r="J35">
        <f t="shared" si="2"/>
        <v>2</v>
      </c>
      <c r="L35" s="10">
        <f>+'Tbl3'!B34-'Tbl3'!AC34</f>
        <v>15255.894319514382</v>
      </c>
      <c r="M35">
        <f t="shared" si="3"/>
        <v>2</v>
      </c>
      <c r="O35" s="31"/>
      <c r="S35" s="31"/>
      <c r="U35" s="31"/>
    </row>
    <row r="36" spans="1:21">
      <c r="C36" s="11"/>
      <c r="O36" s="31"/>
      <c r="S36" s="31"/>
    </row>
    <row r="37" spans="1:21">
      <c r="A37" s="3" t="s">
        <v>47</v>
      </c>
      <c r="B37" s="3"/>
      <c r="C37" s="11">
        <f>+F37+'Tbl1'!G36</f>
        <v>13363.642523898972</v>
      </c>
      <c r="D37">
        <f t="shared" si="0"/>
        <v>23</v>
      </c>
      <c r="F37" s="1">
        <f>+'Tbl3'!B36</f>
        <v>12638.390241290952</v>
      </c>
      <c r="G37">
        <f t="shared" si="1"/>
        <v>23</v>
      </c>
      <c r="I37" s="23">
        <f>+C37-'Tbl3'!AC36</f>
        <v>12861.021781880325</v>
      </c>
      <c r="J37">
        <f t="shared" si="2"/>
        <v>20</v>
      </c>
      <c r="L37" s="10">
        <f>+'Tbl3'!B36-'Tbl3'!AC36</f>
        <v>12135.769499272305</v>
      </c>
      <c r="M37">
        <f t="shared" si="3"/>
        <v>20</v>
      </c>
      <c r="O37" s="31"/>
      <c r="S37" s="31"/>
      <c r="U37" s="31"/>
    </row>
    <row r="38" spans="1:21">
      <c r="A38" s="3" t="s">
        <v>48</v>
      </c>
      <c r="B38" s="3"/>
      <c r="C38" s="11">
        <f>+F38+'Tbl1'!G37</f>
        <v>13370.868196974485</v>
      </c>
      <c r="D38">
        <f t="shared" si="0"/>
        <v>22</v>
      </c>
      <c r="F38" s="1">
        <f>+'Tbl3'!B37</f>
        <v>12658.666802528991</v>
      </c>
      <c r="G38">
        <f t="shared" si="1"/>
        <v>22</v>
      </c>
      <c r="I38" s="23">
        <f>+C38-'Tbl3'!AC37</f>
        <v>12883.417569857658</v>
      </c>
      <c r="J38">
        <f t="shared" si="2"/>
        <v>19</v>
      </c>
      <c r="L38" s="10">
        <f>+'Tbl3'!B37-'Tbl3'!AC37</f>
        <v>12171.216175412164</v>
      </c>
      <c r="M38">
        <f t="shared" si="3"/>
        <v>18</v>
      </c>
      <c r="O38" s="31"/>
      <c r="S38" s="31"/>
      <c r="U38" s="31"/>
    </row>
    <row r="39" spans="1:21">
      <c r="A39" s="3" t="s">
        <v>49</v>
      </c>
      <c r="B39" s="3"/>
      <c r="C39" s="11">
        <f>+F39+'Tbl1'!G38</f>
        <v>14234.531351526863</v>
      </c>
      <c r="D39">
        <f t="shared" si="0"/>
        <v>13</v>
      </c>
      <c r="F39" s="1">
        <f>+'Tbl3'!B38</f>
        <v>13435.937424322108</v>
      </c>
      <c r="G39">
        <f t="shared" si="1"/>
        <v>13</v>
      </c>
      <c r="I39" s="23">
        <f>+C39-'Tbl3'!AC38</f>
        <v>13643.656472527196</v>
      </c>
      <c r="J39">
        <f t="shared" si="2"/>
        <v>11</v>
      </c>
      <c r="L39" s="10">
        <f>+'Tbl3'!B38-'Tbl3'!AC38</f>
        <v>12845.062545322442</v>
      </c>
      <c r="M39">
        <f t="shared" si="3"/>
        <v>10</v>
      </c>
      <c r="O39" s="31"/>
      <c r="S39" s="31"/>
      <c r="U39" s="31"/>
    </row>
    <row r="40" spans="1:21">
      <c r="A40" s="8" t="s">
        <v>50</v>
      </c>
      <c r="B40" s="8"/>
      <c r="C40" s="28">
        <f>+F40+'Tbl1'!G39</f>
        <v>18187.513518680797</v>
      </c>
      <c r="D40" s="8">
        <f t="shared" si="0"/>
        <v>1</v>
      </c>
      <c r="E40" s="8"/>
      <c r="F40" s="9">
        <f>+'Tbl3'!B39</f>
        <v>17185.63081368442</v>
      </c>
      <c r="G40" s="8">
        <f t="shared" si="1"/>
        <v>1</v>
      </c>
      <c r="H40" s="8"/>
      <c r="I40" s="29">
        <f>+C40-'Tbl3'!AC39</f>
        <v>17113.601549448802</v>
      </c>
      <c r="J40" s="8">
        <f t="shared" si="2"/>
        <v>1</v>
      </c>
      <c r="K40" s="8"/>
      <c r="L40" s="28">
        <f>+'Tbl3'!B39-'Tbl3'!AC39</f>
        <v>16111.718844452425</v>
      </c>
      <c r="M40" s="8">
        <f t="shared" si="3"/>
        <v>1</v>
      </c>
      <c r="O40" s="31"/>
      <c r="S40" s="31"/>
      <c r="U40" s="31"/>
    </row>
    <row r="41" spans="1:21">
      <c r="A41" s="208" t="s">
        <v>162</v>
      </c>
      <c r="B41" s="3"/>
      <c r="C41" s="11"/>
      <c r="F41" s="1"/>
      <c r="I41" s="23"/>
      <c r="L41" s="10"/>
    </row>
    <row r="42" spans="1:21">
      <c r="A42" s="208" t="s">
        <v>173</v>
      </c>
      <c r="B42" s="3"/>
      <c r="C42" s="11"/>
      <c r="F42" s="1"/>
      <c r="I42" s="23"/>
      <c r="L42" s="10"/>
    </row>
    <row r="43" spans="1:21">
      <c r="A43" s="208" t="s">
        <v>171</v>
      </c>
      <c r="B43" s="3"/>
      <c r="C43" s="11"/>
      <c r="F43" s="1"/>
      <c r="I43" s="23"/>
      <c r="L43" s="10"/>
    </row>
    <row r="44" spans="1:21">
      <c r="A44" s="139" t="s">
        <v>172</v>
      </c>
      <c r="L44" s="10"/>
    </row>
  </sheetData>
  <mergeCells count="17">
    <mergeCell ref="F9:G9"/>
    <mergeCell ref="C8:D8"/>
    <mergeCell ref="C9:D9"/>
    <mergeCell ref="F8:G8"/>
    <mergeCell ref="L8:M8"/>
    <mergeCell ref="L9:M9"/>
    <mergeCell ref="I8:J8"/>
    <mergeCell ref="I9:J9"/>
    <mergeCell ref="A1:M1"/>
    <mergeCell ref="A3:M3"/>
    <mergeCell ref="A4:M4"/>
    <mergeCell ref="L7:M7"/>
    <mergeCell ref="C6:G6"/>
    <mergeCell ref="I6:M6"/>
    <mergeCell ref="I7:J7"/>
    <mergeCell ref="C7:D7"/>
    <mergeCell ref="F7:G7"/>
  </mergeCells>
  <phoneticPr fontId="0" type="noConversion"/>
  <printOptions horizontalCentered="1"/>
  <pageMargins left="0.5" right="0.5" top="0.37" bottom="0.38" header="0.17" footer="0.25"/>
  <pageSetup orientation="landscape" r:id="rId1"/>
  <headerFooter scaleWithDoc="0" alignWithMargins="0">
    <oddFooter>&amp;LMSDE - LFRO   04/2020&amp;C&amp;P&amp;RSelected Financial Data, Part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AZ235"/>
  <sheetViews>
    <sheetView zoomScaleNormal="100" workbookViewId="0">
      <selection activeCell="I10" sqref="I10"/>
    </sheetView>
  </sheetViews>
  <sheetFormatPr defaultRowHeight="12.5"/>
  <cols>
    <col min="1" max="1" width="14.1796875" style="3" customWidth="1"/>
    <col min="2" max="2" width="11.26953125" bestFit="1" customWidth="1"/>
    <col min="3" max="3" width="5" customWidth="1"/>
    <col min="4" max="4" width="0.81640625" customWidth="1"/>
    <col min="5" max="5" width="8.7265625" bestFit="1" customWidth="1"/>
    <col min="6" max="6" width="4.7265625" customWidth="1"/>
    <col min="7" max="7" width="0.81640625" customWidth="1"/>
    <col min="8" max="8" width="8.7265625" bestFit="1" customWidth="1"/>
    <col min="9" max="9" width="4.7265625" customWidth="1"/>
    <col min="10" max="10" width="0.81640625" customWidth="1"/>
    <col min="11" max="11" width="10.26953125" bestFit="1" customWidth="1"/>
    <col min="12" max="12" width="4.81640625" customWidth="1"/>
    <col min="13" max="13" width="0.81640625" customWidth="1"/>
    <col min="14" max="14" width="8.7265625" bestFit="1" customWidth="1"/>
    <col min="15" max="15" width="4.54296875" customWidth="1"/>
    <col min="16" max="16" width="1.26953125" customWidth="1"/>
    <col min="17" max="17" width="8.7265625" bestFit="1" customWidth="1"/>
    <col min="18" max="18" width="4.1796875" customWidth="1"/>
    <col min="19" max="19" width="0.81640625" customWidth="1"/>
    <col min="20" max="20" width="10.26953125" bestFit="1" customWidth="1"/>
    <col min="21" max="21" width="4.26953125" customWidth="1"/>
    <col min="22" max="22" width="0.81640625" customWidth="1"/>
    <col min="23" max="23" width="8.7265625" bestFit="1" customWidth="1"/>
    <col min="24" max="24" width="4.7265625" customWidth="1"/>
    <col min="25" max="25" width="0.81640625" customWidth="1"/>
    <col min="26" max="26" width="7.7265625" bestFit="1" customWidth="1"/>
    <col min="27" max="27" width="4.81640625" customWidth="1"/>
    <col min="28" max="28" width="0.81640625" customWidth="1"/>
    <col min="29" max="29" width="8.7265625" bestFit="1" customWidth="1"/>
    <col min="30" max="30" width="4.7265625" customWidth="1"/>
    <col min="31" max="31" width="0.81640625" customWidth="1"/>
    <col min="32" max="32" width="8.7265625" bestFit="1" customWidth="1"/>
    <col min="33" max="33" width="4.7265625" customWidth="1"/>
    <col min="34" max="34" width="0.81640625" customWidth="1"/>
    <col min="35" max="35" width="8.7265625" bestFit="1" customWidth="1"/>
    <col min="36" max="36" width="4.7265625" customWidth="1"/>
    <col min="37" max="37" width="0.81640625" customWidth="1"/>
    <col min="38" max="38" width="10.26953125" bestFit="1" customWidth="1"/>
    <col min="39" max="39" width="4.7265625" customWidth="1"/>
  </cols>
  <sheetData>
    <row r="1" spans="1:52">
      <c r="A1" s="296" t="s">
        <v>74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84"/>
      <c r="T1" s="295" t="s">
        <v>186</v>
      </c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  <c r="AM1" s="296"/>
    </row>
    <row r="3" spans="1:52">
      <c r="A3" s="295" t="s">
        <v>176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84"/>
      <c r="T3" s="295" t="s">
        <v>176</v>
      </c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O3" s="16"/>
      <c r="AP3" s="13"/>
    </row>
    <row r="4" spans="1:52">
      <c r="A4" s="296"/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  <c r="AK4" s="296"/>
      <c r="AL4" s="296"/>
      <c r="AM4" s="6"/>
      <c r="AO4" s="16"/>
      <c r="AP4" s="13"/>
    </row>
    <row r="5" spans="1:52" ht="13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52" ht="15" customHeight="1" thickTop="1">
      <c r="B6" s="299"/>
      <c r="C6" s="299"/>
      <c r="D6" s="6"/>
      <c r="E6" s="3"/>
      <c r="F6" s="3"/>
      <c r="G6" s="3"/>
      <c r="H6" s="299" t="s">
        <v>2</v>
      </c>
      <c r="I6" s="299"/>
      <c r="J6" s="3"/>
      <c r="K6" s="299" t="s">
        <v>3</v>
      </c>
      <c r="L6" s="299"/>
      <c r="M6" s="3"/>
      <c r="N6" s="299" t="s">
        <v>6</v>
      </c>
      <c r="O6" s="299"/>
      <c r="P6" s="3"/>
      <c r="Q6" s="299" t="s">
        <v>8</v>
      </c>
      <c r="R6" s="299"/>
      <c r="S6" s="6"/>
      <c r="T6" s="3"/>
      <c r="U6" s="3"/>
      <c r="V6" s="3"/>
      <c r="W6" s="299" t="s">
        <v>12</v>
      </c>
      <c r="X6" s="299"/>
      <c r="Y6" s="6"/>
      <c r="Z6" s="3"/>
      <c r="AA6" s="3"/>
      <c r="AB6" s="3"/>
      <c r="AC6" s="299" t="s">
        <v>12</v>
      </c>
      <c r="AD6" s="299"/>
      <c r="AE6" s="6"/>
      <c r="AF6" s="3"/>
      <c r="AG6" s="3"/>
      <c r="AH6" s="3"/>
      <c r="AI6" s="299"/>
      <c r="AJ6" s="299"/>
      <c r="AK6" s="6"/>
      <c r="AL6" s="3"/>
      <c r="AM6" s="3"/>
    </row>
    <row r="7" spans="1:52">
      <c r="A7" s="3" t="s">
        <v>84</v>
      </c>
      <c r="B7" s="296" t="s">
        <v>75</v>
      </c>
      <c r="C7" s="296"/>
      <c r="D7" s="6"/>
      <c r="E7" s="296" t="s">
        <v>0</v>
      </c>
      <c r="F7" s="296"/>
      <c r="G7" s="6"/>
      <c r="H7" s="296" t="s">
        <v>0</v>
      </c>
      <c r="I7" s="296"/>
      <c r="J7" s="6"/>
      <c r="K7" s="296" t="s">
        <v>5</v>
      </c>
      <c r="L7" s="296"/>
      <c r="M7" s="6"/>
      <c r="N7" s="296" t="s">
        <v>3</v>
      </c>
      <c r="O7" s="296"/>
      <c r="P7" s="6"/>
      <c r="Q7" s="296" t="s">
        <v>3</v>
      </c>
      <c r="R7" s="296"/>
      <c r="S7" s="6"/>
      <c r="T7" s="296" t="s">
        <v>10</v>
      </c>
      <c r="U7" s="296"/>
      <c r="V7" s="6"/>
      <c r="W7" s="296" t="s">
        <v>14</v>
      </c>
      <c r="X7" s="296"/>
      <c r="Y7" s="6"/>
      <c r="Z7" s="296" t="s">
        <v>16</v>
      </c>
      <c r="AA7" s="296"/>
      <c r="AB7" s="6"/>
      <c r="AC7" s="296" t="s">
        <v>17</v>
      </c>
      <c r="AD7" s="296"/>
      <c r="AE7" s="6"/>
      <c r="AF7" s="296" t="s">
        <v>19</v>
      </c>
      <c r="AG7" s="296"/>
      <c r="AH7" s="6"/>
      <c r="AI7" s="296" t="s">
        <v>77</v>
      </c>
      <c r="AJ7" s="296"/>
      <c r="AK7" s="6"/>
      <c r="AL7" s="296" t="s">
        <v>23</v>
      </c>
      <c r="AM7" s="296"/>
    </row>
    <row r="8" spans="1:52">
      <c r="A8" t="s">
        <v>11</v>
      </c>
      <c r="B8" s="298" t="s">
        <v>76</v>
      </c>
      <c r="C8" s="298"/>
      <c r="D8" s="6"/>
      <c r="E8" s="298" t="s">
        <v>1</v>
      </c>
      <c r="F8" s="298"/>
      <c r="G8" s="6"/>
      <c r="H8" s="298" t="s">
        <v>1</v>
      </c>
      <c r="I8" s="298"/>
      <c r="J8" s="6"/>
      <c r="K8" s="298" t="s">
        <v>4</v>
      </c>
      <c r="L8" s="298"/>
      <c r="M8" s="6"/>
      <c r="N8" s="298" t="s">
        <v>7</v>
      </c>
      <c r="O8" s="298"/>
      <c r="P8" s="6"/>
      <c r="Q8" s="298" t="s">
        <v>9</v>
      </c>
      <c r="R8" s="298"/>
      <c r="S8" s="6"/>
      <c r="T8" s="298" t="s">
        <v>11</v>
      </c>
      <c r="U8" s="298"/>
      <c r="V8" s="6"/>
      <c r="W8" s="298" t="s">
        <v>15</v>
      </c>
      <c r="X8" s="298"/>
      <c r="Y8" s="6"/>
      <c r="Z8" s="298" t="s">
        <v>15</v>
      </c>
      <c r="AA8" s="298"/>
      <c r="AB8" s="6"/>
      <c r="AC8" s="298" t="s">
        <v>18</v>
      </c>
      <c r="AD8" s="298"/>
      <c r="AE8" s="6"/>
      <c r="AF8" s="298" t="s">
        <v>20</v>
      </c>
      <c r="AG8" s="298"/>
      <c r="AH8" s="6"/>
      <c r="AI8" s="298" t="s">
        <v>20</v>
      </c>
      <c r="AJ8" s="298"/>
      <c r="AK8" s="6"/>
      <c r="AL8" s="298" t="s">
        <v>24</v>
      </c>
      <c r="AM8" s="298"/>
    </row>
    <row r="9" spans="1:52" ht="13" thickBot="1">
      <c r="A9" s="4" t="s">
        <v>85</v>
      </c>
      <c r="B9" s="39" t="s">
        <v>56</v>
      </c>
      <c r="C9" s="39" t="s">
        <v>57</v>
      </c>
      <c r="D9" s="39"/>
      <c r="E9" s="39" t="s">
        <v>56</v>
      </c>
      <c r="F9" s="39" t="s">
        <v>57</v>
      </c>
      <c r="G9" s="39"/>
      <c r="H9" s="39" t="s">
        <v>56</v>
      </c>
      <c r="I9" s="39" t="s">
        <v>57</v>
      </c>
      <c r="J9" s="39"/>
      <c r="K9" s="39" t="s">
        <v>56</v>
      </c>
      <c r="L9" s="39" t="s">
        <v>57</v>
      </c>
      <c r="M9" s="39"/>
      <c r="N9" s="39" t="s">
        <v>56</v>
      </c>
      <c r="O9" s="39" t="s">
        <v>57</v>
      </c>
      <c r="P9" s="39"/>
      <c r="Q9" s="39" t="s">
        <v>56</v>
      </c>
      <c r="R9" s="39" t="s">
        <v>57</v>
      </c>
      <c r="S9" s="39"/>
      <c r="T9" s="39" t="s">
        <v>56</v>
      </c>
      <c r="U9" s="39" t="s">
        <v>57</v>
      </c>
      <c r="V9" s="39"/>
      <c r="W9" s="39" t="s">
        <v>56</v>
      </c>
      <c r="X9" s="39" t="s">
        <v>57</v>
      </c>
      <c r="Y9" s="39"/>
      <c r="Z9" s="39" t="s">
        <v>56</v>
      </c>
      <c r="AA9" s="39" t="s">
        <v>57</v>
      </c>
      <c r="AB9" s="39"/>
      <c r="AC9" s="39" t="s">
        <v>56</v>
      </c>
      <c r="AD9" s="39" t="s">
        <v>57</v>
      </c>
      <c r="AE9" s="39"/>
      <c r="AF9" s="39" t="s">
        <v>56</v>
      </c>
      <c r="AG9" s="39" t="s">
        <v>57</v>
      </c>
      <c r="AH9" s="39"/>
      <c r="AI9" s="39" t="s">
        <v>56</v>
      </c>
      <c r="AJ9" s="39" t="s">
        <v>57</v>
      </c>
      <c r="AK9" s="39"/>
      <c r="AL9" s="39" t="s">
        <v>56</v>
      </c>
      <c r="AM9" s="39" t="s">
        <v>57</v>
      </c>
    </row>
    <row r="10" spans="1:52" s="21" customFormat="1">
      <c r="A10" s="71" t="s">
        <v>52</v>
      </c>
      <c r="B10" s="70">
        <f>+E10+H10+K10+N10+Q10+T10+W10+Z10+AC10+AF10+AI10+AL10</f>
        <v>14046.959151286374</v>
      </c>
      <c r="C10" s="76"/>
      <c r="D10" s="12"/>
      <c r="E10" s="12">
        <f>'Tbl 10'!C9/'Tbl11'!C10</f>
        <v>391.91022718394771</v>
      </c>
      <c r="F10" s="11"/>
      <c r="G10" s="12"/>
      <c r="H10" s="12">
        <f>'Tbl 10'!D9/'Tbl11'!C10</f>
        <v>917.87171911290261</v>
      </c>
      <c r="I10" s="11"/>
      <c r="J10" s="12"/>
      <c r="K10" s="12">
        <f>'Tbl 10'!E9/'Tbl11'!C10</f>
        <v>5288.3291145711373</v>
      </c>
      <c r="L10" s="11"/>
      <c r="M10" s="12"/>
      <c r="N10" s="12">
        <f>'Tbl 10'!F9/'Tbl11'!C10</f>
        <v>250.90660506143416</v>
      </c>
      <c r="O10" s="11"/>
      <c r="P10" s="12"/>
      <c r="Q10" s="12">
        <f>'Tbl 10'!G9/'Tbl11'!C10</f>
        <v>343.65075223899981</v>
      </c>
      <c r="R10" s="11"/>
      <c r="S10" s="12"/>
      <c r="T10" s="12">
        <f>'Tbl 10'!H9/'Tbl11'!C10</f>
        <v>1626.4702535480003</v>
      </c>
      <c r="U10" s="11"/>
      <c r="V10" s="12"/>
      <c r="W10" s="12">
        <f>'Tbl 10'!I9/'Tbl11'!C10</f>
        <v>113.36235540505409</v>
      </c>
      <c r="X10" s="11"/>
      <c r="Y10" s="12"/>
      <c r="Z10" s="22">
        <f>'Tbl 10'!J9/'Tbl11'!C10</f>
        <v>81.838223210381727</v>
      </c>
      <c r="AA10" s="11"/>
      <c r="AB10" s="12"/>
      <c r="AC10" s="12">
        <f>'Tbl 10'!K9/'Tbl11'!C10</f>
        <v>718.66870734768759</v>
      </c>
      <c r="AD10" s="11"/>
      <c r="AE10" s="12"/>
      <c r="AF10" s="12">
        <f>'Tbl 10'!L9/'Tbl11'!C10</f>
        <v>881.88077676702312</v>
      </c>
      <c r="AG10" s="11"/>
      <c r="AH10" s="12"/>
      <c r="AI10" s="12">
        <f>'Tbl 10'!M9/'Tbl11'!C10</f>
        <v>301.97173472293377</v>
      </c>
      <c r="AJ10" s="11"/>
      <c r="AK10" s="12"/>
      <c r="AL10" s="12">
        <f>('Tbl 10'!N9)/'Tbl11'!C10</f>
        <v>3130.0986821168722</v>
      </c>
      <c r="AM10" s="77"/>
    </row>
    <row r="11" spans="1:5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3"/>
      <c r="AN11" s="3"/>
      <c r="AO11" s="3"/>
      <c r="AP11" s="3"/>
    </row>
    <row r="12" spans="1:52">
      <c r="A12" s="3" t="s">
        <v>28</v>
      </c>
      <c r="B12" s="2">
        <f>+E12+H12+K12+N12+Q12+T12+W12+Z12+AC12+AF12+AI12+AL12</f>
        <v>13310.019144846594</v>
      </c>
      <c r="C12" s="35">
        <f>RANK(B12,B$12:B$39)</f>
        <v>14</v>
      </c>
      <c r="D12" s="35"/>
      <c r="E12" s="2">
        <f>'Tbl 10'!C11/'Tbl11'!C12</f>
        <v>282.74498077899472</v>
      </c>
      <c r="F12" s="35">
        <f>RANK(E12,E$12:E$39)</f>
        <v>18</v>
      </c>
      <c r="G12" s="35"/>
      <c r="H12" s="2">
        <f>'Tbl 10'!D11/'Tbl11'!C12</f>
        <v>841.47544425908461</v>
      </c>
      <c r="I12" s="35">
        <f>RANK(H12,H$12:H$39)</f>
        <v>17</v>
      </c>
      <c r="J12" s="35"/>
      <c r="K12" s="2">
        <f>'Tbl 10'!E11/'Tbl11'!C12</f>
        <v>4988.4024020212282</v>
      </c>
      <c r="L12" s="35">
        <f>RANK(K12,K$12:K$39)</f>
        <v>16</v>
      </c>
      <c r="M12" s="35"/>
      <c r="N12" s="2">
        <f>'Tbl 10'!F11/'Tbl11'!C12</f>
        <v>327.81660864099018</v>
      </c>
      <c r="O12" s="35">
        <f>RANK(N12,N$12:N$39)</f>
        <v>7</v>
      </c>
      <c r="P12" s="35"/>
      <c r="Q12" s="2">
        <f>'Tbl 10'!G11/'Tbl11'!C12</f>
        <v>173.90087280288196</v>
      </c>
      <c r="R12" s="35">
        <f>RANK(Q12,Q$12:Q$39)</f>
        <v>12</v>
      </c>
      <c r="S12" s="35"/>
      <c r="T12" s="2">
        <f>'Tbl 10'!H11/'Tbl11'!C12</f>
        <v>1712.4718212809169</v>
      </c>
      <c r="U12" s="35">
        <f>RANK(T12,T$12:T$39)</f>
        <v>8</v>
      </c>
      <c r="V12" s="35"/>
      <c r="W12" s="2">
        <f>'Tbl 10'!I11/'Tbl11'!C12</f>
        <v>73.52785111578541</v>
      </c>
      <c r="X12" s="35">
        <f>RANK(W12,W$12:W$39)</f>
        <v>18</v>
      </c>
      <c r="Y12" s="32"/>
      <c r="Z12" s="2">
        <f>'Tbl 10'!J11/'Tbl11'!C12</f>
        <v>119.0935712386064</v>
      </c>
      <c r="AA12" s="35">
        <f>RANK(Z12,Z$12:Z$39)</f>
        <v>14</v>
      </c>
      <c r="AB12" s="32"/>
      <c r="AC12" s="2">
        <f>'Tbl 10'!K11/'Tbl11'!C12</f>
        <v>705.13037765044373</v>
      </c>
      <c r="AD12" s="35">
        <f>RANK(AC12,AC$12:AC$39)</f>
        <v>17</v>
      </c>
      <c r="AE12" s="32"/>
      <c r="AF12" s="2">
        <f>'Tbl 10'!L11/'Tbl11'!C12</f>
        <v>902.19721114092977</v>
      </c>
      <c r="AG12" s="35">
        <f>RANK(AF12,AF$12:AF$39)</f>
        <v>13</v>
      </c>
      <c r="AH12" s="32"/>
      <c r="AI12" s="2">
        <f>'Tbl 10'!M11/'Tbl11'!C12</f>
        <v>205.01817533425208</v>
      </c>
      <c r="AJ12" s="35">
        <f>RANK(AI12,AI$12:AI$39)</f>
        <v>21</v>
      </c>
      <c r="AK12" s="3"/>
      <c r="AL12" s="2">
        <f>('Tbl 10'!N11)/'Tbl11'!C12</f>
        <v>2978.2398285824802</v>
      </c>
      <c r="AM12" s="35">
        <f>RANK(AL12,AL$12:AL$39)</f>
        <v>16</v>
      </c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>
      <c r="A13" s="3" t="s">
        <v>29</v>
      </c>
      <c r="B13" s="2">
        <f>+E13+H13+K13+N13+Q13+T13+W13+Z13+AC13+AF13+AI13+AL13</f>
        <v>13013.431972106628</v>
      </c>
      <c r="C13" s="35">
        <f t="shared" ref="C13:C39" si="0">RANK(B13,B$12:B$39)</f>
        <v>17</v>
      </c>
      <c r="D13" s="35"/>
      <c r="E13" s="2">
        <f>'Tbl 10'!C12/'Tbl11'!C13</f>
        <v>414.70492986422875</v>
      </c>
      <c r="F13" s="35">
        <f t="shared" ref="F13:F39" si="1">RANK(E13,E$12:E$39)</f>
        <v>7</v>
      </c>
      <c r="G13" s="35"/>
      <c r="H13" s="2">
        <f>'Tbl 10'!D12/'Tbl11'!C13</f>
        <v>826.1127905090309</v>
      </c>
      <c r="I13" s="35">
        <f t="shared" ref="I13:I39" si="2">RANK(H13,H$12:H$39)</f>
        <v>20</v>
      </c>
      <c r="J13" s="35"/>
      <c r="K13" s="2">
        <f>'Tbl 10'!E12/'Tbl11'!C13</f>
        <v>4939.2313443731327</v>
      </c>
      <c r="L13" s="35">
        <f t="shared" ref="L13:L39" si="3">RANK(K13,K$12:K$39)</f>
        <v>19</v>
      </c>
      <c r="M13" s="35"/>
      <c r="N13" s="2">
        <f>'Tbl 10'!F12/'Tbl11'!C13</f>
        <v>424.83588871116399</v>
      </c>
      <c r="O13" s="35">
        <f t="shared" ref="O13:O39" si="4">RANK(N13,N$12:N$39)</f>
        <v>3</v>
      </c>
      <c r="P13" s="35"/>
      <c r="Q13" s="2">
        <f>'Tbl 10'!G12/'Tbl11'!C13</f>
        <v>210.28730952923956</v>
      </c>
      <c r="R13" s="35">
        <f t="shared" ref="R13:R39" si="5">RANK(Q13,Q$12:Q$39)</f>
        <v>10</v>
      </c>
      <c r="S13" s="35"/>
      <c r="T13" s="2">
        <f>'Tbl 10'!H12/'Tbl11'!C13</f>
        <v>1362.2991595909002</v>
      </c>
      <c r="U13" s="35">
        <f t="shared" ref="U13:U39" si="6">RANK(T13,T$12:T$39)</f>
        <v>14</v>
      </c>
      <c r="V13" s="35"/>
      <c r="W13" s="2">
        <f>'Tbl 10'!I12/'Tbl11'!C13</f>
        <v>104.01969178425304</v>
      </c>
      <c r="X13" s="35">
        <f t="shared" ref="X13:X39" si="7">RANK(W13,W$12:W$39)</f>
        <v>12</v>
      </c>
      <c r="Y13" s="3"/>
      <c r="Z13" s="2">
        <f>'Tbl 10'!J12/'Tbl11'!C13</f>
        <v>0</v>
      </c>
      <c r="AA13" s="35">
        <f t="shared" ref="AA13:AA39" si="8">RANK(Z13,Z$12:Z$39)</f>
        <v>22</v>
      </c>
      <c r="AB13" s="3"/>
      <c r="AC13" s="2">
        <f>'Tbl 10'!K12/'Tbl11'!C13</f>
        <v>716.5786513888645</v>
      </c>
      <c r="AD13" s="35">
        <f t="shared" ref="AD13:AD39" si="9">RANK(AC13,AC$12:AC$39)</f>
        <v>15</v>
      </c>
      <c r="AE13" s="32"/>
      <c r="AF13" s="2">
        <f>'Tbl 10'!L12/'Tbl11'!C13</f>
        <v>936.81891894629268</v>
      </c>
      <c r="AG13" s="35">
        <f t="shared" ref="AG13:AG39" si="10">RANK(AF13,AF$12:AF$39)</f>
        <v>8</v>
      </c>
      <c r="AH13" s="32"/>
      <c r="AI13" s="2">
        <f>'Tbl 10'!M12/'Tbl11'!C13</f>
        <v>255.71077629526278</v>
      </c>
      <c r="AJ13" s="35">
        <f t="shared" ref="AJ13:AJ39" si="11">RANK(AI13,AI$12:AI$39)</f>
        <v>15</v>
      </c>
      <c r="AK13" s="3"/>
      <c r="AL13" s="2">
        <f>('Tbl 10'!N12)/'Tbl11'!C13</f>
        <v>2822.8325111142581</v>
      </c>
      <c r="AM13" s="35">
        <f t="shared" ref="AM13:AM39" si="12">RANK(AL13,AL$12:AL$39)</f>
        <v>23</v>
      </c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pans="1:52">
      <c r="A14" s="3" t="s">
        <v>51</v>
      </c>
      <c r="B14" s="2">
        <f>+E14+H14+K14+N14+Q14+T14+W14+Z14+AC14+AF14+AI14+AL14</f>
        <v>14654.190708449205</v>
      </c>
      <c r="C14" s="35">
        <f t="shared" si="0"/>
        <v>6</v>
      </c>
      <c r="D14" s="35"/>
      <c r="E14" s="2">
        <f>'Tbl 10'!C13/'Tbl11'!C14</f>
        <v>637.39669398700164</v>
      </c>
      <c r="F14" s="35">
        <f t="shared" si="1"/>
        <v>1</v>
      </c>
      <c r="G14" s="35"/>
      <c r="H14" s="2">
        <f>'Tbl 10'!D13/'Tbl11'!C14</f>
        <v>1024.0765853027485</v>
      </c>
      <c r="I14" s="35">
        <f t="shared" si="2"/>
        <v>5</v>
      </c>
      <c r="J14" s="35"/>
      <c r="K14" s="2">
        <f>'Tbl 10'!E13/'Tbl11'!C14</f>
        <v>4660.5929717160807</v>
      </c>
      <c r="L14" s="35">
        <f t="shared" si="3"/>
        <v>23</v>
      </c>
      <c r="M14" s="35"/>
      <c r="N14" s="2">
        <f>'Tbl 10'!F13/'Tbl11'!C14</f>
        <v>240.82136026087031</v>
      </c>
      <c r="O14" s="35">
        <f t="shared" si="4"/>
        <v>16</v>
      </c>
      <c r="P14" s="35"/>
      <c r="Q14" s="2">
        <f>'Tbl 10'!G13/'Tbl11'!C14</f>
        <v>1032.1429382089054</v>
      </c>
      <c r="R14" s="35">
        <f t="shared" si="5"/>
        <v>1</v>
      </c>
      <c r="S14" s="35"/>
      <c r="T14" s="2">
        <f>'Tbl 10'!H13/'Tbl11'!C14</f>
        <v>2098.9250834758604</v>
      </c>
      <c r="U14" s="35">
        <f t="shared" si="6"/>
        <v>1</v>
      </c>
      <c r="V14" s="35"/>
      <c r="W14" s="2">
        <f>'Tbl 10'!I13/'Tbl11'!C14</f>
        <v>214.66287371254919</v>
      </c>
      <c r="X14" s="35">
        <f t="shared" si="7"/>
        <v>2</v>
      </c>
      <c r="Y14" s="32"/>
      <c r="Z14" s="2">
        <f>'Tbl 10'!J13/'Tbl11'!C14</f>
        <v>0</v>
      </c>
      <c r="AA14" s="35">
        <f t="shared" si="8"/>
        <v>22</v>
      </c>
      <c r="AB14" s="32"/>
      <c r="AC14" s="2">
        <f>'Tbl 10'!K13/'Tbl11'!C14</f>
        <v>603.43851726882224</v>
      </c>
      <c r="AD14" s="35">
        <f t="shared" si="9"/>
        <v>19</v>
      </c>
      <c r="AE14" s="32"/>
      <c r="AF14" s="2">
        <f>'Tbl 10'!L13/'Tbl11'!C14</f>
        <v>771.27058050702931</v>
      </c>
      <c r="AG14" s="35">
        <f t="shared" si="10"/>
        <v>21</v>
      </c>
      <c r="AH14" s="32"/>
      <c r="AI14" s="2">
        <f>'Tbl 10'!M13/'Tbl11'!C14</f>
        <v>317.43536327523719</v>
      </c>
      <c r="AJ14" s="35">
        <f t="shared" si="11"/>
        <v>7</v>
      </c>
      <c r="AK14" s="3"/>
      <c r="AL14" s="2">
        <f>('Tbl 10'!N13)/'Tbl11'!C14</f>
        <v>3053.4277407341019</v>
      </c>
      <c r="AM14" s="35">
        <f t="shared" si="12"/>
        <v>13</v>
      </c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1:52">
      <c r="A15" s="3" t="s">
        <v>30</v>
      </c>
      <c r="B15" s="2">
        <f>+E15+H15+K15+N15+Q15+T15+W15+Z15+AC15+AF15+AI15+AL15</f>
        <v>13501.200487153981</v>
      </c>
      <c r="C15" s="35">
        <f t="shared" si="0"/>
        <v>12</v>
      </c>
      <c r="D15" s="35"/>
      <c r="E15" s="2">
        <f>'Tbl 10'!C14/'Tbl11'!C15</f>
        <v>480.09113371773566</v>
      </c>
      <c r="F15" s="35">
        <f t="shared" si="1"/>
        <v>4</v>
      </c>
      <c r="G15" s="35"/>
      <c r="H15" s="2">
        <f>'Tbl 10'!D14/'Tbl11'!C15</f>
        <v>900.23361865537936</v>
      </c>
      <c r="I15" s="35">
        <f t="shared" si="2"/>
        <v>13</v>
      </c>
      <c r="J15" s="35"/>
      <c r="K15" s="2">
        <f>'Tbl 10'!E14/'Tbl11'!C15</f>
        <v>4961.43997569371</v>
      </c>
      <c r="L15" s="35">
        <f t="shared" si="3"/>
        <v>17</v>
      </c>
      <c r="M15" s="35"/>
      <c r="N15" s="2">
        <f>'Tbl 10'!F14/'Tbl11'!C15</f>
        <v>276.33662129956491</v>
      </c>
      <c r="O15" s="35">
        <f t="shared" si="4"/>
        <v>12</v>
      </c>
      <c r="P15" s="35"/>
      <c r="Q15" s="2">
        <f>'Tbl 10'!G14/'Tbl11'!C15</f>
        <v>616.06671002077542</v>
      </c>
      <c r="R15" s="35">
        <f t="shared" si="5"/>
        <v>3</v>
      </c>
      <c r="S15" s="35"/>
      <c r="T15" s="2">
        <f>'Tbl 10'!H14/'Tbl11'!C15</f>
        <v>1515.7132069622628</v>
      </c>
      <c r="U15" s="35">
        <f t="shared" si="6"/>
        <v>11</v>
      </c>
      <c r="V15" s="35"/>
      <c r="W15" s="2">
        <f>'Tbl 10'!I14/'Tbl11'!C15</f>
        <v>128.2503671854893</v>
      </c>
      <c r="X15" s="35">
        <f t="shared" si="7"/>
        <v>10</v>
      </c>
      <c r="Y15" s="32"/>
      <c r="Z15" s="2">
        <f>'Tbl 10'!J14/'Tbl11'!C15</f>
        <v>155.35749633576069</v>
      </c>
      <c r="AA15" s="35">
        <f t="shared" si="8"/>
        <v>5</v>
      </c>
      <c r="AB15" s="3"/>
      <c r="AC15" s="2">
        <f>'Tbl 10'!K14/'Tbl11'!C15</f>
        <v>595.92873103014335</v>
      </c>
      <c r="AD15" s="35">
        <f t="shared" si="9"/>
        <v>20</v>
      </c>
      <c r="AE15" s="3"/>
      <c r="AF15" s="2">
        <f>'Tbl 10'!L14/'Tbl11'!C15</f>
        <v>890.97780669226006</v>
      </c>
      <c r="AG15" s="35">
        <f t="shared" si="10"/>
        <v>14</v>
      </c>
      <c r="AH15" s="32"/>
      <c r="AI15" s="2">
        <f>'Tbl 10'!M14/'Tbl11'!C15</f>
        <v>333.67752634729538</v>
      </c>
      <c r="AJ15" s="35">
        <f t="shared" si="11"/>
        <v>5</v>
      </c>
      <c r="AK15" s="3"/>
      <c r="AL15" s="2">
        <f>('Tbl 10'!N14)/'Tbl11'!C15</f>
        <v>2647.1272932136021</v>
      </c>
      <c r="AM15" s="35">
        <f t="shared" si="12"/>
        <v>24</v>
      </c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  <row r="16" spans="1:52">
      <c r="A16" s="3" t="s">
        <v>31</v>
      </c>
      <c r="B16" s="2">
        <f>+E16+H16+K16+N16+Q16+T16+W16+Z16+AC16+AF16+AI16+AL16</f>
        <v>13585.360817295608</v>
      </c>
      <c r="C16" s="35">
        <f t="shared" si="0"/>
        <v>9</v>
      </c>
      <c r="D16" s="35"/>
      <c r="E16" s="2">
        <f>'Tbl 10'!C15/'Tbl11'!C16</f>
        <v>387.70494447092665</v>
      </c>
      <c r="F16" s="35">
        <f t="shared" si="1"/>
        <v>8</v>
      </c>
      <c r="G16" s="35"/>
      <c r="H16" s="2">
        <f>'Tbl 10'!D15/'Tbl11'!C16</f>
        <v>723.67925928660691</v>
      </c>
      <c r="I16" s="35">
        <f t="shared" si="2"/>
        <v>21</v>
      </c>
      <c r="J16" s="35"/>
      <c r="K16" s="2">
        <f>'Tbl 10'!E15/'Tbl11'!C16</f>
        <v>5301.6711123160776</v>
      </c>
      <c r="L16" s="35">
        <f t="shared" si="3"/>
        <v>6</v>
      </c>
      <c r="M16" s="35"/>
      <c r="N16" s="2">
        <f>'Tbl 10'!F15/'Tbl11'!C16</f>
        <v>182.76975561297121</v>
      </c>
      <c r="O16" s="35">
        <f t="shared" si="4"/>
        <v>20</v>
      </c>
      <c r="P16" s="35"/>
      <c r="Q16" s="2">
        <f>'Tbl 10'!G15/'Tbl11'!C16</f>
        <v>104.91998662247603</v>
      </c>
      <c r="R16" s="35">
        <f t="shared" si="5"/>
        <v>18</v>
      </c>
      <c r="S16" s="35"/>
      <c r="T16" s="2">
        <f>'Tbl 10'!H15/'Tbl11'!C16</f>
        <v>1615.7995204478329</v>
      </c>
      <c r="U16" s="35">
        <f t="shared" si="6"/>
        <v>10</v>
      </c>
      <c r="V16" s="35"/>
      <c r="W16" s="2">
        <f>'Tbl 10'!I15/'Tbl11'!C16</f>
        <v>125.58571501643544</v>
      </c>
      <c r="X16" s="35">
        <f t="shared" si="7"/>
        <v>11</v>
      </c>
      <c r="Y16" s="32"/>
      <c r="Z16" s="2">
        <f>'Tbl 10'!J15/'Tbl11'!C16</f>
        <v>100.57527575622571</v>
      </c>
      <c r="AA16" s="35">
        <f t="shared" si="8"/>
        <v>19</v>
      </c>
      <c r="AB16" s="32"/>
      <c r="AC16" s="2">
        <f>'Tbl 10'!K15/'Tbl11'!C16</f>
        <v>928.69711814263349</v>
      </c>
      <c r="AD16" s="35">
        <f t="shared" si="9"/>
        <v>8</v>
      </c>
      <c r="AE16" s="32"/>
      <c r="AF16" s="2">
        <f>'Tbl 10'!L15/'Tbl11'!C16</f>
        <v>998.39943120968621</v>
      </c>
      <c r="AG16" s="35">
        <f t="shared" si="10"/>
        <v>3</v>
      </c>
      <c r="AH16" s="32"/>
      <c r="AI16" s="2">
        <f>'Tbl 10'!M15/'Tbl11'!C16</f>
        <v>195.04182156534088</v>
      </c>
      <c r="AJ16" s="35">
        <f t="shared" si="11"/>
        <v>22</v>
      </c>
      <c r="AK16" s="3"/>
      <c r="AL16" s="2">
        <f>('Tbl 10'!N15)/'Tbl11'!C16</f>
        <v>2920.5168768483936</v>
      </c>
      <c r="AM16" s="35">
        <f t="shared" si="12"/>
        <v>17</v>
      </c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1:52">
      <c r="C17" s="35"/>
      <c r="F17" s="35"/>
      <c r="I17" s="35"/>
      <c r="L17" s="35"/>
      <c r="O17" s="35"/>
      <c r="R17" s="35"/>
      <c r="U17" s="35"/>
      <c r="X17" s="35"/>
      <c r="AA17" s="35"/>
      <c r="AD17" s="35"/>
      <c r="AG17" s="35"/>
      <c r="AJ17" s="35"/>
      <c r="AM17" s="35"/>
    </row>
    <row r="18" spans="1:52">
      <c r="A18" s="3" t="s">
        <v>32</v>
      </c>
      <c r="B18" s="2">
        <f t="shared" ref="B18:B22" si="13">+E18+H18+K18+N18+Q18+T18+W18+Z18+AC18+AF18+AI18+AL18</f>
        <v>12996.567640116711</v>
      </c>
      <c r="C18" s="35">
        <f t="shared" si="0"/>
        <v>18</v>
      </c>
      <c r="D18" s="35"/>
      <c r="E18" s="2">
        <f>'Tbl 10'!C17/'Tbl11'!C18</f>
        <v>362.95703884292919</v>
      </c>
      <c r="F18" s="35">
        <f t="shared" si="1"/>
        <v>11</v>
      </c>
      <c r="G18" s="35"/>
      <c r="H18" s="2">
        <f>'Tbl 10'!D17/'Tbl11'!C18</f>
        <v>931.21452174935928</v>
      </c>
      <c r="I18" s="35">
        <f t="shared" si="2"/>
        <v>10</v>
      </c>
      <c r="J18" s="35"/>
      <c r="K18" s="2">
        <f>'Tbl 10'!E17/'Tbl11'!C18</f>
        <v>5170.7783934824947</v>
      </c>
      <c r="L18" s="35">
        <f t="shared" si="3"/>
        <v>10</v>
      </c>
      <c r="M18" s="35"/>
      <c r="N18" s="2">
        <f>'Tbl 10'!F17/'Tbl11'!C18</f>
        <v>288.29843876449502</v>
      </c>
      <c r="O18" s="35">
        <f t="shared" si="4"/>
        <v>10</v>
      </c>
      <c r="P18" s="35"/>
      <c r="Q18" s="2">
        <f>'Tbl 10'!G17/'Tbl11'!C18</f>
        <v>422.07700577399879</v>
      </c>
      <c r="R18" s="35">
        <f t="shared" si="5"/>
        <v>4</v>
      </c>
      <c r="S18" s="35"/>
      <c r="T18" s="2">
        <f>'Tbl 10'!H17/'Tbl11'!C18</f>
        <v>1074.5518675150317</v>
      </c>
      <c r="U18" s="35">
        <f t="shared" si="6"/>
        <v>24</v>
      </c>
      <c r="V18" s="35"/>
      <c r="W18" s="2">
        <f>'Tbl 10'!I17/'Tbl11'!C18</f>
        <v>97.260773662193486</v>
      </c>
      <c r="X18" s="35">
        <f t="shared" si="7"/>
        <v>13</v>
      </c>
      <c r="Y18" s="32"/>
      <c r="Z18" s="2">
        <f>'Tbl 10'!J17/'Tbl11'!C18</f>
        <v>141.31198044488562</v>
      </c>
      <c r="AA18" s="35">
        <f t="shared" si="8"/>
        <v>10</v>
      </c>
      <c r="AB18" s="3"/>
      <c r="AC18" s="2">
        <f>'Tbl 10'!K17/'Tbl11'!C18</f>
        <v>708.92317401043476</v>
      </c>
      <c r="AD18" s="35">
        <f t="shared" si="9"/>
        <v>16</v>
      </c>
      <c r="AE18" s="32"/>
      <c r="AF18" s="2">
        <f>'Tbl 10'!L17/'Tbl11'!C18</f>
        <v>796.84431467440436</v>
      </c>
      <c r="AG18" s="35">
        <f t="shared" si="10"/>
        <v>19</v>
      </c>
      <c r="AH18" s="32"/>
      <c r="AI18" s="2">
        <f>'Tbl 10'!M17/'Tbl11'!C18</f>
        <v>160.29170062876847</v>
      </c>
      <c r="AJ18" s="35">
        <f t="shared" si="11"/>
        <v>23</v>
      </c>
      <c r="AK18" s="3"/>
      <c r="AL18" s="2">
        <f>('Tbl 10'!N17)/'Tbl11'!C18</f>
        <v>2842.0584305677144</v>
      </c>
      <c r="AM18" s="35">
        <f t="shared" si="12"/>
        <v>20</v>
      </c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pans="1:52">
      <c r="A19" s="3" t="s">
        <v>33</v>
      </c>
      <c r="B19" s="2">
        <f t="shared" si="13"/>
        <v>13309.976438776206</v>
      </c>
      <c r="C19" s="35">
        <f t="shared" si="0"/>
        <v>15</v>
      </c>
      <c r="D19" s="35"/>
      <c r="E19" s="2">
        <f>'Tbl 10'!C18/'Tbl11'!C19</f>
        <v>204.00437807479997</v>
      </c>
      <c r="F19" s="35">
        <f t="shared" si="1"/>
        <v>23</v>
      </c>
      <c r="G19" s="35"/>
      <c r="H19" s="2">
        <f>'Tbl 10'!D18/'Tbl11'!C19</f>
        <v>962.72550227570207</v>
      </c>
      <c r="I19" s="35">
        <f t="shared" si="2"/>
        <v>7</v>
      </c>
      <c r="J19" s="35"/>
      <c r="K19" s="2">
        <f>'Tbl 10'!E18/'Tbl11'!C19</f>
        <v>4956.3839551984893</v>
      </c>
      <c r="L19" s="35">
        <f t="shared" si="3"/>
        <v>18</v>
      </c>
      <c r="M19" s="35"/>
      <c r="N19" s="2">
        <f>'Tbl 10'!F18/'Tbl11'!C19</f>
        <v>311.72322056898554</v>
      </c>
      <c r="O19" s="35">
        <f t="shared" si="4"/>
        <v>8</v>
      </c>
      <c r="P19" s="35"/>
      <c r="Q19" s="2">
        <f>'Tbl 10'!G18/'Tbl11'!C19</f>
        <v>72.732710467429641</v>
      </c>
      <c r="R19" s="35">
        <f t="shared" si="5"/>
        <v>21</v>
      </c>
      <c r="S19" s="35"/>
      <c r="T19" s="2">
        <f>'Tbl 10'!H18/'Tbl11'!C19</f>
        <v>1471.2815041651154</v>
      </c>
      <c r="U19" s="35">
        <f t="shared" si="6"/>
        <v>12</v>
      </c>
      <c r="V19" s="35"/>
      <c r="W19" s="2">
        <f>'Tbl 10'!I18/'Tbl11'!C19</f>
        <v>65.998709434657115</v>
      </c>
      <c r="X19" s="35">
        <f t="shared" si="7"/>
        <v>19</v>
      </c>
      <c r="Y19" s="32"/>
      <c r="Z19" s="2">
        <f>'Tbl 10'!J18/'Tbl11'!C19</f>
        <v>152.59965734369305</v>
      </c>
      <c r="AA19" s="35">
        <f t="shared" si="8"/>
        <v>6</v>
      </c>
      <c r="AB19" s="3"/>
      <c r="AC19" s="2">
        <f>'Tbl 10'!K18/'Tbl11'!C19</f>
        <v>893.60397377238166</v>
      </c>
      <c r="AD19" s="35">
        <f t="shared" si="9"/>
        <v>9</v>
      </c>
      <c r="AE19" s="3"/>
      <c r="AF19" s="2">
        <f>'Tbl 10'!L18/'Tbl11'!C19</f>
        <v>909.81677895065502</v>
      </c>
      <c r="AG19" s="35">
        <f t="shared" si="10"/>
        <v>11</v>
      </c>
      <c r="AH19" s="32"/>
      <c r="AI19" s="2">
        <f>'Tbl 10'!M18/'Tbl11'!C19</f>
        <v>250.77121446842236</v>
      </c>
      <c r="AJ19" s="35">
        <f t="shared" si="11"/>
        <v>16</v>
      </c>
      <c r="AK19" s="3"/>
      <c r="AL19" s="2">
        <f>('Tbl 10'!N18)/'Tbl11'!C19</f>
        <v>3058.3348340558746</v>
      </c>
      <c r="AM19" s="35">
        <f t="shared" si="12"/>
        <v>12</v>
      </c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1:52">
      <c r="A20" s="3" t="s">
        <v>34</v>
      </c>
      <c r="B20" s="2">
        <f t="shared" si="13"/>
        <v>13510.945937757886</v>
      </c>
      <c r="C20" s="35">
        <f t="shared" si="0"/>
        <v>11</v>
      </c>
      <c r="D20" s="35"/>
      <c r="E20" s="2">
        <f>'Tbl 10'!C19/'Tbl11'!C20</f>
        <v>353.64779603881692</v>
      </c>
      <c r="F20" s="35">
        <f t="shared" si="1"/>
        <v>13</v>
      </c>
      <c r="G20" s="35"/>
      <c r="H20" s="2">
        <f>'Tbl 10'!D19/'Tbl11'!C20</f>
        <v>974.33779665076952</v>
      </c>
      <c r="I20" s="35">
        <f t="shared" si="2"/>
        <v>6</v>
      </c>
      <c r="J20" s="35"/>
      <c r="K20" s="2">
        <f>'Tbl 10'!E19/'Tbl11'!C20</f>
        <v>5118.3178296083315</v>
      </c>
      <c r="L20" s="35">
        <f t="shared" si="3"/>
        <v>13</v>
      </c>
      <c r="M20" s="35"/>
      <c r="N20" s="2">
        <f>'Tbl 10'!F19/'Tbl11'!C20</f>
        <v>199.77323485296981</v>
      </c>
      <c r="O20" s="35">
        <f t="shared" si="4"/>
        <v>18</v>
      </c>
      <c r="P20" s="35"/>
      <c r="Q20" s="2">
        <f>'Tbl 10'!G19/'Tbl11'!C20</f>
        <v>215.51432879778633</v>
      </c>
      <c r="R20" s="35">
        <f t="shared" si="5"/>
        <v>9</v>
      </c>
      <c r="S20" s="35"/>
      <c r="T20" s="2">
        <f>'Tbl 10'!H19/'Tbl11'!C20</f>
        <v>1788.3407500884352</v>
      </c>
      <c r="U20" s="35">
        <f t="shared" si="6"/>
        <v>5</v>
      </c>
      <c r="V20" s="35"/>
      <c r="W20" s="2">
        <f>'Tbl 10'!I19/'Tbl11'!C20</f>
        <v>142.74254134099715</v>
      </c>
      <c r="X20" s="35">
        <f t="shared" si="7"/>
        <v>8</v>
      </c>
      <c r="Y20" s="32"/>
      <c r="Z20" s="2">
        <f>'Tbl 10'!J19/'Tbl11'!C20</f>
        <v>114.27475605026349</v>
      </c>
      <c r="AA20" s="35">
        <f t="shared" si="8"/>
        <v>15</v>
      </c>
      <c r="AB20" s="32"/>
      <c r="AC20" s="2">
        <f>'Tbl 10'!K19/'Tbl11'!C20</f>
        <v>733.34471868867047</v>
      </c>
      <c r="AD20" s="35">
        <f t="shared" si="9"/>
        <v>13</v>
      </c>
      <c r="AE20" s="32"/>
      <c r="AF20" s="2">
        <f>'Tbl 10'!L19/'Tbl11'!C20</f>
        <v>759.11386782249565</v>
      </c>
      <c r="AG20" s="35">
        <f t="shared" si="10"/>
        <v>22</v>
      </c>
      <c r="AH20" s="32"/>
      <c r="AI20" s="2">
        <f>'Tbl 10'!M19/'Tbl11'!C20</f>
        <v>279.18653069484515</v>
      </c>
      <c r="AJ20" s="35">
        <f t="shared" si="11"/>
        <v>13</v>
      </c>
      <c r="AK20" s="3"/>
      <c r="AL20" s="2">
        <f>('Tbl 10'!N19)/'Tbl11'!C20</f>
        <v>2832.3517871235058</v>
      </c>
      <c r="AM20" s="35">
        <f t="shared" si="12"/>
        <v>21</v>
      </c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spans="1:52">
      <c r="A21" s="3" t="s">
        <v>35</v>
      </c>
      <c r="B21" s="2">
        <f t="shared" si="13"/>
        <v>13555.753299453703</v>
      </c>
      <c r="C21" s="35">
        <f t="shared" si="0"/>
        <v>10</v>
      </c>
      <c r="D21" s="35"/>
      <c r="E21" s="2">
        <f>'Tbl 10'!C20/'Tbl11'!C21</f>
        <v>374.35708301750628</v>
      </c>
      <c r="F21" s="35">
        <f t="shared" si="1"/>
        <v>9</v>
      </c>
      <c r="G21" s="35"/>
      <c r="H21" s="2">
        <f>'Tbl 10'!D20/'Tbl11'!C21</f>
        <v>911.56881937399987</v>
      </c>
      <c r="I21" s="35">
        <f t="shared" si="2"/>
        <v>12</v>
      </c>
      <c r="J21" s="35"/>
      <c r="K21" s="2">
        <f>'Tbl 10'!E20/'Tbl11'!C21</f>
        <v>5059.8712450434059</v>
      </c>
      <c r="L21" s="35">
        <f t="shared" si="3"/>
        <v>14</v>
      </c>
      <c r="M21" s="35"/>
      <c r="N21" s="2">
        <f>'Tbl 10'!F20/'Tbl11'!C21</f>
        <v>305.53273960923877</v>
      </c>
      <c r="O21" s="35">
        <f t="shared" si="4"/>
        <v>9</v>
      </c>
      <c r="P21" s="35"/>
      <c r="Q21" s="2">
        <f>'Tbl 10'!G20/'Tbl11'!C21</f>
        <v>92.715788588614771</v>
      </c>
      <c r="R21" s="35">
        <f t="shared" si="5"/>
        <v>19</v>
      </c>
      <c r="S21" s="35"/>
      <c r="T21" s="2">
        <f>'Tbl 10'!H20/'Tbl11'!C21</f>
        <v>1389.1320134778468</v>
      </c>
      <c r="U21" s="35">
        <f t="shared" si="6"/>
        <v>13</v>
      </c>
      <c r="V21" s="35"/>
      <c r="W21" s="2">
        <f>'Tbl 10'!I20/'Tbl11'!C21</f>
        <v>137.87186190522152</v>
      </c>
      <c r="X21" s="35">
        <f t="shared" si="7"/>
        <v>9</v>
      </c>
      <c r="Y21" s="32"/>
      <c r="Z21" s="2">
        <f>'Tbl 10'!J20/'Tbl11'!C21</f>
        <v>128.58710090847418</v>
      </c>
      <c r="AA21" s="35">
        <f t="shared" si="8"/>
        <v>13</v>
      </c>
      <c r="AB21" s="3"/>
      <c r="AC21" s="2">
        <f>'Tbl 10'!K20/'Tbl11'!C21</f>
        <v>1072.9323536025167</v>
      </c>
      <c r="AD21" s="35">
        <f t="shared" si="9"/>
        <v>3</v>
      </c>
      <c r="AE21" s="3"/>
      <c r="AF21" s="2">
        <f>'Tbl 10'!L20/'Tbl11'!C21</f>
        <v>989.23328840259683</v>
      </c>
      <c r="AG21" s="35">
        <f t="shared" si="10"/>
        <v>4</v>
      </c>
      <c r="AH21" s="32"/>
      <c r="AI21" s="2">
        <f>'Tbl 10'!M20/'Tbl11'!C21</f>
        <v>266.48556060533667</v>
      </c>
      <c r="AJ21" s="35">
        <f t="shared" si="11"/>
        <v>14</v>
      </c>
      <c r="AK21" s="3"/>
      <c r="AL21" s="2">
        <f>('Tbl 10'!N20)/'Tbl11'!C21</f>
        <v>2827.4654449189434</v>
      </c>
      <c r="AM21" s="35">
        <f t="shared" si="12"/>
        <v>22</v>
      </c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1:52">
      <c r="A22" s="3" t="s">
        <v>36</v>
      </c>
      <c r="B22" s="2">
        <f t="shared" si="13"/>
        <v>14383.155793836842</v>
      </c>
      <c r="C22" s="35">
        <f t="shared" si="0"/>
        <v>8</v>
      </c>
      <c r="D22" s="35"/>
      <c r="E22" s="2">
        <f>'Tbl 10'!C21/'Tbl11'!C22</f>
        <v>347.47834079845092</v>
      </c>
      <c r="F22" s="35">
        <f t="shared" si="1"/>
        <v>14</v>
      </c>
      <c r="G22" s="35"/>
      <c r="H22" s="2">
        <f>'Tbl 10'!D21/'Tbl11'!C22</f>
        <v>1176.7374198353004</v>
      </c>
      <c r="I22" s="35">
        <f t="shared" si="2"/>
        <v>2</v>
      </c>
      <c r="J22" s="35"/>
      <c r="K22" s="2">
        <f>'Tbl 10'!E21/'Tbl11'!C22</f>
        <v>5315.7103788861496</v>
      </c>
      <c r="L22" s="35">
        <f t="shared" si="3"/>
        <v>5</v>
      </c>
      <c r="M22" s="35"/>
      <c r="N22" s="2">
        <f>'Tbl 10'!F21/'Tbl11'!C22</f>
        <v>481.33188772659821</v>
      </c>
      <c r="O22" s="35">
        <f t="shared" si="4"/>
        <v>2</v>
      </c>
      <c r="P22" s="35"/>
      <c r="Q22" s="2">
        <f>'Tbl 10'!G21/'Tbl11'!C22</f>
        <v>390.82296015686114</v>
      </c>
      <c r="R22" s="35">
        <f t="shared" si="5"/>
        <v>5</v>
      </c>
      <c r="S22" s="35"/>
      <c r="T22" s="2">
        <f>'Tbl 10'!H21/'Tbl11'!C22</f>
        <v>1288.4595234840674</v>
      </c>
      <c r="U22" s="35">
        <f t="shared" si="6"/>
        <v>18</v>
      </c>
      <c r="V22" s="35"/>
      <c r="W22" s="2">
        <f>'Tbl 10'!I21/'Tbl11'!C22</f>
        <v>163.68440645934498</v>
      </c>
      <c r="X22" s="35">
        <f t="shared" si="7"/>
        <v>6</v>
      </c>
      <c r="Y22" s="3"/>
      <c r="Z22" s="2">
        <f>'Tbl 10'!J21/'Tbl11'!C22</f>
        <v>132.39173876077726</v>
      </c>
      <c r="AA22" s="35">
        <f t="shared" si="8"/>
        <v>12</v>
      </c>
      <c r="AB22" s="32"/>
      <c r="AC22" s="2">
        <f>'Tbl 10'!K21/'Tbl11'!C22</f>
        <v>774.13585349349921</v>
      </c>
      <c r="AD22" s="35">
        <f t="shared" si="9"/>
        <v>12</v>
      </c>
      <c r="AE22" s="32"/>
      <c r="AF22" s="2">
        <f>'Tbl 10'!L21/'Tbl11'!C22</f>
        <v>858.48514816892407</v>
      </c>
      <c r="AG22" s="35">
        <f t="shared" si="10"/>
        <v>16</v>
      </c>
      <c r="AH22" s="32"/>
      <c r="AI22" s="2">
        <f>'Tbl 10'!M21/'Tbl11'!C22</f>
        <v>359.44694068195088</v>
      </c>
      <c r="AJ22" s="35">
        <f t="shared" si="11"/>
        <v>3</v>
      </c>
      <c r="AK22" s="3"/>
      <c r="AL22" s="2">
        <f>('Tbl 10'!N21)/'Tbl11'!C22</f>
        <v>3094.4711953849173</v>
      </c>
      <c r="AM22" s="35">
        <f t="shared" si="12"/>
        <v>9</v>
      </c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pans="1:52">
      <c r="C23" s="35"/>
      <c r="D23" s="35"/>
      <c r="F23" s="35"/>
      <c r="G23" s="35"/>
      <c r="I23" s="35"/>
      <c r="J23" s="35"/>
      <c r="L23" s="35"/>
      <c r="M23" s="35"/>
      <c r="O23" s="35"/>
      <c r="P23" s="35"/>
      <c r="R23" s="35"/>
      <c r="S23" s="35"/>
      <c r="U23" s="35"/>
      <c r="V23" s="35"/>
      <c r="X23" s="35"/>
      <c r="Y23" s="3"/>
      <c r="AA23" s="35"/>
      <c r="AB23" s="32"/>
      <c r="AD23" s="35"/>
      <c r="AE23" s="32"/>
      <c r="AG23" s="35"/>
      <c r="AH23" s="32"/>
      <c r="AJ23" s="35"/>
      <c r="AK23" s="3"/>
      <c r="AM23" s="35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1:52">
      <c r="A24" s="3" t="s">
        <v>37</v>
      </c>
      <c r="B24" s="2">
        <f t="shared" ref="B24:B28" si="14">+E24+H24+K24+N24+Q24+T24+W24+Z24+AC24+AF24+AI24+AL24</f>
        <v>12556.405184701965</v>
      </c>
      <c r="C24" s="35">
        <f t="shared" si="0"/>
        <v>24</v>
      </c>
      <c r="D24" s="35"/>
      <c r="E24" s="2">
        <f>'Tbl 10'!C23/'Tbl11'!C24</f>
        <v>264.382643257187</v>
      </c>
      <c r="F24" s="35">
        <f t="shared" si="1"/>
        <v>21</v>
      </c>
      <c r="G24" s="35"/>
      <c r="H24" s="2">
        <f>'Tbl 10'!D23/'Tbl11'!C24</f>
        <v>837.3297119147652</v>
      </c>
      <c r="I24" s="35">
        <f t="shared" si="2"/>
        <v>18</v>
      </c>
      <c r="J24" s="35"/>
      <c r="K24" s="2">
        <f>'Tbl 10'!E23/'Tbl11'!C24</f>
        <v>5122.0447592371729</v>
      </c>
      <c r="L24" s="35">
        <f t="shared" si="3"/>
        <v>12</v>
      </c>
      <c r="M24" s="35"/>
      <c r="N24" s="2">
        <f>'Tbl 10'!F23/'Tbl11'!C24</f>
        <v>273.37457777900835</v>
      </c>
      <c r="O24" s="35">
        <f t="shared" si="4"/>
        <v>13</v>
      </c>
      <c r="P24" s="35"/>
      <c r="Q24" s="2">
        <f>'Tbl 10'!G23/'Tbl11'!C24</f>
        <v>54.48194220056233</v>
      </c>
      <c r="R24" s="35">
        <f t="shared" si="5"/>
        <v>24</v>
      </c>
      <c r="S24" s="35"/>
      <c r="T24" s="2">
        <f>'Tbl 10'!H23/'Tbl11'!C24</f>
        <v>1310.0771493018028</v>
      </c>
      <c r="U24" s="35">
        <f t="shared" si="6"/>
        <v>16</v>
      </c>
      <c r="V24" s="35"/>
      <c r="W24" s="2">
        <f>'Tbl 10'!I23/'Tbl11'!C24</f>
        <v>45.178053901771584</v>
      </c>
      <c r="X24" s="35">
        <f t="shared" si="7"/>
        <v>24</v>
      </c>
      <c r="Y24" s="3"/>
      <c r="Z24" s="2">
        <f>'Tbl 10'!J23/'Tbl11'!C24</f>
        <v>9.5925350579468756</v>
      </c>
      <c r="AA24" s="35">
        <f t="shared" si="8"/>
        <v>20</v>
      </c>
      <c r="AB24" s="3"/>
      <c r="AC24" s="2">
        <f>'Tbl 10'!K23/'Tbl11'!C24</f>
        <v>468.8802302139481</v>
      </c>
      <c r="AD24" s="35">
        <f t="shared" si="9"/>
        <v>24</v>
      </c>
      <c r="AE24" s="32"/>
      <c r="AF24" s="2">
        <f>'Tbl 10'!L23/'Tbl11'!C24</f>
        <v>809.44774034359443</v>
      </c>
      <c r="AG24" s="35">
        <f t="shared" si="10"/>
        <v>17</v>
      </c>
      <c r="AH24" s="32"/>
      <c r="AI24" s="2">
        <f>'Tbl 10'!M23/'Tbl11'!C24</f>
        <v>293.07817333432922</v>
      </c>
      <c r="AJ24" s="35">
        <f t="shared" si="11"/>
        <v>10</v>
      </c>
      <c r="AK24" s="3"/>
      <c r="AL24" s="2">
        <f>('Tbl 10'!N23)/'Tbl11'!C24</f>
        <v>3068.5376681598764</v>
      </c>
      <c r="AM24" s="35">
        <f t="shared" si="12"/>
        <v>10</v>
      </c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1:52">
      <c r="A25" s="3" t="s">
        <v>38</v>
      </c>
      <c r="B25" s="2">
        <f t="shared" si="14"/>
        <v>13266.027475505527</v>
      </c>
      <c r="C25" s="35">
        <f t="shared" si="0"/>
        <v>16</v>
      </c>
      <c r="D25" s="35"/>
      <c r="E25" s="2">
        <f>'Tbl 10'!C24/'Tbl11'!C25</f>
        <v>425.09331352928916</v>
      </c>
      <c r="F25" s="35">
        <f t="shared" si="1"/>
        <v>6</v>
      </c>
      <c r="G25" s="35"/>
      <c r="H25" s="2">
        <f>'Tbl 10'!D24/'Tbl11'!C25</f>
        <v>652.16671878257262</v>
      </c>
      <c r="I25" s="35">
        <f t="shared" si="2"/>
        <v>24</v>
      </c>
      <c r="J25" s="35"/>
      <c r="K25" s="2">
        <f>'Tbl 10'!E24/'Tbl11'!C25</f>
        <v>4830.1279315197016</v>
      </c>
      <c r="L25" s="35">
        <f t="shared" si="3"/>
        <v>20</v>
      </c>
      <c r="M25" s="35"/>
      <c r="N25" s="2">
        <f>'Tbl 10'!F24/'Tbl11'!C25</f>
        <v>254.77922920575358</v>
      </c>
      <c r="O25" s="35">
        <f t="shared" si="4"/>
        <v>15</v>
      </c>
      <c r="P25" s="35"/>
      <c r="Q25" s="2">
        <f>'Tbl 10'!G24/'Tbl11'!C25</f>
        <v>261.57647748592871</v>
      </c>
      <c r="R25" s="35">
        <f t="shared" si="5"/>
        <v>7</v>
      </c>
      <c r="S25" s="35"/>
      <c r="T25" s="2">
        <f>'Tbl 10'!H24/'Tbl11'!C25</f>
        <v>1113.0786194496561</v>
      </c>
      <c r="U25" s="35">
        <f t="shared" si="6"/>
        <v>22</v>
      </c>
      <c r="V25" s="35"/>
      <c r="W25" s="2">
        <f>'Tbl 10'!I24/'Tbl11'!C25</f>
        <v>168.83839639357933</v>
      </c>
      <c r="X25" s="35">
        <f t="shared" si="7"/>
        <v>5</v>
      </c>
      <c r="Y25" s="32"/>
      <c r="Z25" s="2">
        <f>'Tbl 10'!J24/'Tbl11'!C25</f>
        <v>163.72197467166981</v>
      </c>
      <c r="AA25" s="35">
        <f t="shared" si="8"/>
        <v>4</v>
      </c>
      <c r="AB25" s="3"/>
      <c r="AC25" s="2">
        <f>'Tbl 10'!K24/'Tbl11'!C25</f>
        <v>1096.5674979153634</v>
      </c>
      <c r="AD25" s="35">
        <f t="shared" si="9"/>
        <v>1</v>
      </c>
      <c r="AE25" s="32"/>
      <c r="AF25" s="2">
        <f>'Tbl 10'!L24/'Tbl11'!C25</f>
        <v>1062.172402022097</v>
      </c>
      <c r="AG25" s="35">
        <f t="shared" si="10"/>
        <v>2</v>
      </c>
      <c r="AH25" s="32"/>
      <c r="AI25" s="2">
        <f>'Tbl 10'!M24/'Tbl11'!C25</f>
        <v>246.63311705232437</v>
      </c>
      <c r="AJ25" s="35">
        <f t="shared" si="11"/>
        <v>18</v>
      </c>
      <c r="AK25" s="3"/>
      <c r="AL25" s="2">
        <f>('Tbl 10'!N24)/'Tbl11'!C25</f>
        <v>2991.271797477591</v>
      </c>
      <c r="AM25" s="35">
        <f t="shared" si="12"/>
        <v>15</v>
      </c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1:52">
      <c r="A26" s="3" t="s">
        <v>39</v>
      </c>
      <c r="B26" s="2">
        <f t="shared" si="14"/>
        <v>12739.259193500722</v>
      </c>
      <c r="C26" s="35">
        <f t="shared" si="0"/>
        <v>20</v>
      </c>
      <c r="D26" s="35"/>
      <c r="E26" s="2">
        <f>'Tbl 10'!C25/'Tbl11'!C26</f>
        <v>285.13507021348437</v>
      </c>
      <c r="F26" s="35">
        <f t="shared" si="1"/>
        <v>17</v>
      </c>
      <c r="G26" s="35"/>
      <c r="H26" s="2">
        <f>'Tbl 10'!D25/'Tbl11'!C26</f>
        <v>714.49101471715528</v>
      </c>
      <c r="I26" s="35">
        <f t="shared" si="2"/>
        <v>22</v>
      </c>
      <c r="J26" s="35"/>
      <c r="K26" s="2">
        <f>'Tbl 10'!E25/'Tbl11'!C26</f>
        <v>4607.9963211126733</v>
      </c>
      <c r="L26" s="35">
        <f t="shared" si="3"/>
        <v>24</v>
      </c>
      <c r="M26" s="35"/>
      <c r="N26" s="2">
        <f>'Tbl 10'!F25/'Tbl11'!C26</f>
        <v>180.10397123051749</v>
      </c>
      <c r="O26" s="35">
        <f t="shared" si="4"/>
        <v>22</v>
      </c>
      <c r="P26" s="35"/>
      <c r="Q26" s="2">
        <f>'Tbl 10'!G25/'Tbl11'!C26</f>
        <v>61.148884586447593</v>
      </c>
      <c r="R26" s="35">
        <f t="shared" si="5"/>
        <v>23</v>
      </c>
      <c r="S26" s="35"/>
      <c r="T26" s="2">
        <f>'Tbl 10'!H25/'Tbl11'!C26</f>
        <v>1293.5112865173053</v>
      </c>
      <c r="U26" s="35">
        <f t="shared" si="6"/>
        <v>17</v>
      </c>
      <c r="V26" s="35"/>
      <c r="W26" s="2">
        <f>'Tbl 10'!I25/'Tbl11'!C26</f>
        <v>47.808347013352495</v>
      </c>
      <c r="X26" s="35">
        <f t="shared" si="7"/>
        <v>23</v>
      </c>
      <c r="Y26" s="32"/>
      <c r="Z26" s="2">
        <f>'Tbl 10'!J25/'Tbl11'!C26</f>
        <v>104.2192043301428</v>
      </c>
      <c r="AA26" s="35">
        <f t="shared" si="8"/>
        <v>18</v>
      </c>
      <c r="AB26" s="3"/>
      <c r="AC26" s="2">
        <f>'Tbl 10'!K25/'Tbl11'!C26</f>
        <v>868.00644753306972</v>
      </c>
      <c r="AD26" s="35">
        <f t="shared" si="9"/>
        <v>10</v>
      </c>
      <c r="AE26" s="3"/>
      <c r="AF26" s="2">
        <f>'Tbl 10'!L25/'Tbl11'!C26</f>
        <v>707.99875021880291</v>
      </c>
      <c r="AG26" s="35">
        <f t="shared" si="10"/>
        <v>24</v>
      </c>
      <c r="AH26" s="32"/>
      <c r="AI26" s="2">
        <f>'Tbl 10'!M25/'Tbl11'!C26</f>
        <v>332.61978488967173</v>
      </c>
      <c r="AJ26" s="35">
        <f t="shared" si="11"/>
        <v>6</v>
      </c>
      <c r="AK26" s="3"/>
      <c r="AL26" s="2">
        <f>('Tbl 10'!N25)/'Tbl11'!C26</f>
        <v>3536.2201111380978</v>
      </c>
      <c r="AM26" s="35">
        <f t="shared" si="12"/>
        <v>4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1:52">
      <c r="A27" s="3" t="s">
        <v>40</v>
      </c>
      <c r="B27" s="2">
        <f t="shared" si="14"/>
        <v>14937.947188601775</v>
      </c>
      <c r="C27" s="35">
        <f t="shared" si="0"/>
        <v>5</v>
      </c>
      <c r="D27" s="35"/>
      <c r="E27" s="2">
        <f>'Tbl 10'!C26/'Tbl11'!C27</f>
        <v>225.06006940298428</v>
      </c>
      <c r="F27" s="35">
        <f t="shared" si="1"/>
        <v>22</v>
      </c>
      <c r="G27" s="35"/>
      <c r="H27" s="2">
        <f>'Tbl 10'!D26/'Tbl11'!C27</f>
        <v>1070.2574800192358</v>
      </c>
      <c r="I27" s="35">
        <f t="shared" si="2"/>
        <v>4</v>
      </c>
      <c r="J27" s="35"/>
      <c r="K27" s="2">
        <f>'Tbl 10'!E26/'Tbl11'!C27</f>
        <v>6093.7678321297299</v>
      </c>
      <c r="L27" s="35">
        <f t="shared" si="3"/>
        <v>3</v>
      </c>
      <c r="M27" s="35"/>
      <c r="N27" s="2">
        <f>'Tbl 10'!F26/'Tbl11'!C27</f>
        <v>178.55070304031096</v>
      </c>
      <c r="O27" s="35">
        <f t="shared" si="4"/>
        <v>23</v>
      </c>
      <c r="P27" s="35"/>
      <c r="Q27" s="2">
        <f>'Tbl 10'!G26/'Tbl11'!C27</f>
        <v>71.127031317087642</v>
      </c>
      <c r="R27" s="35">
        <f t="shared" si="5"/>
        <v>22</v>
      </c>
      <c r="S27" s="35"/>
      <c r="T27" s="2">
        <f>'Tbl 10'!H26/'Tbl11'!C27</f>
        <v>1916.2803022797762</v>
      </c>
      <c r="U27" s="35">
        <f t="shared" si="6"/>
        <v>2</v>
      </c>
      <c r="V27" s="35"/>
      <c r="W27" s="2">
        <f>'Tbl 10'!I26/'Tbl11'!C27</f>
        <v>63.136231805091064</v>
      </c>
      <c r="X27" s="35">
        <f t="shared" si="7"/>
        <v>21</v>
      </c>
      <c r="Y27" s="3"/>
      <c r="Z27" s="2">
        <f>'Tbl 10'!J26/'Tbl11'!C27</f>
        <v>150.46793440666522</v>
      </c>
      <c r="AA27" s="35">
        <f t="shared" si="8"/>
        <v>7</v>
      </c>
      <c r="AB27" s="3"/>
      <c r="AC27" s="2">
        <f>'Tbl 10'!K26/'Tbl11'!C27</f>
        <v>719.31193550267335</v>
      </c>
      <c r="AD27" s="35">
        <f t="shared" si="9"/>
        <v>14</v>
      </c>
      <c r="AE27" s="32"/>
      <c r="AF27" s="2">
        <f>'Tbl 10'!L26/'Tbl11'!C27</f>
        <v>736.00198755135239</v>
      </c>
      <c r="AG27" s="35">
        <f t="shared" si="10"/>
        <v>23</v>
      </c>
      <c r="AH27" s="32"/>
      <c r="AI27" s="2">
        <f>'Tbl 10'!M26/'Tbl11'!C27</f>
        <v>424.48300103352722</v>
      </c>
      <c r="AJ27" s="35">
        <f t="shared" si="11"/>
        <v>1</v>
      </c>
      <c r="AK27" s="3"/>
      <c r="AL27" s="2">
        <f>('Tbl 10'!N26)/'Tbl11'!C27</f>
        <v>3289.5026801133436</v>
      </c>
      <c r="AM27" s="35">
        <f t="shared" si="12"/>
        <v>6</v>
      </c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</row>
    <row r="28" spans="1:52">
      <c r="A28" s="3" t="s">
        <v>41</v>
      </c>
      <c r="B28" s="2">
        <f t="shared" si="14"/>
        <v>14988.760455373498</v>
      </c>
      <c r="C28" s="35">
        <f t="shared" si="0"/>
        <v>4</v>
      </c>
      <c r="D28" s="35"/>
      <c r="E28" s="2">
        <f>'Tbl 10'!C27/'Tbl11'!C28</f>
        <v>610.43454457029998</v>
      </c>
      <c r="F28" s="35">
        <f t="shared" si="1"/>
        <v>2</v>
      </c>
      <c r="G28" s="35"/>
      <c r="H28" s="2">
        <f>'Tbl 10'!D27/'Tbl11'!C28</f>
        <v>890.02765159773014</v>
      </c>
      <c r="I28" s="35">
        <f t="shared" si="2"/>
        <v>16</v>
      </c>
      <c r="J28" s="35"/>
      <c r="K28" s="2">
        <f>'Tbl 10'!E27/'Tbl11'!C28</f>
        <v>5228.5941555231748</v>
      </c>
      <c r="L28" s="35">
        <f t="shared" si="3"/>
        <v>7</v>
      </c>
      <c r="M28" s="35"/>
      <c r="N28" s="2">
        <f>'Tbl 10'!F27/'Tbl11'!C28</f>
        <v>181.44184426848727</v>
      </c>
      <c r="O28" s="35">
        <f t="shared" si="4"/>
        <v>21</v>
      </c>
      <c r="P28" s="35"/>
      <c r="Q28" s="2">
        <f>'Tbl 10'!G27/'Tbl11'!C28</f>
        <v>377.28585361668053</v>
      </c>
      <c r="R28" s="35">
        <f t="shared" si="5"/>
        <v>6</v>
      </c>
      <c r="S28" s="35"/>
      <c r="T28" s="2">
        <f>'Tbl 10'!H27/'Tbl11'!C28</f>
        <v>1719.7965783761401</v>
      </c>
      <c r="U28" s="35">
        <f t="shared" si="6"/>
        <v>6</v>
      </c>
      <c r="V28" s="35"/>
      <c r="W28" s="2">
        <f>'Tbl 10'!I27/'Tbl11'!C28</f>
        <v>209.03998741880909</v>
      </c>
      <c r="X28" s="35">
        <f t="shared" si="7"/>
        <v>4</v>
      </c>
      <c r="Y28" s="32"/>
      <c r="Z28" s="2">
        <f>'Tbl 10'!J27/'Tbl11'!C28</f>
        <v>184.43424639764405</v>
      </c>
      <c r="AA28" s="35">
        <f t="shared" si="8"/>
        <v>2</v>
      </c>
      <c r="AB28" s="3"/>
      <c r="AC28" s="2">
        <f>'Tbl 10'!K27/'Tbl11'!C28</f>
        <v>984.88938349942703</v>
      </c>
      <c r="AD28" s="35">
        <f t="shared" si="9"/>
        <v>5</v>
      </c>
      <c r="AE28" s="3"/>
      <c r="AF28" s="2">
        <f>'Tbl 10'!L27/'Tbl11'!C28</f>
        <v>969.83669463256535</v>
      </c>
      <c r="AG28" s="35">
        <f t="shared" si="10"/>
        <v>5</v>
      </c>
      <c r="AH28" s="32"/>
      <c r="AI28" s="2">
        <f>'Tbl 10'!M27/'Tbl11'!C28</f>
        <v>306.60206570189087</v>
      </c>
      <c r="AJ28" s="35">
        <f t="shared" si="11"/>
        <v>9</v>
      </c>
      <c r="AK28" s="3"/>
      <c r="AL28" s="2">
        <f>('Tbl 10'!N27)/'Tbl11'!C28</f>
        <v>3326.3774497706468</v>
      </c>
      <c r="AM28" s="35">
        <f t="shared" si="12"/>
        <v>5</v>
      </c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pans="1:52">
      <c r="C29" s="35"/>
      <c r="D29" s="35"/>
      <c r="F29" s="35"/>
      <c r="G29" s="35"/>
      <c r="I29" s="35"/>
      <c r="J29" s="35"/>
      <c r="L29" s="35"/>
      <c r="M29" s="35"/>
      <c r="O29" s="35"/>
      <c r="P29" s="35"/>
      <c r="R29" s="35"/>
      <c r="S29" s="35"/>
      <c r="U29" s="35"/>
      <c r="V29" s="35"/>
      <c r="X29" s="35"/>
      <c r="Y29" s="32"/>
      <c r="AA29" s="35"/>
      <c r="AB29" s="3"/>
      <c r="AD29" s="35"/>
      <c r="AE29" s="3"/>
      <c r="AG29" s="35"/>
      <c r="AH29" s="32"/>
      <c r="AJ29" s="35"/>
      <c r="AK29" s="3"/>
      <c r="AM29" s="35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</row>
    <row r="30" spans="1:52">
      <c r="A30" s="116" t="s">
        <v>116</v>
      </c>
      <c r="B30" s="2">
        <f t="shared" ref="B30:B34" si="15">+E30+H30+K30+N30+Q30+T30+W30+Z30+AC30+AF30+AI30+AL30</f>
        <v>15307.480924572777</v>
      </c>
      <c r="C30" s="35">
        <f t="shared" si="0"/>
        <v>3</v>
      </c>
      <c r="D30" s="35"/>
      <c r="E30" s="2">
        <f>'Tbl 10'!C29/'Tbl11'!C30</f>
        <v>355.34642246973488</v>
      </c>
      <c r="F30" s="35">
        <f t="shared" si="1"/>
        <v>12</v>
      </c>
      <c r="G30" s="35"/>
      <c r="H30" s="2">
        <f>'Tbl 10'!D29/'Tbl11'!C30</f>
        <v>925.72064539217854</v>
      </c>
      <c r="I30" s="35">
        <f t="shared" si="2"/>
        <v>11</v>
      </c>
      <c r="J30" s="35"/>
      <c r="K30" s="2">
        <f>'Tbl 10'!E29/'Tbl11'!C30</f>
        <v>6223.9225404722074</v>
      </c>
      <c r="L30" s="35">
        <f t="shared" si="3"/>
        <v>2</v>
      </c>
      <c r="M30" s="35"/>
      <c r="N30" s="2">
        <f>'Tbl 10'!F29/'Tbl11'!C30</f>
        <v>215.2360023452525</v>
      </c>
      <c r="O30" s="35">
        <f t="shared" si="4"/>
        <v>17</v>
      </c>
      <c r="P30" s="35"/>
      <c r="Q30" s="2">
        <f>'Tbl 10'!G29/'Tbl11'!C30</f>
        <v>89.877190606417031</v>
      </c>
      <c r="R30" s="35">
        <f t="shared" si="5"/>
        <v>20</v>
      </c>
      <c r="S30" s="35"/>
      <c r="T30" s="2">
        <f>'Tbl 10'!H29/'Tbl11'!C30</f>
        <v>1860.1363224551164</v>
      </c>
      <c r="U30" s="35">
        <f t="shared" si="6"/>
        <v>3</v>
      </c>
      <c r="V30" s="35"/>
      <c r="W30" s="2">
        <f>'Tbl 10'!I29/'Tbl11'!C30</f>
        <v>76.815060097684821</v>
      </c>
      <c r="X30" s="35">
        <f t="shared" si="7"/>
        <v>16</v>
      </c>
      <c r="Y30" s="32"/>
      <c r="Z30" s="2">
        <f>'Tbl 10'!J29/'Tbl11'!C30</f>
        <v>9.866008745601465E-3</v>
      </c>
      <c r="AA30" s="35">
        <f t="shared" si="8"/>
        <v>21</v>
      </c>
      <c r="AB30" s="3"/>
      <c r="AC30" s="2">
        <f>'Tbl 10'!K29/'Tbl11'!C30</f>
        <v>677.76714572997253</v>
      </c>
      <c r="AD30" s="35">
        <f t="shared" si="9"/>
        <v>18</v>
      </c>
      <c r="AE30" s="3"/>
      <c r="AF30" s="2">
        <f>'Tbl 10'!L29/'Tbl11'!C30</f>
        <v>903.29276358220375</v>
      </c>
      <c r="AG30" s="35">
        <f t="shared" si="10"/>
        <v>12</v>
      </c>
      <c r="AH30" s="32"/>
      <c r="AI30" s="2">
        <f>'Tbl 10'!M29/'Tbl11'!C30</f>
        <v>247.25278916212741</v>
      </c>
      <c r="AJ30" s="35">
        <f t="shared" si="11"/>
        <v>17</v>
      </c>
      <c r="AK30" s="3"/>
      <c r="AL30" s="2">
        <f>('Tbl 10'!N29)/'Tbl11'!C30</f>
        <v>3732.1041762511372</v>
      </c>
      <c r="AM30" s="35">
        <f t="shared" si="12"/>
        <v>2</v>
      </c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</row>
    <row r="31" spans="1:52">
      <c r="A31" s="3" t="s">
        <v>43</v>
      </c>
      <c r="B31" s="2">
        <f t="shared" si="15"/>
        <v>14569.86579701681</v>
      </c>
      <c r="C31" s="35">
        <f t="shared" si="0"/>
        <v>7</v>
      </c>
      <c r="D31" s="35"/>
      <c r="E31" s="2">
        <f>'Tbl 10'!C30/'Tbl11'!C31</f>
        <v>452.93279028512336</v>
      </c>
      <c r="F31" s="35">
        <f t="shared" si="1"/>
        <v>5</v>
      </c>
      <c r="G31" s="35"/>
      <c r="H31" s="2">
        <f>'Tbl 10'!D30/'Tbl11'!C31</f>
        <v>952.30656476948138</v>
      </c>
      <c r="I31" s="35">
        <f t="shared" si="2"/>
        <v>9</v>
      </c>
      <c r="J31" s="35"/>
      <c r="K31" s="2">
        <f>'Tbl 10'!E30/'Tbl11'!C31</f>
        <v>5174.1370936798075</v>
      </c>
      <c r="L31" s="35">
        <f t="shared" si="3"/>
        <v>9</v>
      </c>
      <c r="M31" s="35"/>
      <c r="N31" s="2">
        <f>'Tbl 10'!F30/'Tbl11'!C31</f>
        <v>142.13505475245455</v>
      </c>
      <c r="O31" s="35">
        <f t="shared" si="4"/>
        <v>24</v>
      </c>
      <c r="P31" s="35"/>
      <c r="Q31" s="2">
        <f>'Tbl 10'!G30/'Tbl11'!C31</f>
        <v>657.76178746316748</v>
      </c>
      <c r="R31" s="35">
        <f t="shared" si="5"/>
        <v>2</v>
      </c>
      <c r="S31" s="35"/>
      <c r="T31" s="2">
        <f>'Tbl 10'!H30/'Tbl11'!C31</f>
        <v>1706.1812017827779</v>
      </c>
      <c r="U31" s="35">
        <f t="shared" si="6"/>
        <v>9</v>
      </c>
      <c r="V31" s="35"/>
      <c r="W31" s="2">
        <f>'Tbl 10'!I30/'Tbl11'!C31</f>
        <v>152.28633474437714</v>
      </c>
      <c r="X31" s="35">
        <f t="shared" si="7"/>
        <v>7</v>
      </c>
      <c r="Y31" s="32"/>
      <c r="Z31" s="2">
        <f>'Tbl 10'!J30/'Tbl11'!C31</f>
        <v>132.92071785455605</v>
      </c>
      <c r="AA31" s="35">
        <f t="shared" si="8"/>
        <v>11</v>
      </c>
      <c r="AB31" s="32"/>
      <c r="AC31" s="2">
        <f>'Tbl 10'!K30/'Tbl11'!C31</f>
        <v>820.21732428639461</v>
      </c>
      <c r="AD31" s="35">
        <f t="shared" si="9"/>
        <v>11</v>
      </c>
      <c r="AE31" s="32"/>
      <c r="AF31" s="2">
        <f>'Tbl 10'!L30/'Tbl11'!C31</f>
        <v>956.5641252436958</v>
      </c>
      <c r="AG31" s="35">
        <f t="shared" si="10"/>
        <v>7</v>
      </c>
      <c r="AH31" s="32"/>
      <c r="AI31" s="2">
        <f>'Tbl 10'!M30/'Tbl11'!C31</f>
        <v>358.83325295874619</v>
      </c>
      <c r="AJ31" s="35">
        <f t="shared" si="11"/>
        <v>4</v>
      </c>
      <c r="AK31" s="3"/>
      <c r="AL31" s="2">
        <f>('Tbl 10'!N30)/'Tbl11'!C31</f>
        <v>3063.5895491962274</v>
      </c>
      <c r="AM31" s="35">
        <f t="shared" si="12"/>
        <v>11</v>
      </c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</row>
    <row r="32" spans="1:52">
      <c r="A32" s="3" t="s">
        <v>44</v>
      </c>
      <c r="B32" s="2">
        <f t="shared" si="15"/>
        <v>12747.322375358477</v>
      </c>
      <c r="C32" s="35">
        <f t="shared" si="0"/>
        <v>19</v>
      </c>
      <c r="D32" s="35"/>
      <c r="E32" s="2">
        <f>'Tbl 10'!C31/'Tbl11'!C32</f>
        <v>275.48856163616307</v>
      </c>
      <c r="F32" s="35">
        <f t="shared" si="1"/>
        <v>19</v>
      </c>
      <c r="G32" s="35"/>
      <c r="H32" s="2">
        <f>'Tbl 10'!D31/'Tbl11'!C32</f>
        <v>668.52979861402184</v>
      </c>
      <c r="I32" s="35">
        <f t="shared" si="2"/>
        <v>23</v>
      </c>
      <c r="J32" s="35"/>
      <c r="K32" s="2">
        <f>'Tbl 10'!E31/'Tbl11'!C32</f>
        <v>5143.7588072404942</v>
      </c>
      <c r="L32" s="35">
        <f t="shared" si="3"/>
        <v>11</v>
      </c>
      <c r="M32" s="35"/>
      <c r="N32" s="2">
        <f>'Tbl 10'!F31/'Tbl11'!C32</f>
        <v>262.53738603703562</v>
      </c>
      <c r="O32" s="35">
        <f t="shared" si="4"/>
        <v>14</v>
      </c>
      <c r="P32" s="35"/>
      <c r="Q32" s="2">
        <f>'Tbl 10'!G31/'Tbl11'!C32</f>
        <v>127.04299603517904</v>
      </c>
      <c r="R32" s="35">
        <f t="shared" si="5"/>
        <v>16</v>
      </c>
      <c r="S32" s="35"/>
      <c r="T32" s="2">
        <f>'Tbl 10'!H31/'Tbl11'!C32</f>
        <v>1227.8011900037498</v>
      </c>
      <c r="U32" s="35">
        <f t="shared" si="6"/>
        <v>19</v>
      </c>
      <c r="V32" s="35"/>
      <c r="W32" s="2">
        <f>'Tbl 10'!I31/'Tbl11'!C32</f>
        <v>64.525760986351102</v>
      </c>
      <c r="X32" s="35">
        <f t="shared" si="7"/>
        <v>20</v>
      </c>
      <c r="Y32" s="3"/>
      <c r="Z32" s="2">
        <f>'Tbl 10'!J31/'Tbl11'!C32</f>
        <v>107.54577955090606</v>
      </c>
      <c r="AA32" s="35">
        <f t="shared" si="8"/>
        <v>17</v>
      </c>
      <c r="AB32" s="32"/>
      <c r="AC32" s="2">
        <f>'Tbl 10'!K31/'Tbl11'!C32</f>
        <v>980.9874033025975</v>
      </c>
      <c r="AD32" s="35">
        <f t="shared" si="9"/>
        <v>6</v>
      </c>
      <c r="AE32" s="32"/>
      <c r="AF32" s="2">
        <f>'Tbl 10'!L31/'Tbl11'!C32</f>
        <v>797.34751515272637</v>
      </c>
      <c r="AG32" s="35">
        <f t="shared" si="10"/>
        <v>18</v>
      </c>
      <c r="AH32" s="32"/>
      <c r="AI32" s="2">
        <f>'Tbl 10'!M31/'Tbl11'!C32</f>
        <v>242.35106538983197</v>
      </c>
      <c r="AJ32" s="35">
        <f t="shared" si="11"/>
        <v>19</v>
      </c>
      <c r="AK32" s="3"/>
      <c r="AL32" s="2">
        <f>('Tbl 10'!N31)/'Tbl11'!C32</f>
        <v>2849.4061114094188</v>
      </c>
      <c r="AM32" s="35">
        <f t="shared" si="12"/>
        <v>19</v>
      </c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spans="1:52">
      <c r="A33" s="3" t="s">
        <v>45</v>
      </c>
      <c r="B33" s="2">
        <f t="shared" si="15"/>
        <v>12710.01663444832</v>
      </c>
      <c r="C33" s="35">
        <f t="shared" si="0"/>
        <v>21</v>
      </c>
      <c r="D33" s="35"/>
      <c r="E33" s="2">
        <f>'Tbl 10'!C32/'Tbl11'!C33</f>
        <v>191.819484828067</v>
      </c>
      <c r="F33" s="35">
        <f t="shared" si="1"/>
        <v>24</v>
      </c>
      <c r="G33" s="35"/>
      <c r="H33" s="2">
        <f>'Tbl 10'!D32/'Tbl11'!C33</f>
        <v>961.35361359019555</v>
      </c>
      <c r="I33" s="35">
        <f t="shared" si="2"/>
        <v>8</v>
      </c>
      <c r="J33" s="35"/>
      <c r="K33" s="2">
        <f>'Tbl 10'!E32/'Tbl11'!C33</f>
        <v>4746.2812958192553</v>
      </c>
      <c r="L33" s="35">
        <f t="shared" si="3"/>
        <v>22</v>
      </c>
      <c r="M33" s="35"/>
      <c r="N33" s="2">
        <f>'Tbl 10'!F32/'Tbl11'!C33</f>
        <v>281.382905662089</v>
      </c>
      <c r="O33" s="35">
        <f t="shared" si="4"/>
        <v>11</v>
      </c>
      <c r="P33" s="35"/>
      <c r="Q33" s="2">
        <f>'Tbl 10'!G32/'Tbl11'!C33</f>
        <v>107.62826084464443</v>
      </c>
      <c r="R33" s="35">
        <f t="shared" si="5"/>
        <v>17</v>
      </c>
      <c r="S33" s="35"/>
      <c r="T33" s="2">
        <f>'Tbl 10'!H32/'Tbl11'!C33</f>
        <v>1213.0410841942282</v>
      </c>
      <c r="U33" s="35">
        <f t="shared" si="6"/>
        <v>20</v>
      </c>
      <c r="V33" s="35"/>
      <c r="W33" s="2">
        <f>'Tbl 10'!I32/'Tbl11'!C33</f>
        <v>75.03561756704795</v>
      </c>
      <c r="X33" s="35">
        <f t="shared" si="7"/>
        <v>17</v>
      </c>
      <c r="Y33" s="32"/>
      <c r="Z33" s="2">
        <f>'Tbl 10'!J32/'Tbl11'!C33</f>
        <v>146.26500146501166</v>
      </c>
      <c r="AA33" s="35">
        <f t="shared" si="8"/>
        <v>9</v>
      </c>
      <c r="AB33" s="3"/>
      <c r="AC33" s="2">
        <f>'Tbl 10'!K32/'Tbl11'!C33</f>
        <v>973.48445168451929</v>
      </c>
      <c r="AD33" s="35">
        <f t="shared" si="9"/>
        <v>7</v>
      </c>
      <c r="AE33" s="32"/>
      <c r="AF33" s="2">
        <f>'Tbl 10'!L32/'Tbl11'!C33</f>
        <v>920.10453514986636</v>
      </c>
      <c r="AG33" s="35">
        <f t="shared" si="10"/>
        <v>9</v>
      </c>
      <c r="AH33" s="32"/>
      <c r="AI33" s="2">
        <f>'Tbl 10'!M32/'Tbl11'!C33</f>
        <v>232.88278424608407</v>
      </c>
      <c r="AJ33" s="35">
        <f t="shared" si="11"/>
        <v>20</v>
      </c>
      <c r="AK33" s="3"/>
      <c r="AL33" s="2">
        <f>('Tbl 10'!N32)/'Tbl11'!C33</f>
        <v>2860.7375993973133</v>
      </c>
      <c r="AM33" s="35">
        <f t="shared" si="12"/>
        <v>18</v>
      </c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</row>
    <row r="34" spans="1:52">
      <c r="A34" s="3" t="s">
        <v>46</v>
      </c>
      <c r="B34" s="2">
        <f t="shared" si="15"/>
        <v>16314.325305235565</v>
      </c>
      <c r="C34" s="35">
        <f t="shared" si="0"/>
        <v>2</v>
      </c>
      <c r="D34" s="35"/>
      <c r="E34" s="2">
        <f>'Tbl 10'!C33/'Tbl11'!C34</f>
        <v>551.00478374836177</v>
      </c>
      <c r="F34" s="35">
        <f t="shared" si="1"/>
        <v>3</v>
      </c>
      <c r="G34" s="35"/>
      <c r="H34" s="2">
        <f>'Tbl 10'!D33/'Tbl11'!C34</f>
        <v>1368.9434779609576</v>
      </c>
      <c r="I34" s="35">
        <f t="shared" si="2"/>
        <v>1</v>
      </c>
      <c r="J34" s="35"/>
      <c r="K34" s="2">
        <f>'Tbl 10'!E33/'Tbl11'!C34</f>
        <v>5671.8493136511015</v>
      </c>
      <c r="L34" s="35">
        <f t="shared" si="3"/>
        <v>4</v>
      </c>
      <c r="M34" s="35"/>
      <c r="N34" s="2">
        <f>'Tbl 10'!F33/'Tbl11'!C34</f>
        <v>411.81963164792717</v>
      </c>
      <c r="O34" s="35">
        <f t="shared" si="4"/>
        <v>4</v>
      </c>
      <c r="P34" s="35"/>
      <c r="Q34" s="2">
        <f>'Tbl 10'!G33/'Tbl11'!C34</f>
        <v>166.89596468234805</v>
      </c>
      <c r="R34" s="35">
        <f t="shared" si="5"/>
        <v>14</v>
      </c>
      <c r="S34" s="35"/>
      <c r="T34" s="2">
        <f>'Tbl 10'!H33/'Tbl11'!C34</f>
        <v>1716.8322308063746</v>
      </c>
      <c r="U34" s="35">
        <f t="shared" si="6"/>
        <v>7</v>
      </c>
      <c r="V34" s="35"/>
      <c r="W34" s="2">
        <f>'Tbl 10'!I33/'Tbl11'!C34</f>
        <v>387.9962440504932</v>
      </c>
      <c r="X34" s="35">
        <f t="shared" si="7"/>
        <v>1</v>
      </c>
      <c r="Y34" s="3"/>
      <c r="Z34" s="2">
        <f>'Tbl 10'!J33/'Tbl11'!C34</f>
        <v>166.98412430157961</v>
      </c>
      <c r="AA34" s="35">
        <f t="shared" si="8"/>
        <v>3</v>
      </c>
      <c r="AB34" s="32"/>
      <c r="AC34" s="2">
        <f>'Tbl 10'!K33/'Tbl11'!C34</f>
        <v>1058.4309857211836</v>
      </c>
      <c r="AD34" s="35">
        <f t="shared" si="9"/>
        <v>4</v>
      </c>
      <c r="AE34" s="3"/>
      <c r="AF34" s="2">
        <f>'Tbl 10'!L33/'Tbl11'!C34</f>
        <v>913.8809477822997</v>
      </c>
      <c r="AG34" s="35">
        <f t="shared" si="10"/>
        <v>10</v>
      </c>
      <c r="AH34" s="32"/>
      <c r="AI34" s="2">
        <f>'Tbl 10'!M33/'Tbl11'!C34</f>
        <v>307.16982134234667</v>
      </c>
      <c r="AJ34" s="35">
        <f t="shared" si="11"/>
        <v>8</v>
      </c>
      <c r="AK34" s="3"/>
      <c r="AL34" s="2">
        <f>('Tbl 10'!N33)/'Tbl11'!C34</f>
        <v>3592.5177795405934</v>
      </c>
      <c r="AM34" s="35">
        <f t="shared" si="12"/>
        <v>3</v>
      </c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</row>
    <row r="35" spans="1:52">
      <c r="C35" s="35"/>
      <c r="F35" s="35"/>
      <c r="I35" s="35"/>
      <c r="L35" s="35"/>
      <c r="O35" s="35"/>
      <c r="R35" s="35"/>
      <c r="U35" s="35"/>
      <c r="X35" s="35"/>
      <c r="AA35" s="35"/>
      <c r="AD35" s="35"/>
      <c r="AG35" s="35"/>
      <c r="AJ35" s="35"/>
      <c r="AM35" s="35"/>
    </row>
    <row r="36" spans="1:52">
      <c r="A36" s="3" t="s">
        <v>47</v>
      </c>
      <c r="B36" s="2">
        <f t="shared" ref="B36:B39" si="16">+E36+H36+K36+N36+Q36+T36+W36+Z36+AC36+AF36+AI36+AL36</f>
        <v>12638.390241290952</v>
      </c>
      <c r="C36" s="35">
        <f t="shared" si="0"/>
        <v>23</v>
      </c>
      <c r="D36" s="35"/>
      <c r="E36" s="2">
        <f>'Tbl 10'!C35/'Tbl11'!C36</f>
        <v>300.54187010592045</v>
      </c>
      <c r="F36" s="35">
        <f t="shared" si="1"/>
        <v>16</v>
      </c>
      <c r="G36" s="35"/>
      <c r="H36" s="2">
        <f>'Tbl 10'!D35/'Tbl11'!C36</f>
        <v>895.49946851618029</v>
      </c>
      <c r="I36" s="35">
        <f t="shared" si="2"/>
        <v>14</v>
      </c>
      <c r="J36" s="35"/>
      <c r="K36" s="2">
        <f>'Tbl 10'!E35/'Tbl11'!C36</f>
        <v>5046.4196369440433</v>
      </c>
      <c r="L36" s="35">
        <f t="shared" si="3"/>
        <v>15</v>
      </c>
      <c r="M36" s="35"/>
      <c r="N36" s="2">
        <f>'Tbl 10'!F35/'Tbl11'!C36</f>
        <v>195.21520820246178</v>
      </c>
      <c r="O36" s="35">
        <f t="shared" si="4"/>
        <v>19</v>
      </c>
      <c r="P36" s="35"/>
      <c r="Q36" s="2">
        <f>'Tbl 10'!G35/'Tbl11'!C36</f>
        <v>200.12905414818914</v>
      </c>
      <c r="R36" s="35">
        <f t="shared" si="5"/>
        <v>11</v>
      </c>
      <c r="S36" s="35"/>
      <c r="T36" s="2">
        <f>'Tbl 10'!H35/'Tbl11'!C36</f>
        <v>1188.7010487091138</v>
      </c>
      <c r="U36" s="35">
        <f t="shared" si="6"/>
        <v>21</v>
      </c>
      <c r="V36" s="35"/>
      <c r="W36" s="2">
        <f>'Tbl 10'!I35/'Tbl11'!C36</f>
        <v>92.149035084991397</v>
      </c>
      <c r="X36" s="35">
        <f t="shared" si="7"/>
        <v>14</v>
      </c>
      <c r="Y36" s="32"/>
      <c r="Z36" s="2">
        <f>'Tbl 10'!J35/'Tbl11'!C36</f>
        <v>0</v>
      </c>
      <c r="AA36" s="35">
        <f t="shared" si="8"/>
        <v>22</v>
      </c>
      <c r="AB36" s="32"/>
      <c r="AC36" s="2">
        <f>'Tbl 10'!K35/'Tbl11'!C36</f>
        <v>502.62074201864664</v>
      </c>
      <c r="AD36" s="35">
        <f t="shared" si="9"/>
        <v>22</v>
      </c>
      <c r="AE36" s="32"/>
      <c r="AF36" s="2">
        <f>'Tbl 10'!L35/'Tbl11'!C36</f>
        <v>776.68038712596638</v>
      </c>
      <c r="AG36" s="35">
        <f t="shared" si="10"/>
        <v>20</v>
      </c>
      <c r="AH36" s="32"/>
      <c r="AI36" s="2">
        <f>'Tbl 10'!M35/'Tbl11'!C36</f>
        <v>286.88796505806033</v>
      </c>
      <c r="AJ36" s="35">
        <f t="shared" si="11"/>
        <v>11</v>
      </c>
      <c r="AK36" s="3"/>
      <c r="AL36" s="2">
        <f>('Tbl 10'!N35)/'Tbl11'!C36</f>
        <v>3153.5458253773763</v>
      </c>
      <c r="AM36" s="35">
        <f t="shared" si="12"/>
        <v>7</v>
      </c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1:52">
      <c r="A37" s="3" t="s">
        <v>48</v>
      </c>
      <c r="B37" s="2">
        <f t="shared" si="16"/>
        <v>12658.666802528991</v>
      </c>
      <c r="C37" s="35">
        <f t="shared" si="0"/>
        <v>22</v>
      </c>
      <c r="D37" s="35"/>
      <c r="E37" s="2">
        <f>'Tbl 10'!C36/'Tbl11'!C37</f>
        <v>303.32348289757329</v>
      </c>
      <c r="F37" s="35">
        <f t="shared" si="1"/>
        <v>15</v>
      </c>
      <c r="G37" s="35"/>
      <c r="H37" s="2">
        <f>'Tbl 10'!D36/'Tbl11'!C37</f>
        <v>834.74832681669022</v>
      </c>
      <c r="I37" s="35">
        <f t="shared" si="2"/>
        <v>19</v>
      </c>
      <c r="J37" s="35"/>
      <c r="K37" s="2">
        <f>'Tbl 10'!E36/'Tbl11'!C37</f>
        <v>4784.1449548835999</v>
      </c>
      <c r="L37" s="35">
        <f t="shared" si="3"/>
        <v>21</v>
      </c>
      <c r="M37" s="35"/>
      <c r="N37" s="2">
        <f>'Tbl 10'!F36/'Tbl11'!C37</f>
        <v>356.250180631386</v>
      </c>
      <c r="O37" s="35">
        <f t="shared" si="4"/>
        <v>6</v>
      </c>
      <c r="P37" s="35"/>
      <c r="Q37" s="2">
        <f>'Tbl 10'!G36/'Tbl11'!C37</f>
        <v>133.8597409688345</v>
      </c>
      <c r="R37" s="35">
        <f t="shared" si="5"/>
        <v>15</v>
      </c>
      <c r="S37" s="35"/>
      <c r="T37" s="2">
        <f>'Tbl 10'!H36/'Tbl11'!C37</f>
        <v>1076.604946942404</v>
      </c>
      <c r="U37" s="35">
        <f t="shared" si="6"/>
        <v>23</v>
      </c>
      <c r="V37" s="35"/>
      <c r="W37" s="2">
        <f>'Tbl 10'!I36/'Tbl11'!C37</f>
        <v>78.002072153083461</v>
      </c>
      <c r="X37" s="35">
        <f t="shared" si="7"/>
        <v>15</v>
      </c>
      <c r="Y37" s="32"/>
      <c r="Z37" s="2">
        <f>'Tbl 10'!J36/'Tbl11'!C37</f>
        <v>185.53344707122514</v>
      </c>
      <c r="AA37" s="35">
        <f t="shared" si="8"/>
        <v>1</v>
      </c>
      <c r="AB37" s="32"/>
      <c r="AC37" s="2">
        <f>'Tbl 10'!K36/'Tbl11'!C37</f>
        <v>487.45062711682669</v>
      </c>
      <c r="AD37" s="35">
        <f t="shared" si="9"/>
        <v>23</v>
      </c>
      <c r="AE37" s="32"/>
      <c r="AF37" s="2">
        <f>'Tbl 10'!L36/'Tbl11'!C37</f>
        <v>962.00142165663021</v>
      </c>
      <c r="AG37" s="35">
        <f t="shared" si="10"/>
        <v>6</v>
      </c>
      <c r="AH37" s="32"/>
      <c r="AI37" s="2">
        <f>'Tbl 10'!M36/'Tbl11'!C37</f>
        <v>360.31691213324336</v>
      </c>
      <c r="AJ37" s="35">
        <f t="shared" si="11"/>
        <v>2</v>
      </c>
      <c r="AK37" s="3"/>
      <c r="AL37" s="2">
        <f>('Tbl 10'!N36)/'Tbl11'!C37</f>
        <v>3096.4306892574932</v>
      </c>
      <c r="AM37" s="35">
        <f t="shared" si="12"/>
        <v>8</v>
      </c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</row>
    <row r="38" spans="1:52">
      <c r="A38" s="3" t="s">
        <v>49</v>
      </c>
      <c r="B38" s="2">
        <f t="shared" si="16"/>
        <v>13435.937424322108</v>
      </c>
      <c r="C38" s="35">
        <f t="shared" si="0"/>
        <v>13</v>
      </c>
      <c r="D38" s="35"/>
      <c r="E38" s="2">
        <f>'Tbl 10'!C37/'Tbl11'!C38</f>
        <v>364.67774503368855</v>
      </c>
      <c r="F38" s="35">
        <f t="shared" si="1"/>
        <v>10</v>
      </c>
      <c r="G38" s="35"/>
      <c r="H38" s="2">
        <f>'Tbl 10'!D37/'Tbl11'!C38</f>
        <v>895.02317840795104</v>
      </c>
      <c r="I38" s="35">
        <f t="shared" si="2"/>
        <v>15</v>
      </c>
      <c r="J38" s="35"/>
      <c r="K38" s="2">
        <f>'Tbl 10'!E37/'Tbl11'!C38</f>
        <v>5220.1659954695479</v>
      </c>
      <c r="L38" s="35">
        <f t="shared" si="3"/>
        <v>8</v>
      </c>
      <c r="M38" s="35"/>
      <c r="N38" s="2">
        <f>'Tbl 10'!F37/'Tbl11'!C38</f>
        <v>366.27906365947689</v>
      </c>
      <c r="O38" s="35">
        <f t="shared" si="4"/>
        <v>5</v>
      </c>
      <c r="P38" s="35"/>
      <c r="Q38" s="2">
        <f>'Tbl 10'!G37/'Tbl11'!C38</f>
        <v>170.8088053148582</v>
      </c>
      <c r="R38" s="35">
        <f t="shared" si="5"/>
        <v>13</v>
      </c>
      <c r="S38" s="35"/>
      <c r="T38" s="2">
        <f>'Tbl 10'!H37/'Tbl11'!C38</f>
        <v>1311.1412086080991</v>
      </c>
      <c r="U38" s="35">
        <f t="shared" si="6"/>
        <v>15</v>
      </c>
      <c r="V38" s="35"/>
      <c r="W38" s="2">
        <f>'Tbl 10'!I37/'Tbl11'!C38</f>
        <v>209.63667310279041</v>
      </c>
      <c r="X38" s="35">
        <f t="shared" si="7"/>
        <v>3</v>
      </c>
      <c r="Y38" s="3"/>
      <c r="Z38" s="2">
        <f>'Tbl 10'!J37/'Tbl11'!C38</f>
        <v>111.84577730296537</v>
      </c>
      <c r="AA38" s="35">
        <f t="shared" si="8"/>
        <v>16</v>
      </c>
      <c r="AB38" s="32"/>
      <c r="AC38" s="2">
        <f>'Tbl 10'!K37/'Tbl11'!C38</f>
        <v>590.87487899966675</v>
      </c>
      <c r="AD38" s="35">
        <f t="shared" si="9"/>
        <v>21</v>
      </c>
      <c r="AE38" s="3"/>
      <c r="AF38" s="2">
        <f>'Tbl 10'!L37/'Tbl11'!C38</f>
        <v>885.36081710865813</v>
      </c>
      <c r="AG38" s="35">
        <f t="shared" si="10"/>
        <v>15</v>
      </c>
      <c r="AH38" s="32"/>
      <c r="AI38" s="2">
        <f>'Tbl 10'!M37/'Tbl11'!C38</f>
        <v>283.42567163129354</v>
      </c>
      <c r="AJ38" s="35">
        <f t="shared" si="11"/>
        <v>12</v>
      </c>
      <c r="AK38" s="3"/>
      <c r="AL38" s="2">
        <f>('Tbl 10'!N37)/'Tbl11'!C38</f>
        <v>3026.6976096831108</v>
      </c>
      <c r="AM38" s="35">
        <f t="shared" si="12"/>
        <v>14</v>
      </c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spans="1:52">
      <c r="A39" s="8" t="s">
        <v>50</v>
      </c>
      <c r="B39" s="9">
        <f t="shared" si="16"/>
        <v>17185.63081368442</v>
      </c>
      <c r="C39" s="36">
        <f t="shared" si="0"/>
        <v>1</v>
      </c>
      <c r="D39" s="36"/>
      <c r="E39" s="9">
        <f>'Tbl 10'!C38/'Tbl11'!C39</f>
        <v>273.97952438073543</v>
      </c>
      <c r="F39" s="36">
        <f t="shared" si="1"/>
        <v>20</v>
      </c>
      <c r="G39" s="36"/>
      <c r="H39" s="9">
        <f>'Tbl 10'!D38/'Tbl11'!C39</f>
        <v>1155.9976498117198</v>
      </c>
      <c r="I39" s="36">
        <f t="shared" si="2"/>
        <v>3</v>
      </c>
      <c r="J39" s="36"/>
      <c r="K39" s="9">
        <f>'Tbl 10'!E38/'Tbl11'!C39</f>
        <v>6745.8477299252618</v>
      </c>
      <c r="L39" s="36">
        <f t="shared" si="3"/>
        <v>1</v>
      </c>
      <c r="M39" s="36"/>
      <c r="N39" s="9">
        <f>'Tbl 10'!F38/'Tbl11'!C39</f>
        <v>484.44721358310596</v>
      </c>
      <c r="O39" s="36">
        <f t="shared" si="4"/>
        <v>1</v>
      </c>
      <c r="P39" s="36"/>
      <c r="Q39" s="9">
        <f>'Tbl 10'!G38/'Tbl11'!C39</f>
        <v>232.97849966045408</v>
      </c>
      <c r="R39" s="36">
        <f t="shared" si="5"/>
        <v>8</v>
      </c>
      <c r="S39" s="36"/>
      <c r="T39" s="9">
        <f>'Tbl 10'!H38/'Tbl11'!C39</f>
        <v>1857.7715702529458</v>
      </c>
      <c r="U39" s="36">
        <f t="shared" si="6"/>
        <v>4</v>
      </c>
      <c r="V39" s="36"/>
      <c r="W39" s="9">
        <f>'Tbl 10'!I38/'Tbl11'!C39</f>
        <v>52.757458843932802</v>
      </c>
      <c r="X39" s="36">
        <f t="shared" si="7"/>
        <v>22</v>
      </c>
      <c r="Y39" s="8"/>
      <c r="Z39" s="9">
        <f>'Tbl 10'!J38/'Tbl11'!C39</f>
        <v>147.08007741700865</v>
      </c>
      <c r="AA39" s="36">
        <f t="shared" si="8"/>
        <v>8</v>
      </c>
      <c r="AB39" s="33"/>
      <c r="AC39" s="9">
        <f>'Tbl 10'!K38/'Tbl11'!C39</f>
        <v>1073.9119692319955</v>
      </c>
      <c r="AD39" s="36">
        <f t="shared" si="9"/>
        <v>2</v>
      </c>
      <c r="AE39" s="33"/>
      <c r="AF39" s="9">
        <f>'Tbl 10'!L38/'Tbl11'!C39</f>
        <v>1226.728008916697</v>
      </c>
      <c r="AG39" s="36">
        <f t="shared" si="10"/>
        <v>1</v>
      </c>
      <c r="AH39" s="33"/>
      <c r="AI39" s="9">
        <f>'Tbl 10'!M38/'Tbl11'!C39</f>
        <v>159.98795634278616</v>
      </c>
      <c r="AJ39" s="36">
        <f t="shared" si="11"/>
        <v>24</v>
      </c>
      <c r="AK39" s="8"/>
      <c r="AL39" s="9">
        <f>('Tbl 10'!N38)/'Tbl11'!C39</f>
        <v>3774.1431553177799</v>
      </c>
      <c r="AM39" s="36">
        <f t="shared" si="12"/>
        <v>1</v>
      </c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</row>
    <row r="40" spans="1:52">
      <c r="B40" s="208" t="s">
        <v>162</v>
      </c>
      <c r="C40" s="35"/>
      <c r="D40" s="35"/>
      <c r="E40" s="2"/>
      <c r="F40" s="35"/>
      <c r="G40" s="35"/>
      <c r="H40" s="2"/>
      <c r="I40" s="35"/>
      <c r="J40" s="35"/>
      <c r="K40" s="2"/>
      <c r="L40" s="35"/>
      <c r="M40" s="35"/>
      <c r="N40" s="2"/>
      <c r="O40" s="2"/>
      <c r="P40" s="2"/>
      <c r="Q40" s="2"/>
      <c r="R40" s="2"/>
      <c r="S40" s="2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</row>
    <row r="41" spans="1:52" ht="12.75" customHeight="1">
      <c r="B41" s="257" t="s">
        <v>187</v>
      </c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259"/>
      <c r="AK41" s="259"/>
      <c r="AL41" s="259"/>
      <c r="AM41" s="259"/>
    </row>
    <row r="42" spans="1:52">
      <c r="B42" s="208" t="s">
        <v>188</v>
      </c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J42" s="259"/>
      <c r="AK42" s="259"/>
      <c r="AL42" s="259"/>
      <c r="AM42" s="259"/>
    </row>
    <row r="43" spans="1:52">
      <c r="F43" s="37"/>
      <c r="G43" s="37"/>
      <c r="I43" s="37"/>
      <c r="J43" s="37"/>
      <c r="AG43" s="34"/>
      <c r="AH43" s="34"/>
    </row>
    <row r="44" spans="1:52">
      <c r="F44" s="37"/>
      <c r="G44" s="37"/>
      <c r="AG44" s="34"/>
      <c r="AH44" s="34"/>
    </row>
    <row r="45" spans="1:52">
      <c r="F45" s="37"/>
      <c r="G45" s="37"/>
      <c r="AG45" s="34"/>
      <c r="AH45" s="34"/>
    </row>
    <row r="46" spans="1:52">
      <c r="F46" s="37"/>
      <c r="G46" s="37"/>
      <c r="H46" s="31"/>
      <c r="AG46" s="34"/>
      <c r="AH46" s="34"/>
    </row>
    <row r="47" spans="1:52">
      <c r="AG47" s="34"/>
      <c r="AH47" s="34"/>
    </row>
    <row r="48" spans="1:52">
      <c r="AG48" s="34"/>
      <c r="AH48" s="34"/>
    </row>
    <row r="49" spans="33:34">
      <c r="AG49" s="34"/>
      <c r="AH49" s="34"/>
    </row>
    <row r="50" spans="33:34">
      <c r="AG50" s="34"/>
      <c r="AH50" s="34"/>
    </row>
    <row r="51" spans="33:34">
      <c r="AG51" s="34"/>
      <c r="AH51" s="34"/>
    </row>
    <row r="52" spans="33:34">
      <c r="AG52" s="34"/>
      <c r="AH52" s="34"/>
    </row>
    <row r="53" spans="33:34">
      <c r="AG53" s="34"/>
      <c r="AH53" s="34"/>
    </row>
    <row r="54" spans="33:34">
      <c r="AG54" s="34"/>
      <c r="AH54" s="34"/>
    </row>
    <row r="55" spans="33:34">
      <c r="AG55" s="34"/>
      <c r="AH55" s="34"/>
    </row>
    <row r="56" spans="33:34">
      <c r="AG56" s="34"/>
      <c r="AH56" s="34"/>
    </row>
    <row r="57" spans="33:34">
      <c r="AG57" s="34"/>
      <c r="AH57" s="34"/>
    </row>
    <row r="58" spans="33:34">
      <c r="AG58" s="34"/>
      <c r="AH58" s="34"/>
    </row>
    <row r="59" spans="33:34">
      <c r="AG59" s="34"/>
      <c r="AH59" s="34"/>
    </row>
    <row r="60" spans="33:34">
      <c r="AG60" s="34"/>
      <c r="AH60" s="34"/>
    </row>
    <row r="61" spans="33:34">
      <c r="AG61" s="34"/>
      <c r="AH61" s="34"/>
    </row>
    <row r="62" spans="33:34">
      <c r="AG62" s="34"/>
      <c r="AH62" s="34"/>
    </row>
    <row r="63" spans="33:34">
      <c r="AG63" s="34"/>
      <c r="AH63" s="34"/>
    </row>
    <row r="64" spans="33:34">
      <c r="AG64" s="34"/>
      <c r="AH64" s="34"/>
    </row>
    <row r="65" spans="33:34">
      <c r="AG65" s="34"/>
      <c r="AH65" s="34"/>
    </row>
    <row r="66" spans="33:34">
      <c r="AG66" s="34"/>
      <c r="AH66" s="34"/>
    </row>
    <row r="67" spans="33:34">
      <c r="AG67" s="34"/>
      <c r="AH67" s="34"/>
    </row>
    <row r="68" spans="33:34">
      <c r="AG68" s="34"/>
      <c r="AH68" s="34"/>
    </row>
    <row r="69" spans="33:34">
      <c r="AG69" s="34"/>
      <c r="AH69" s="34"/>
    </row>
    <row r="70" spans="33:34">
      <c r="AG70" s="34"/>
      <c r="AH70" s="34"/>
    </row>
    <row r="71" spans="33:34">
      <c r="AG71" s="34"/>
      <c r="AH71" s="34"/>
    </row>
    <row r="72" spans="33:34">
      <c r="AG72" s="34"/>
      <c r="AH72" s="34"/>
    </row>
    <row r="73" spans="33:34">
      <c r="AG73" s="34"/>
      <c r="AH73" s="34"/>
    </row>
    <row r="74" spans="33:34">
      <c r="AG74" s="34"/>
      <c r="AH74" s="34"/>
    </row>
    <row r="75" spans="33:34">
      <c r="AG75" s="34"/>
      <c r="AH75" s="34"/>
    </row>
    <row r="76" spans="33:34">
      <c r="AG76" s="34"/>
      <c r="AH76" s="34"/>
    </row>
    <row r="77" spans="33:34">
      <c r="AG77" s="34"/>
      <c r="AH77" s="34"/>
    </row>
    <row r="78" spans="33:34">
      <c r="AG78" s="34"/>
      <c r="AH78" s="34"/>
    </row>
    <row r="79" spans="33:34">
      <c r="AG79" s="34"/>
      <c r="AH79" s="34"/>
    </row>
    <row r="80" spans="33:34">
      <c r="AG80" s="34"/>
      <c r="AH80" s="34"/>
    </row>
    <row r="81" spans="33:34">
      <c r="AG81" s="34"/>
      <c r="AH81" s="34"/>
    </row>
    <row r="82" spans="33:34">
      <c r="AG82" s="34"/>
      <c r="AH82" s="34"/>
    </row>
    <row r="83" spans="33:34">
      <c r="AG83" s="34"/>
      <c r="AH83" s="34"/>
    </row>
    <row r="84" spans="33:34">
      <c r="AG84" s="34"/>
      <c r="AH84" s="34"/>
    </row>
    <row r="85" spans="33:34">
      <c r="AG85" s="34"/>
      <c r="AH85" s="34"/>
    </row>
    <row r="86" spans="33:34">
      <c r="AG86" s="34"/>
      <c r="AH86" s="34"/>
    </row>
    <row r="87" spans="33:34">
      <c r="AG87" s="34"/>
      <c r="AH87" s="34"/>
    </row>
    <row r="88" spans="33:34">
      <c r="AG88" s="34"/>
      <c r="AH88" s="34"/>
    </row>
    <row r="89" spans="33:34">
      <c r="AG89" s="34"/>
      <c r="AH89" s="34"/>
    </row>
    <row r="90" spans="33:34">
      <c r="AG90" s="34"/>
      <c r="AH90" s="34"/>
    </row>
    <row r="91" spans="33:34">
      <c r="AG91" s="34"/>
      <c r="AH91" s="34"/>
    </row>
    <row r="92" spans="33:34">
      <c r="AG92" s="34"/>
      <c r="AH92" s="34"/>
    </row>
    <row r="93" spans="33:34">
      <c r="AG93" s="34"/>
      <c r="AH93" s="34"/>
    </row>
    <row r="94" spans="33:34">
      <c r="AG94" s="34"/>
      <c r="AH94" s="34"/>
    </row>
    <row r="95" spans="33:34">
      <c r="AG95" s="34"/>
      <c r="AH95" s="34"/>
    </row>
    <row r="96" spans="33:34">
      <c r="AG96" s="34"/>
      <c r="AH96" s="34"/>
    </row>
    <row r="97" spans="33:34">
      <c r="AG97" s="34"/>
      <c r="AH97" s="34"/>
    </row>
    <row r="98" spans="33:34">
      <c r="AG98" s="34"/>
      <c r="AH98" s="34"/>
    </row>
    <row r="99" spans="33:34">
      <c r="AG99" s="34"/>
      <c r="AH99" s="34"/>
    </row>
    <row r="100" spans="33:34">
      <c r="AG100" s="34"/>
      <c r="AH100" s="34"/>
    </row>
    <row r="101" spans="33:34">
      <c r="AG101" s="34"/>
      <c r="AH101" s="34"/>
    </row>
    <row r="102" spans="33:34">
      <c r="AG102" s="34"/>
      <c r="AH102" s="34"/>
    </row>
    <row r="103" spans="33:34">
      <c r="AG103" s="34"/>
      <c r="AH103" s="34"/>
    </row>
    <row r="104" spans="33:34">
      <c r="AG104" s="34"/>
      <c r="AH104" s="34"/>
    </row>
    <row r="105" spans="33:34">
      <c r="AG105" s="34"/>
      <c r="AH105" s="34"/>
    </row>
    <row r="106" spans="33:34">
      <c r="AG106" s="34"/>
      <c r="AH106" s="34"/>
    </row>
    <row r="107" spans="33:34">
      <c r="AG107" s="34"/>
      <c r="AH107" s="34"/>
    </row>
    <row r="108" spans="33:34">
      <c r="AG108" s="34"/>
      <c r="AH108" s="34"/>
    </row>
    <row r="109" spans="33:34">
      <c r="AG109" s="34"/>
      <c r="AH109" s="34"/>
    </row>
    <row r="110" spans="33:34">
      <c r="AG110" s="34"/>
      <c r="AH110" s="34"/>
    </row>
    <row r="111" spans="33:34">
      <c r="AG111" s="34"/>
      <c r="AH111" s="34"/>
    </row>
    <row r="112" spans="33:34">
      <c r="AG112" s="34"/>
      <c r="AH112" s="34"/>
    </row>
    <row r="113" spans="33:34">
      <c r="AG113" s="34"/>
      <c r="AH113" s="34"/>
    </row>
    <row r="114" spans="33:34">
      <c r="AG114" s="34"/>
      <c r="AH114" s="34"/>
    </row>
    <row r="115" spans="33:34">
      <c r="AG115" s="34"/>
      <c r="AH115" s="34"/>
    </row>
    <row r="116" spans="33:34">
      <c r="AG116" s="34"/>
      <c r="AH116" s="34"/>
    </row>
    <row r="117" spans="33:34">
      <c r="AG117" s="34"/>
      <c r="AH117" s="34"/>
    </row>
    <row r="118" spans="33:34">
      <c r="AG118" s="34"/>
      <c r="AH118" s="34"/>
    </row>
    <row r="119" spans="33:34">
      <c r="AG119" s="34"/>
      <c r="AH119" s="34"/>
    </row>
    <row r="120" spans="33:34">
      <c r="AG120" s="34"/>
      <c r="AH120" s="34"/>
    </row>
    <row r="121" spans="33:34">
      <c r="AG121" s="34"/>
      <c r="AH121" s="34"/>
    </row>
    <row r="122" spans="33:34">
      <c r="AG122" s="34"/>
      <c r="AH122" s="34"/>
    </row>
    <row r="123" spans="33:34">
      <c r="AG123" s="34"/>
      <c r="AH123" s="34"/>
    </row>
    <row r="124" spans="33:34">
      <c r="AG124" s="34"/>
      <c r="AH124" s="34"/>
    </row>
    <row r="125" spans="33:34">
      <c r="AG125" s="34"/>
      <c r="AH125" s="34"/>
    </row>
    <row r="126" spans="33:34">
      <c r="AG126" s="34"/>
      <c r="AH126" s="34"/>
    </row>
    <row r="127" spans="33:34">
      <c r="AG127" s="34"/>
      <c r="AH127" s="34"/>
    </row>
    <row r="128" spans="33:34">
      <c r="AG128" s="34"/>
      <c r="AH128" s="34"/>
    </row>
    <row r="129" spans="33:34">
      <c r="AG129" s="34"/>
      <c r="AH129" s="34"/>
    </row>
    <row r="130" spans="33:34">
      <c r="AG130" s="34"/>
      <c r="AH130" s="34"/>
    </row>
    <row r="131" spans="33:34">
      <c r="AG131" s="34"/>
      <c r="AH131" s="34"/>
    </row>
    <row r="132" spans="33:34">
      <c r="AG132" s="34"/>
      <c r="AH132" s="34"/>
    </row>
    <row r="133" spans="33:34">
      <c r="AG133" s="34"/>
      <c r="AH133" s="34"/>
    </row>
    <row r="134" spans="33:34">
      <c r="AG134" s="34"/>
      <c r="AH134" s="34"/>
    </row>
    <row r="135" spans="33:34">
      <c r="AG135" s="34"/>
      <c r="AH135" s="34"/>
    </row>
    <row r="136" spans="33:34">
      <c r="AG136" s="34"/>
      <c r="AH136" s="34"/>
    </row>
    <row r="137" spans="33:34">
      <c r="AG137" s="34"/>
      <c r="AH137" s="34"/>
    </row>
    <row r="138" spans="33:34">
      <c r="AG138" s="34"/>
      <c r="AH138" s="34"/>
    </row>
    <row r="139" spans="33:34">
      <c r="AG139" s="34"/>
      <c r="AH139" s="34"/>
    </row>
    <row r="140" spans="33:34">
      <c r="AG140" s="34"/>
      <c r="AH140" s="34"/>
    </row>
    <row r="141" spans="33:34">
      <c r="AG141" s="34"/>
      <c r="AH141" s="34"/>
    </row>
    <row r="142" spans="33:34">
      <c r="AG142" s="34"/>
      <c r="AH142" s="34"/>
    </row>
    <row r="143" spans="33:34">
      <c r="AG143" s="34"/>
      <c r="AH143" s="34"/>
    </row>
    <row r="144" spans="33:34">
      <c r="AG144" s="34"/>
      <c r="AH144" s="34"/>
    </row>
    <row r="145" spans="33:34">
      <c r="AG145" s="34"/>
      <c r="AH145" s="34"/>
    </row>
    <row r="146" spans="33:34">
      <c r="AG146" s="34"/>
      <c r="AH146" s="34"/>
    </row>
    <row r="147" spans="33:34">
      <c r="AG147" s="34"/>
      <c r="AH147" s="34"/>
    </row>
    <row r="148" spans="33:34">
      <c r="AG148" s="34"/>
      <c r="AH148" s="34"/>
    </row>
    <row r="149" spans="33:34">
      <c r="AG149" s="34"/>
      <c r="AH149" s="34"/>
    </row>
    <row r="150" spans="33:34">
      <c r="AG150" s="34"/>
      <c r="AH150" s="34"/>
    </row>
    <row r="151" spans="33:34">
      <c r="AG151" s="34"/>
      <c r="AH151" s="34"/>
    </row>
    <row r="152" spans="33:34">
      <c r="AG152" s="34"/>
      <c r="AH152" s="34"/>
    </row>
    <row r="153" spans="33:34">
      <c r="AG153" s="34"/>
      <c r="AH153" s="34"/>
    </row>
    <row r="154" spans="33:34">
      <c r="AG154" s="34"/>
      <c r="AH154" s="34"/>
    </row>
    <row r="155" spans="33:34">
      <c r="AG155" s="34"/>
      <c r="AH155" s="34"/>
    </row>
    <row r="156" spans="33:34">
      <c r="AG156" s="34"/>
      <c r="AH156" s="34"/>
    </row>
    <row r="157" spans="33:34">
      <c r="AG157" s="34"/>
      <c r="AH157" s="34"/>
    </row>
    <row r="158" spans="33:34">
      <c r="AG158" s="34"/>
      <c r="AH158" s="34"/>
    </row>
    <row r="159" spans="33:34">
      <c r="AG159" s="34"/>
      <c r="AH159" s="34"/>
    </row>
    <row r="160" spans="33:34">
      <c r="AG160" s="34"/>
      <c r="AH160" s="34"/>
    </row>
    <row r="161" spans="33:34">
      <c r="AG161" s="34"/>
      <c r="AH161" s="34"/>
    </row>
    <row r="162" spans="33:34">
      <c r="AG162" s="34"/>
      <c r="AH162" s="34"/>
    </row>
    <row r="163" spans="33:34">
      <c r="AG163" s="34"/>
      <c r="AH163" s="34"/>
    </row>
    <row r="164" spans="33:34">
      <c r="AG164" s="34"/>
      <c r="AH164" s="34"/>
    </row>
    <row r="165" spans="33:34">
      <c r="AG165" s="34"/>
      <c r="AH165" s="34"/>
    </row>
    <row r="166" spans="33:34">
      <c r="AG166" s="34"/>
      <c r="AH166" s="34"/>
    </row>
    <row r="167" spans="33:34">
      <c r="AG167" s="34"/>
      <c r="AH167" s="34"/>
    </row>
    <row r="168" spans="33:34">
      <c r="AG168" s="34"/>
      <c r="AH168" s="34"/>
    </row>
    <row r="169" spans="33:34">
      <c r="AG169" s="34"/>
      <c r="AH169" s="34"/>
    </row>
    <row r="170" spans="33:34">
      <c r="AG170" s="34"/>
      <c r="AH170" s="34"/>
    </row>
    <row r="171" spans="33:34">
      <c r="AG171" s="34"/>
      <c r="AH171" s="34"/>
    </row>
    <row r="172" spans="33:34">
      <c r="AG172" s="34"/>
      <c r="AH172" s="34"/>
    </row>
    <row r="173" spans="33:34">
      <c r="AG173" s="34"/>
      <c r="AH173" s="34"/>
    </row>
    <row r="174" spans="33:34">
      <c r="AG174" s="34"/>
      <c r="AH174" s="34"/>
    </row>
    <row r="175" spans="33:34">
      <c r="AG175" s="34"/>
      <c r="AH175" s="34"/>
    </row>
    <row r="176" spans="33:34">
      <c r="AG176" s="34"/>
      <c r="AH176" s="34"/>
    </row>
    <row r="177" spans="33:34">
      <c r="AG177" s="34"/>
      <c r="AH177" s="34"/>
    </row>
    <row r="178" spans="33:34">
      <c r="AG178" s="34"/>
      <c r="AH178" s="34"/>
    </row>
    <row r="179" spans="33:34">
      <c r="AG179" s="34"/>
      <c r="AH179" s="34"/>
    </row>
    <row r="180" spans="33:34">
      <c r="AG180" s="34"/>
      <c r="AH180" s="34"/>
    </row>
    <row r="181" spans="33:34">
      <c r="AG181" s="34"/>
      <c r="AH181" s="34"/>
    </row>
    <row r="182" spans="33:34">
      <c r="AG182" s="34"/>
      <c r="AH182" s="34"/>
    </row>
    <row r="183" spans="33:34">
      <c r="AG183" s="34"/>
      <c r="AH183" s="34"/>
    </row>
    <row r="184" spans="33:34">
      <c r="AG184" s="34"/>
      <c r="AH184" s="34"/>
    </row>
    <row r="185" spans="33:34">
      <c r="AG185" s="34"/>
      <c r="AH185" s="34"/>
    </row>
    <row r="186" spans="33:34">
      <c r="AG186" s="34"/>
      <c r="AH186" s="34"/>
    </row>
    <row r="187" spans="33:34">
      <c r="AG187" s="34"/>
      <c r="AH187" s="34"/>
    </row>
    <row r="188" spans="33:34">
      <c r="AG188" s="34"/>
      <c r="AH188" s="34"/>
    </row>
    <row r="189" spans="33:34">
      <c r="AG189" s="34"/>
      <c r="AH189" s="34"/>
    </row>
    <row r="190" spans="33:34">
      <c r="AG190" s="34"/>
      <c r="AH190" s="34"/>
    </row>
    <row r="191" spans="33:34">
      <c r="AG191" s="34"/>
      <c r="AH191" s="34"/>
    </row>
    <row r="192" spans="33:34">
      <c r="AG192" s="34"/>
      <c r="AH192" s="34"/>
    </row>
    <row r="193" spans="33:34">
      <c r="AG193" s="34"/>
      <c r="AH193" s="34"/>
    </row>
    <row r="194" spans="33:34">
      <c r="AG194" s="34"/>
      <c r="AH194" s="34"/>
    </row>
    <row r="195" spans="33:34">
      <c r="AG195" s="34"/>
      <c r="AH195" s="34"/>
    </row>
    <row r="196" spans="33:34">
      <c r="AG196" s="34"/>
      <c r="AH196" s="34"/>
    </row>
    <row r="197" spans="33:34">
      <c r="AG197" s="34"/>
      <c r="AH197" s="34"/>
    </row>
    <row r="198" spans="33:34">
      <c r="AG198" s="34"/>
      <c r="AH198" s="34"/>
    </row>
    <row r="199" spans="33:34">
      <c r="AG199" s="34"/>
      <c r="AH199" s="34"/>
    </row>
    <row r="200" spans="33:34">
      <c r="AG200" s="34"/>
      <c r="AH200" s="34"/>
    </row>
    <row r="201" spans="33:34">
      <c r="AG201" s="34"/>
      <c r="AH201" s="34"/>
    </row>
    <row r="202" spans="33:34">
      <c r="AG202" s="34"/>
      <c r="AH202" s="34"/>
    </row>
    <row r="203" spans="33:34">
      <c r="AG203" s="34"/>
      <c r="AH203" s="34"/>
    </row>
    <row r="204" spans="33:34">
      <c r="AG204" s="34"/>
      <c r="AH204" s="34"/>
    </row>
    <row r="205" spans="33:34">
      <c r="AG205" s="34"/>
      <c r="AH205" s="34"/>
    </row>
    <row r="206" spans="33:34">
      <c r="AG206" s="34"/>
      <c r="AH206" s="34"/>
    </row>
    <row r="207" spans="33:34">
      <c r="AG207" s="34"/>
      <c r="AH207" s="34"/>
    </row>
    <row r="208" spans="33:34">
      <c r="AG208" s="34"/>
      <c r="AH208" s="34"/>
    </row>
    <row r="209" spans="33:34">
      <c r="AG209" s="34"/>
      <c r="AH209" s="34"/>
    </row>
    <row r="210" spans="33:34">
      <c r="AG210" s="34"/>
      <c r="AH210" s="34"/>
    </row>
    <row r="211" spans="33:34">
      <c r="AG211" s="34"/>
      <c r="AH211" s="34"/>
    </row>
    <row r="212" spans="33:34">
      <c r="AG212" s="34"/>
      <c r="AH212" s="34"/>
    </row>
    <row r="213" spans="33:34">
      <c r="AG213" s="34"/>
      <c r="AH213" s="34"/>
    </row>
    <row r="214" spans="33:34">
      <c r="AG214" s="34"/>
      <c r="AH214" s="34"/>
    </row>
    <row r="215" spans="33:34">
      <c r="AG215" s="34"/>
      <c r="AH215" s="34"/>
    </row>
    <row r="216" spans="33:34">
      <c r="AG216" s="34"/>
      <c r="AH216" s="34"/>
    </row>
    <row r="217" spans="33:34">
      <c r="AG217" s="34"/>
      <c r="AH217" s="34"/>
    </row>
    <row r="218" spans="33:34">
      <c r="AG218" s="34"/>
      <c r="AH218" s="34"/>
    </row>
    <row r="219" spans="33:34">
      <c r="AG219" s="34"/>
      <c r="AH219" s="34"/>
    </row>
    <row r="220" spans="33:34">
      <c r="AG220" s="34"/>
      <c r="AH220" s="34"/>
    </row>
    <row r="221" spans="33:34">
      <c r="AG221" s="34"/>
      <c r="AH221" s="34"/>
    </row>
    <row r="222" spans="33:34">
      <c r="AG222" s="34"/>
      <c r="AH222" s="34"/>
    </row>
    <row r="223" spans="33:34">
      <c r="AG223" s="34"/>
      <c r="AH223" s="34"/>
    </row>
    <row r="224" spans="33:34">
      <c r="AG224" s="34"/>
      <c r="AH224" s="34"/>
    </row>
    <row r="225" spans="33:34">
      <c r="AG225" s="34"/>
      <c r="AH225" s="34"/>
    </row>
    <row r="226" spans="33:34">
      <c r="AG226" s="34"/>
      <c r="AH226" s="34"/>
    </row>
    <row r="227" spans="33:34">
      <c r="AG227" s="34"/>
      <c r="AH227" s="34"/>
    </row>
    <row r="228" spans="33:34">
      <c r="AG228" s="34"/>
      <c r="AH228" s="34"/>
    </row>
    <row r="229" spans="33:34">
      <c r="AG229" s="34"/>
      <c r="AH229" s="34"/>
    </row>
    <row r="230" spans="33:34">
      <c r="AG230" s="34"/>
      <c r="AH230" s="34"/>
    </row>
    <row r="231" spans="33:34">
      <c r="AG231" s="34"/>
      <c r="AH231" s="34"/>
    </row>
    <row r="232" spans="33:34">
      <c r="AG232" s="34"/>
      <c r="AH232" s="34"/>
    </row>
    <row r="233" spans="33:34">
      <c r="AG233" s="34"/>
      <c r="AH233" s="34"/>
    </row>
    <row r="234" spans="33:34">
      <c r="AG234" s="34"/>
      <c r="AH234" s="34"/>
    </row>
    <row r="235" spans="33:34">
      <c r="AG235" s="34"/>
      <c r="AH235" s="34"/>
    </row>
  </sheetData>
  <mergeCells count="39">
    <mergeCell ref="AI6:AJ6"/>
    <mergeCell ref="W6:X6"/>
    <mergeCell ref="A4:AL4"/>
    <mergeCell ref="K6:L6"/>
    <mergeCell ref="Q6:R6"/>
    <mergeCell ref="H7:I7"/>
    <mergeCell ref="H6:I6"/>
    <mergeCell ref="H8:I8"/>
    <mergeCell ref="B6:C6"/>
    <mergeCell ref="N6:O6"/>
    <mergeCell ref="B7:C7"/>
    <mergeCell ref="B8:C8"/>
    <mergeCell ref="E7:F7"/>
    <mergeCell ref="E8:F8"/>
    <mergeCell ref="K8:L8"/>
    <mergeCell ref="T7:U7"/>
    <mergeCell ref="T8:U8"/>
    <mergeCell ref="W7:X7"/>
    <mergeCell ref="W8:X8"/>
    <mergeCell ref="N7:O7"/>
    <mergeCell ref="N8:O8"/>
    <mergeCell ref="Q7:R7"/>
    <mergeCell ref="Q8:R8"/>
    <mergeCell ref="A1:R1"/>
    <mergeCell ref="A3:R3"/>
    <mergeCell ref="T1:AM1"/>
    <mergeCell ref="T3:AM3"/>
    <mergeCell ref="AC8:AD8"/>
    <mergeCell ref="AC6:AD6"/>
    <mergeCell ref="AC7:AD7"/>
    <mergeCell ref="AL7:AM7"/>
    <mergeCell ref="AL8:AM8"/>
    <mergeCell ref="AF8:AG8"/>
    <mergeCell ref="AF7:AG7"/>
    <mergeCell ref="AI7:AJ7"/>
    <mergeCell ref="AI8:AJ8"/>
    <mergeCell ref="Z7:AA7"/>
    <mergeCell ref="Z8:AA8"/>
    <mergeCell ref="K7:L7"/>
  </mergeCells>
  <phoneticPr fontId="0" type="noConversion"/>
  <printOptions horizontalCentered="1"/>
  <pageMargins left="0.5" right="0.5" top="0.37" bottom="0.38" header="0.17" footer="0.25"/>
  <pageSetup fitToWidth="2" fitToHeight="0" orientation="landscape" r:id="rId1"/>
  <headerFooter scaleWithDoc="0" alignWithMargins="0">
    <oddFooter>&amp;LMSDE - LFRO   04/2020&amp;C&amp;P&amp;RSelected Financial Data, Part 3</oddFooter>
  </headerFooter>
  <colBreaks count="1" manualBreakCount="1">
    <brk id="19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AZ235"/>
  <sheetViews>
    <sheetView zoomScaleNormal="100" workbookViewId="0">
      <selection activeCell="I10" sqref="I10"/>
    </sheetView>
  </sheetViews>
  <sheetFormatPr defaultRowHeight="12.5"/>
  <cols>
    <col min="1" max="1" width="13.54296875" style="3" customWidth="1"/>
    <col min="2" max="2" width="11.26953125" bestFit="1" customWidth="1"/>
    <col min="3" max="3" width="6.1796875" bestFit="1" customWidth="1"/>
    <col min="4" max="4" width="0.81640625" customWidth="1"/>
    <col min="5" max="5" width="8.7265625" bestFit="1" customWidth="1"/>
    <col min="6" max="6" width="4.453125" customWidth="1"/>
    <col min="7" max="7" width="1.1796875" customWidth="1"/>
    <col min="8" max="8" width="8.7265625" bestFit="1" customWidth="1"/>
    <col min="9" max="9" width="4.7265625" customWidth="1"/>
    <col min="10" max="10" width="1" customWidth="1"/>
    <col min="11" max="11" width="10.26953125" bestFit="1" customWidth="1"/>
    <col min="12" max="12" width="4.54296875" customWidth="1"/>
    <col min="13" max="13" width="0.81640625" customWidth="1"/>
    <col min="14" max="14" width="8.7265625" bestFit="1" customWidth="1"/>
    <col min="15" max="15" width="5" customWidth="1"/>
    <col min="16" max="16" width="1.26953125" customWidth="1"/>
    <col min="17" max="17" width="8.7265625" bestFit="1" customWidth="1"/>
    <col min="18" max="18" width="4.7265625" customWidth="1"/>
    <col min="19" max="19" width="1" customWidth="1"/>
    <col min="20" max="20" width="10.26953125" bestFit="1" customWidth="1"/>
    <col min="21" max="21" width="4.54296875" customWidth="1"/>
    <col min="22" max="22" width="0.81640625" customWidth="1"/>
    <col min="23" max="23" width="8.7265625" bestFit="1" customWidth="1"/>
    <col min="24" max="24" width="4.7265625" customWidth="1"/>
    <col min="25" max="25" width="1" customWidth="1"/>
    <col min="26" max="26" width="7.7265625" bestFit="1" customWidth="1"/>
    <col min="27" max="27" width="4.1796875" customWidth="1"/>
    <col min="28" max="28" width="0.81640625" customWidth="1"/>
    <col min="29" max="29" width="8.7265625" bestFit="1" customWidth="1"/>
    <col min="30" max="30" width="4.7265625" customWidth="1"/>
    <col min="31" max="31" width="0.81640625" customWidth="1"/>
    <col min="32" max="32" width="8.7265625" bestFit="1" customWidth="1"/>
    <col min="33" max="33" width="4.7265625" customWidth="1"/>
    <col min="34" max="34" width="1" customWidth="1"/>
    <col min="35" max="35" width="8.7265625" bestFit="1" customWidth="1"/>
    <col min="36" max="36" width="4.7265625" customWidth="1"/>
    <col min="37" max="37" width="1.26953125" customWidth="1"/>
    <col min="38" max="38" width="10.26953125" bestFit="1" customWidth="1"/>
    <col min="39" max="39" width="5" customWidth="1"/>
  </cols>
  <sheetData>
    <row r="1" spans="1:52">
      <c r="A1" s="296" t="s">
        <v>81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84"/>
      <c r="T1" s="295" t="s">
        <v>189</v>
      </c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  <c r="AM1" s="296"/>
    </row>
    <row r="2" spans="1:52">
      <c r="T2" s="3"/>
    </row>
    <row r="3" spans="1:52">
      <c r="A3" s="295" t="s">
        <v>177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84"/>
      <c r="T3" s="295" t="s">
        <v>177</v>
      </c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O3" s="16"/>
      <c r="AP3" s="13"/>
    </row>
    <row r="4" spans="1:52">
      <c r="A4" s="296"/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  <c r="AK4" s="296"/>
      <c r="AL4" s="296"/>
      <c r="AM4" s="6"/>
      <c r="AO4" s="16"/>
      <c r="AP4" s="13"/>
    </row>
    <row r="5" spans="1:52" ht="13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52" ht="15" customHeight="1" thickTop="1">
      <c r="B6" s="299"/>
      <c r="C6" s="299"/>
      <c r="D6" s="6"/>
      <c r="E6" s="3"/>
      <c r="F6" s="3"/>
      <c r="G6" s="3"/>
      <c r="H6" s="299" t="s">
        <v>2</v>
      </c>
      <c r="I6" s="299"/>
      <c r="J6" s="3"/>
      <c r="K6" s="299" t="s">
        <v>3</v>
      </c>
      <c r="L6" s="299"/>
      <c r="M6" s="3"/>
      <c r="N6" s="299" t="s">
        <v>6</v>
      </c>
      <c r="O6" s="299"/>
      <c r="P6" s="3"/>
      <c r="Q6" s="299" t="s">
        <v>8</v>
      </c>
      <c r="R6" s="299"/>
      <c r="S6" s="6"/>
      <c r="T6" s="3"/>
      <c r="U6" s="3"/>
      <c r="V6" s="3"/>
      <c r="W6" s="299" t="s">
        <v>12</v>
      </c>
      <c r="X6" s="299"/>
      <c r="Y6" s="6"/>
      <c r="Z6" s="3"/>
      <c r="AA6" s="3"/>
      <c r="AB6" s="3"/>
      <c r="AC6" s="299" t="s">
        <v>12</v>
      </c>
      <c r="AD6" s="299"/>
      <c r="AE6" s="6"/>
      <c r="AF6" s="3"/>
      <c r="AG6" s="3"/>
      <c r="AH6" s="3"/>
      <c r="AI6" s="299"/>
      <c r="AJ6" s="299"/>
      <c r="AK6" s="6"/>
      <c r="AL6" s="3"/>
      <c r="AM6" s="3"/>
    </row>
    <row r="7" spans="1:52">
      <c r="A7" s="3" t="s">
        <v>84</v>
      </c>
      <c r="B7" s="296" t="s">
        <v>75</v>
      </c>
      <c r="C7" s="296"/>
      <c r="D7" s="6"/>
      <c r="E7" s="296" t="s">
        <v>0</v>
      </c>
      <c r="F7" s="296"/>
      <c r="G7" s="6"/>
      <c r="H7" s="296" t="s">
        <v>0</v>
      </c>
      <c r="I7" s="296"/>
      <c r="J7" s="6"/>
      <c r="K7" s="296" t="s">
        <v>5</v>
      </c>
      <c r="L7" s="296"/>
      <c r="M7" s="6"/>
      <c r="N7" s="296" t="s">
        <v>3</v>
      </c>
      <c r="O7" s="296"/>
      <c r="P7" s="6"/>
      <c r="Q7" s="296" t="s">
        <v>3</v>
      </c>
      <c r="R7" s="296"/>
      <c r="S7" s="6"/>
      <c r="T7" s="296" t="s">
        <v>10</v>
      </c>
      <c r="U7" s="296"/>
      <c r="V7" s="6"/>
      <c r="W7" s="296" t="s">
        <v>14</v>
      </c>
      <c r="X7" s="296"/>
      <c r="Y7" s="6"/>
      <c r="Z7" s="296" t="s">
        <v>16</v>
      </c>
      <c r="AA7" s="296"/>
      <c r="AB7" s="6"/>
      <c r="AC7" s="296" t="s">
        <v>17</v>
      </c>
      <c r="AD7" s="296"/>
      <c r="AE7" s="6"/>
      <c r="AF7" s="296" t="s">
        <v>19</v>
      </c>
      <c r="AG7" s="296"/>
      <c r="AH7" s="6"/>
      <c r="AI7" s="296" t="s">
        <v>77</v>
      </c>
      <c r="AJ7" s="296"/>
      <c r="AK7" s="6"/>
      <c r="AL7" s="296" t="s">
        <v>23</v>
      </c>
      <c r="AM7" s="296"/>
    </row>
    <row r="8" spans="1:52">
      <c r="A8" t="s">
        <v>11</v>
      </c>
      <c r="B8" s="298" t="s">
        <v>76</v>
      </c>
      <c r="C8" s="298"/>
      <c r="D8" s="6"/>
      <c r="E8" s="298" t="s">
        <v>1</v>
      </c>
      <c r="F8" s="298"/>
      <c r="G8" s="6"/>
      <c r="H8" s="298" t="s">
        <v>1</v>
      </c>
      <c r="I8" s="298"/>
      <c r="J8" s="6"/>
      <c r="K8" s="298" t="s">
        <v>4</v>
      </c>
      <c r="L8" s="298"/>
      <c r="M8" s="6"/>
      <c r="N8" s="298" t="s">
        <v>7</v>
      </c>
      <c r="O8" s="298"/>
      <c r="P8" s="6"/>
      <c r="Q8" s="298" t="s">
        <v>9</v>
      </c>
      <c r="R8" s="298"/>
      <c r="S8" s="6"/>
      <c r="T8" s="298" t="s">
        <v>11</v>
      </c>
      <c r="U8" s="298"/>
      <c r="V8" s="6"/>
      <c r="W8" s="298" t="s">
        <v>15</v>
      </c>
      <c r="X8" s="298"/>
      <c r="Y8" s="6"/>
      <c r="Z8" s="298" t="s">
        <v>15</v>
      </c>
      <c r="AA8" s="298"/>
      <c r="AB8" s="6"/>
      <c r="AC8" s="298" t="s">
        <v>18</v>
      </c>
      <c r="AD8" s="298"/>
      <c r="AE8" s="6"/>
      <c r="AF8" s="298" t="s">
        <v>20</v>
      </c>
      <c r="AG8" s="298"/>
      <c r="AH8" s="6"/>
      <c r="AI8" s="298" t="s">
        <v>20</v>
      </c>
      <c r="AJ8" s="298"/>
      <c r="AK8" s="6"/>
      <c r="AL8" s="298" t="s">
        <v>24</v>
      </c>
      <c r="AM8" s="298"/>
    </row>
    <row r="9" spans="1:52" ht="13" thickBot="1">
      <c r="A9" s="4" t="s">
        <v>85</v>
      </c>
      <c r="B9" s="39" t="s">
        <v>56</v>
      </c>
      <c r="C9" s="39" t="s">
        <v>57</v>
      </c>
      <c r="D9" s="39"/>
      <c r="E9" s="39" t="s">
        <v>56</v>
      </c>
      <c r="F9" s="39" t="s">
        <v>57</v>
      </c>
      <c r="G9" s="39"/>
      <c r="H9" s="39" t="s">
        <v>56</v>
      </c>
      <c r="I9" s="39" t="s">
        <v>57</v>
      </c>
      <c r="J9" s="39"/>
      <c r="K9" s="39" t="s">
        <v>56</v>
      </c>
      <c r="L9" s="39" t="s">
        <v>57</v>
      </c>
      <c r="M9" s="39"/>
      <c r="N9" s="39" t="s">
        <v>56</v>
      </c>
      <c r="O9" s="39" t="s">
        <v>57</v>
      </c>
      <c r="P9" s="39"/>
      <c r="Q9" s="39" t="s">
        <v>56</v>
      </c>
      <c r="R9" s="39" t="s">
        <v>57</v>
      </c>
      <c r="S9" s="39"/>
      <c r="T9" s="39" t="s">
        <v>56</v>
      </c>
      <c r="U9" s="39" t="s">
        <v>57</v>
      </c>
      <c r="V9" s="39"/>
      <c r="W9" s="39" t="s">
        <v>56</v>
      </c>
      <c r="X9" s="39" t="s">
        <v>57</v>
      </c>
      <c r="Y9" s="39"/>
      <c r="Z9" s="39" t="s">
        <v>56</v>
      </c>
      <c r="AA9" s="39" t="s">
        <v>57</v>
      </c>
      <c r="AB9" s="39"/>
      <c r="AC9" s="39" t="s">
        <v>56</v>
      </c>
      <c r="AD9" s="39" t="s">
        <v>57</v>
      </c>
      <c r="AE9" s="39"/>
      <c r="AF9" s="39" t="s">
        <v>56</v>
      </c>
      <c r="AG9" s="39" t="s">
        <v>57</v>
      </c>
      <c r="AH9" s="39"/>
      <c r="AI9" s="39" t="s">
        <v>56</v>
      </c>
      <c r="AJ9" s="39" t="s">
        <v>57</v>
      </c>
      <c r="AK9" s="39"/>
      <c r="AL9" s="39" t="s">
        <v>56</v>
      </c>
      <c r="AM9" s="39" t="s">
        <v>57</v>
      </c>
    </row>
    <row r="10" spans="1:52" s="21" customFormat="1">
      <c r="A10" s="72" t="s">
        <v>52</v>
      </c>
      <c r="B10" s="40">
        <f>+E10+H10+K10+N10+Q10+T10+W10+Z10+AC10+AF10+AI10+AL10</f>
        <v>14201.046352015968</v>
      </c>
      <c r="C10" s="75"/>
      <c r="D10" s="12"/>
      <c r="E10" s="12">
        <f>'Tbl 10'!C9/'Tbl11'!E10</f>
        <v>421.22497214696864</v>
      </c>
      <c r="F10" s="11"/>
      <c r="G10" s="12"/>
      <c r="H10" s="12">
        <f>'Tbl 10'!D9/'Tbl11'!E10</f>
        <v>986.52819574507555</v>
      </c>
      <c r="I10" s="11"/>
      <c r="J10" s="12"/>
      <c r="K10" s="12">
        <f>'Tbl 10'!E9/'Tbl11'!E10</f>
        <v>5683.894242810079</v>
      </c>
      <c r="L10" s="11"/>
      <c r="M10" s="12"/>
      <c r="N10" s="12">
        <f>'Tbl 10'!F9/'Tbl11'!E10</f>
        <v>269.67432947057819</v>
      </c>
      <c r="O10" s="11"/>
      <c r="P10" s="12"/>
      <c r="Q10" s="12">
        <f>'Tbl 10'!G9/'Tbl11'!E10</f>
        <v>369.35570571934926</v>
      </c>
      <c r="R10" s="11"/>
      <c r="S10" s="12"/>
      <c r="T10" s="12">
        <f>'Tbl 10'!H9/'Tbl11'!E10</f>
        <v>1748.12964737219</v>
      </c>
      <c r="U10" s="11"/>
      <c r="V10" s="12"/>
      <c r="W10" s="12">
        <f>'Tbl 10'!I9/'Tbl11'!E10</f>
        <v>121.84181908474703</v>
      </c>
      <c r="X10" s="11"/>
      <c r="Y10" s="12"/>
      <c r="Z10" s="12">
        <f>'Tbl 10'!J9/'Tbl11'!E10</f>
        <v>87.959693065551107</v>
      </c>
      <c r="AA10" s="11"/>
      <c r="AB10" s="12"/>
      <c r="AC10" s="12">
        <f>'Tbl 10'!K9/'Tbl11'!E10</f>
        <v>772.42486987547238</v>
      </c>
      <c r="AD10" s="11"/>
      <c r="AE10" s="12"/>
      <c r="AF10" s="12">
        <f>'Tbl 10'!L9/'Tbl11'!E10</f>
        <v>947.84514377136281</v>
      </c>
      <c r="AG10" s="11"/>
      <c r="AH10" s="12"/>
      <c r="AI10" s="12">
        <f>'Tbl 10'!M9/'Tbl11'!E10</f>
        <v>324.5591125850811</v>
      </c>
      <c r="AJ10" s="11"/>
      <c r="AK10" s="12"/>
      <c r="AL10" s="12">
        <f>('Tbl 10'!N9-'Tbl 10'!O9)/'Tbl11'!E10</f>
        <v>2467.6086203695127</v>
      </c>
      <c r="AM10" s="11"/>
    </row>
    <row r="11" spans="1:5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3"/>
      <c r="AN11" s="3"/>
      <c r="AO11" s="3"/>
      <c r="AP11" s="3"/>
    </row>
    <row r="12" spans="1:52">
      <c r="A12" s="3" t="s">
        <v>28</v>
      </c>
      <c r="B12" s="2">
        <f>+E12+H12+K12+N12+Q12+T12+W12+Z12+AC12+AF12+AI12+AL12</f>
        <v>13441.367081411914</v>
      </c>
      <c r="C12" s="35">
        <f>RANK(B12,B12:B39)</f>
        <v>14</v>
      </c>
      <c r="D12" s="35"/>
      <c r="E12" s="2">
        <f>'Tbl 10'!C11/'Tbl11'!E12</f>
        <v>304.25212911953901</v>
      </c>
      <c r="F12" s="35">
        <f>RANK(E12,E$12:E$39)</f>
        <v>17</v>
      </c>
      <c r="G12" s="35"/>
      <c r="H12" s="2">
        <f>'Tbl 10'!D11/'Tbl11'!E12</f>
        <v>905.48272444048416</v>
      </c>
      <c r="I12" s="35">
        <f>RANK(H12,H$12:H$39)</f>
        <v>17</v>
      </c>
      <c r="J12" s="35"/>
      <c r="K12" s="2">
        <f>'Tbl 10'!E11/'Tbl11'!E12</f>
        <v>5367.8479014497671</v>
      </c>
      <c r="L12" s="35">
        <f>RANK(K12,K$12:K$39)</f>
        <v>16</v>
      </c>
      <c r="M12" s="35"/>
      <c r="N12" s="2">
        <f>'Tbl 10'!F11/'Tbl11'!E12</f>
        <v>352.75215448555753</v>
      </c>
      <c r="O12" s="35">
        <f>RANK(N12,N$12:N$39)</f>
        <v>7</v>
      </c>
      <c r="P12" s="35"/>
      <c r="Q12" s="2">
        <f>'Tbl 10'!G11/'Tbl11'!E12</f>
        <v>187.12873579665563</v>
      </c>
      <c r="R12" s="35">
        <f>RANK(Q12,Q$12:Q$39)</f>
        <v>12</v>
      </c>
      <c r="S12" s="35"/>
      <c r="T12" s="2">
        <f>'Tbl 10'!H11/'Tbl11'!E12</f>
        <v>1842.7319071993968</v>
      </c>
      <c r="U12" s="35">
        <f>RANK(T12,T$12:T$39)</f>
        <v>8</v>
      </c>
      <c r="V12" s="35"/>
      <c r="W12" s="2">
        <f>'Tbl 10'!I11/'Tbl11'!E12</f>
        <v>79.12078647666003</v>
      </c>
      <c r="X12" s="32">
        <f>RANK(W12,W$12:W$39)</f>
        <v>18</v>
      </c>
      <c r="Y12" s="32"/>
      <c r="Z12" s="2">
        <f>'Tbl 10'!J11/'Tbl11'!E12</f>
        <v>128.15248749585362</v>
      </c>
      <c r="AA12" s="32">
        <f>RANK(Z12,Z$12:Z$39)</f>
        <v>14</v>
      </c>
      <c r="AB12" s="32"/>
      <c r="AC12" s="2">
        <f>'Tbl 10'!K11/'Tbl11'!E12</f>
        <v>758.76649734307227</v>
      </c>
      <c r="AD12" s="32">
        <f>RANK(AC12,AC$12:AC$39)</f>
        <v>16</v>
      </c>
      <c r="AE12" s="32"/>
      <c r="AF12" s="2">
        <f>'Tbl 10'!L11/'Tbl11'!E12</f>
        <v>970.82332502975623</v>
      </c>
      <c r="AG12" s="32">
        <f>RANK(AF12,AF$12:AF$39)</f>
        <v>11</v>
      </c>
      <c r="AH12" s="32"/>
      <c r="AI12" s="2">
        <f>'Tbl 10'!M11/'Tbl11'!E12</f>
        <v>220.61299260482997</v>
      </c>
      <c r="AJ12" s="3">
        <f>RANK(AI12,AI$12:AI$39)</f>
        <v>21</v>
      </c>
      <c r="AK12" s="3"/>
      <c r="AL12" s="2">
        <f>('Tbl 10'!N11-'Tbl 10'!O11)/'Tbl11'!E12</f>
        <v>2323.6954399703404</v>
      </c>
      <c r="AM12" s="3">
        <f>RANK(AL12,AL$12:AL$39)</f>
        <v>16</v>
      </c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>
      <c r="A13" s="3" t="s">
        <v>29</v>
      </c>
      <c r="B13" s="2">
        <f>+E13+H13+K13+N13+Q13+T13+W13+Z13+AC13+AF13+AI13+AL13</f>
        <v>13082.523185461261</v>
      </c>
      <c r="C13" s="35">
        <f>RANK(B13,B$12:B39)</f>
        <v>17</v>
      </c>
      <c r="D13" s="35"/>
      <c r="E13" s="2">
        <f>'Tbl 10'!C12/'Tbl11'!E13</f>
        <v>442.47017034289019</v>
      </c>
      <c r="F13" s="35">
        <f t="shared" ref="F13:F16" si="0">RANK(E13,E$12:E$39)</f>
        <v>7</v>
      </c>
      <c r="G13" s="35"/>
      <c r="H13" s="2">
        <f>'Tbl 10'!D12/'Tbl11'!E13</f>
        <v>881.42252675569375</v>
      </c>
      <c r="I13" s="35">
        <f t="shared" ref="I13:I16" si="1">RANK(H13,H$12:H$39)</f>
        <v>20</v>
      </c>
      <c r="J13" s="35"/>
      <c r="K13" s="2">
        <f>'Tbl 10'!E12/'Tbl11'!E13</f>
        <v>5269.9217610536398</v>
      </c>
      <c r="L13" s="35">
        <f t="shared" ref="L13:L16" si="2">RANK(K13,K$12:K$39)</f>
        <v>19</v>
      </c>
      <c r="M13" s="35"/>
      <c r="N13" s="2">
        <f>'Tbl 10'!F12/'Tbl11'!E13</f>
        <v>453.27941509483423</v>
      </c>
      <c r="O13" s="35">
        <f t="shared" ref="O13:O16" si="3">RANK(N13,N$12:N$39)</f>
        <v>3</v>
      </c>
      <c r="P13" s="35"/>
      <c r="Q13" s="2">
        <f>'Tbl 10'!G12/'Tbl11'!E13</f>
        <v>224.36642288967533</v>
      </c>
      <c r="R13" s="35">
        <f t="shared" ref="R13:R16" si="4">RANK(Q13,Q$12:Q$39)</f>
        <v>10</v>
      </c>
      <c r="S13" s="35"/>
      <c r="T13" s="2">
        <f>'Tbl 10'!H12/'Tbl11'!E13</f>
        <v>1453.50753703243</v>
      </c>
      <c r="U13" s="35">
        <f t="shared" ref="U13:U16" si="5">RANK(T13,T$12:T$39)</f>
        <v>14</v>
      </c>
      <c r="V13" s="35"/>
      <c r="W13" s="2">
        <f>'Tbl 10'!I12/'Tbl11'!E13</f>
        <v>110.98399712263323</v>
      </c>
      <c r="X13" s="32">
        <f t="shared" ref="X13:X16" si="6">RANK(W13,W$12:W$39)</f>
        <v>12</v>
      </c>
      <c r="Y13" s="3"/>
      <c r="Z13" s="2">
        <f>'Tbl 10'!J12/'Tbl11'!E13</f>
        <v>0</v>
      </c>
      <c r="AA13" s="32">
        <f t="shared" ref="AA13:AA16" si="7">RANK(Z13,Z$12:Z$39)</f>
        <v>22</v>
      </c>
      <c r="AB13" s="3"/>
      <c r="AC13" s="2">
        <f>'Tbl 10'!K12/'Tbl11'!E13</f>
        <v>764.55488013589309</v>
      </c>
      <c r="AD13" s="32">
        <f t="shared" ref="AD13:AD16" si="8">RANK(AC13,AC$12:AC$39)</f>
        <v>14</v>
      </c>
      <c r="AE13" s="32"/>
      <c r="AF13" s="2">
        <f>'Tbl 10'!L12/'Tbl11'!E13</f>
        <v>999.5406294839978</v>
      </c>
      <c r="AG13" s="32">
        <f t="shared" ref="AG13:AG16" si="9">RANK(AF13,AF$12:AF$39)</f>
        <v>8</v>
      </c>
      <c r="AH13" s="32"/>
      <c r="AI13" s="2">
        <f>'Tbl 10'!M12/'Tbl11'!E13</f>
        <v>272.83107240350438</v>
      </c>
      <c r="AJ13" s="3">
        <f t="shared" ref="AJ13:AJ16" si="10">RANK(AI13,AI$12:AI$39)</f>
        <v>15</v>
      </c>
      <c r="AK13" s="3"/>
      <c r="AL13" s="2">
        <f>('Tbl 10'!N12-'Tbl 10'!O12)/'Tbl11'!E13</f>
        <v>2209.6447731460698</v>
      </c>
      <c r="AM13" s="3">
        <f t="shared" ref="AM13:AM16" si="11">RANK(AL13,AL$12:AL$39)</f>
        <v>19</v>
      </c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pans="1:52">
      <c r="A14" s="3" t="s">
        <v>51</v>
      </c>
      <c r="B14" s="2">
        <f>+E14+H14+K14+N14+Q14+T14+W14+Z14+AC14+AF14+AI14+AL14</f>
        <v>15931.225467181774</v>
      </c>
      <c r="C14" s="35">
        <f>RANK(B14,B$12:B41)</f>
        <v>3</v>
      </c>
      <c r="D14" s="35"/>
      <c r="E14" s="2">
        <f>'Tbl 10'!C13/'Tbl11'!E14</f>
        <v>733.29035544755448</v>
      </c>
      <c r="F14" s="35">
        <f t="shared" si="0"/>
        <v>1</v>
      </c>
      <c r="G14" s="35"/>
      <c r="H14" s="2">
        <f>'Tbl 10'!D13/'Tbl11'!E14</f>
        <v>1178.144615945379</v>
      </c>
      <c r="I14" s="35">
        <f t="shared" si="1"/>
        <v>4</v>
      </c>
      <c r="J14" s="35"/>
      <c r="K14" s="2">
        <f>'Tbl 10'!E13/'Tbl11'!E14</f>
        <v>5361.7596530799583</v>
      </c>
      <c r="L14" s="35">
        <f t="shared" si="2"/>
        <v>17</v>
      </c>
      <c r="M14" s="35"/>
      <c r="N14" s="2">
        <f>'Tbl 10'!F13/'Tbl11'!E14</f>
        <v>277.05192469771168</v>
      </c>
      <c r="O14" s="35">
        <f t="shared" si="3"/>
        <v>15</v>
      </c>
      <c r="P14" s="35"/>
      <c r="Q14" s="2">
        <f>'Tbl 10'!G13/'Tbl11'!E14</f>
        <v>1187.4245178424569</v>
      </c>
      <c r="R14" s="35">
        <f t="shared" si="4"/>
        <v>1</v>
      </c>
      <c r="S14" s="35"/>
      <c r="T14" s="2">
        <f>'Tbl 10'!H13/'Tbl11'!E14</f>
        <v>2414.6995662816985</v>
      </c>
      <c r="U14" s="35">
        <f t="shared" si="5"/>
        <v>1</v>
      </c>
      <c r="V14" s="35"/>
      <c r="W14" s="2">
        <f>'Tbl 10'!I13/'Tbl11'!E14</f>
        <v>246.95800347103577</v>
      </c>
      <c r="X14" s="32">
        <f t="shared" si="6"/>
        <v>2</v>
      </c>
      <c r="Y14" s="32"/>
      <c r="Z14" s="2">
        <f>'Tbl 10'!J13/'Tbl11'!E14</f>
        <v>0</v>
      </c>
      <c r="AA14" s="32">
        <f t="shared" si="7"/>
        <v>22</v>
      </c>
      <c r="AB14" s="32"/>
      <c r="AC14" s="2">
        <f>'Tbl 10'!K13/'Tbl11'!E14</f>
        <v>694.22331335126694</v>
      </c>
      <c r="AD14" s="32">
        <f t="shared" si="8"/>
        <v>19</v>
      </c>
      <c r="AE14" s="32"/>
      <c r="AF14" s="2">
        <f>'Tbl 10'!L13/'Tbl11'!E14</f>
        <v>887.30500716681581</v>
      </c>
      <c r="AG14" s="32">
        <f t="shared" si="9"/>
        <v>17</v>
      </c>
      <c r="AH14" s="32"/>
      <c r="AI14" s="2">
        <f>'Tbl 10'!M13/'Tbl11'!E14</f>
        <v>365.19218339790939</v>
      </c>
      <c r="AJ14" s="3">
        <f t="shared" si="10"/>
        <v>5</v>
      </c>
      <c r="AK14" s="3"/>
      <c r="AL14" s="2">
        <f>('Tbl 10'!N13-'Tbl 10'!O13)/'Tbl11'!E14</f>
        <v>2585.1763264999863</v>
      </c>
      <c r="AM14" s="3">
        <f t="shared" si="11"/>
        <v>7</v>
      </c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1:52">
      <c r="A15" s="3" t="s">
        <v>30</v>
      </c>
      <c r="B15" s="2">
        <f>+E15+H15+K15+N15+Q15+T15+W15+Z15+AC15+AF15+AI15+AL15</f>
        <v>13694.722084122115</v>
      </c>
      <c r="C15" s="35">
        <f>RANK(B15,B$12:B42)</f>
        <v>9</v>
      </c>
      <c r="D15" s="35"/>
      <c r="E15" s="2">
        <f>'Tbl 10'!C14/'Tbl11'!E15</f>
        <v>516.89150319216537</v>
      </c>
      <c r="F15" s="35">
        <f t="shared" si="0"/>
        <v>4</v>
      </c>
      <c r="G15" s="35"/>
      <c r="H15" s="2">
        <f>'Tbl 10'!D14/'Tbl11'!E15</f>
        <v>969.2391208467584</v>
      </c>
      <c r="I15" s="35">
        <f t="shared" si="1"/>
        <v>12</v>
      </c>
      <c r="J15" s="35"/>
      <c r="K15" s="2">
        <f>'Tbl 10'!E14/'Tbl11'!E15</f>
        <v>5341.7486533750644</v>
      </c>
      <c r="L15" s="35">
        <f t="shared" si="2"/>
        <v>18</v>
      </c>
      <c r="M15" s="35"/>
      <c r="N15" s="2">
        <f>'Tbl 10'!F14/'Tbl11'!E15</f>
        <v>297.51861998466973</v>
      </c>
      <c r="O15" s="35">
        <f t="shared" si="3"/>
        <v>12</v>
      </c>
      <c r="P15" s="35"/>
      <c r="Q15" s="2">
        <f>'Tbl 10'!G14/'Tbl11'!E15</f>
        <v>663.28999942855353</v>
      </c>
      <c r="R15" s="35">
        <f t="shared" si="4"/>
        <v>3</v>
      </c>
      <c r="S15" s="35"/>
      <c r="T15" s="2">
        <f>'Tbl 10'!H14/'Tbl11'!E15</f>
        <v>1631.8969939894121</v>
      </c>
      <c r="U15" s="35">
        <f t="shared" si="5"/>
        <v>11</v>
      </c>
      <c r="V15" s="35"/>
      <c r="W15" s="2">
        <f>'Tbl 10'!I14/'Tbl11'!E15</f>
        <v>138.08112756864639</v>
      </c>
      <c r="X15" s="32">
        <f t="shared" si="6"/>
        <v>10</v>
      </c>
      <c r="Y15" s="32"/>
      <c r="Z15" s="2">
        <f>'Tbl 10'!J14/'Tbl11'!E15</f>
        <v>167.26609631657129</v>
      </c>
      <c r="AA15" s="32">
        <f t="shared" si="7"/>
        <v>5</v>
      </c>
      <c r="AB15" s="3"/>
      <c r="AC15" s="2">
        <f>'Tbl 10'!K14/'Tbl11'!E15</f>
        <v>641.60838629166108</v>
      </c>
      <c r="AD15" s="32">
        <f t="shared" si="8"/>
        <v>20</v>
      </c>
      <c r="AE15" s="3"/>
      <c r="AF15" s="2">
        <f>'Tbl 10'!L14/'Tbl11'!E15</f>
        <v>959.27382421269556</v>
      </c>
      <c r="AG15" s="32">
        <f t="shared" si="9"/>
        <v>14</v>
      </c>
      <c r="AH15" s="32"/>
      <c r="AI15" s="2">
        <f>'Tbl 10'!M14/'Tbl11'!E15</f>
        <v>359.25487071482087</v>
      </c>
      <c r="AJ15" s="3">
        <f t="shared" si="10"/>
        <v>6</v>
      </c>
      <c r="AK15" s="3"/>
      <c r="AL15" s="2">
        <f>('Tbl 10'!N14-'Tbl 10'!O14)/'Tbl11'!E15</f>
        <v>2008.6528882010971</v>
      </c>
      <c r="AM15" s="3">
        <f t="shared" si="11"/>
        <v>24</v>
      </c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  <row r="16" spans="1:52">
      <c r="A16" s="3" t="s">
        <v>31</v>
      </c>
      <c r="B16" s="2">
        <f>+E16+H16+K16+N16+Q16+T16+W16+Z16+AC16+AF16+AI16+AL16</f>
        <v>13486.369518894886</v>
      </c>
      <c r="C16" s="35">
        <f>RANK(B16,B$12:B43)</f>
        <v>13</v>
      </c>
      <c r="D16" s="35"/>
      <c r="E16" s="2">
        <f>'Tbl 10'!C15/'Tbl11'!E16</f>
        <v>409.9442991111211</v>
      </c>
      <c r="F16" s="35">
        <f t="shared" si="0"/>
        <v>8</v>
      </c>
      <c r="G16" s="35"/>
      <c r="H16" s="2">
        <f>'Tbl 10'!D15/'Tbl11'!E16</f>
        <v>765.19061972331895</v>
      </c>
      <c r="I16" s="35">
        <f t="shared" si="1"/>
        <v>21</v>
      </c>
      <c r="J16" s="35"/>
      <c r="K16" s="2">
        <f>'Tbl 10'!E15/'Tbl11'!E16</f>
        <v>5605.7831586903358</v>
      </c>
      <c r="L16" s="35">
        <f t="shared" si="2"/>
        <v>8</v>
      </c>
      <c r="M16" s="35"/>
      <c r="N16" s="2">
        <f>'Tbl 10'!F15/'Tbl11'!E16</f>
        <v>193.25371118419901</v>
      </c>
      <c r="O16" s="35">
        <f t="shared" si="3"/>
        <v>21</v>
      </c>
      <c r="P16" s="35"/>
      <c r="Q16" s="2">
        <f>'Tbl 10'!G15/'Tbl11'!E16</f>
        <v>110.93835916225846</v>
      </c>
      <c r="R16" s="35">
        <f t="shared" si="4"/>
        <v>18</v>
      </c>
      <c r="S16" s="35"/>
      <c r="T16" s="2">
        <f>'Tbl 10'!H15/'Tbl11'!E16</f>
        <v>1708.4842774393449</v>
      </c>
      <c r="U16" s="35">
        <f t="shared" si="5"/>
        <v>10</v>
      </c>
      <c r="V16" s="35"/>
      <c r="W16" s="2">
        <f>'Tbl 10'!I15/'Tbl11'!E16</f>
        <v>132.78950566657593</v>
      </c>
      <c r="X16" s="32">
        <f t="shared" si="6"/>
        <v>11</v>
      </c>
      <c r="Y16" s="32"/>
      <c r="Z16" s="2">
        <f>'Tbl 10'!J15/'Tbl11'!E16</f>
        <v>106.34442896790415</v>
      </c>
      <c r="AA16" s="32">
        <f t="shared" si="7"/>
        <v>19</v>
      </c>
      <c r="AB16" s="32"/>
      <c r="AC16" s="2">
        <f>'Tbl 10'!K15/'Tbl11'!E16</f>
        <v>981.96861972713123</v>
      </c>
      <c r="AD16" s="32">
        <f t="shared" si="8"/>
        <v>8</v>
      </c>
      <c r="AE16" s="32"/>
      <c r="AF16" s="2">
        <f>'Tbl 10'!L15/'Tbl11'!E16</f>
        <v>1055.6691651655958</v>
      </c>
      <c r="AG16" s="32">
        <f t="shared" si="9"/>
        <v>3</v>
      </c>
      <c r="AH16" s="32"/>
      <c r="AI16" s="2">
        <f>'Tbl 10'!M15/'Tbl11'!E16</f>
        <v>206.22972180060964</v>
      </c>
      <c r="AJ16" s="3">
        <f t="shared" si="10"/>
        <v>22</v>
      </c>
      <c r="AK16" s="3"/>
      <c r="AL16" s="2">
        <f>('Tbl 10'!N15-'Tbl 10'!O15)/'Tbl11'!E16</f>
        <v>2209.7736522564883</v>
      </c>
      <c r="AM16" s="3">
        <f t="shared" si="11"/>
        <v>18</v>
      </c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1:52">
      <c r="C17" s="35"/>
      <c r="F17" s="35"/>
      <c r="I17" s="35"/>
      <c r="L17" s="35"/>
      <c r="O17" s="35"/>
      <c r="Q17" s="2"/>
      <c r="R17" s="35"/>
      <c r="T17" s="2"/>
      <c r="U17" s="35"/>
      <c r="W17" s="2"/>
      <c r="X17" s="32"/>
      <c r="Z17" s="2"/>
      <c r="AA17" s="32"/>
      <c r="AC17" s="2"/>
      <c r="AD17" s="32"/>
      <c r="AF17" s="2"/>
      <c r="AG17" s="32"/>
      <c r="AI17" s="2"/>
      <c r="AJ17" s="3"/>
      <c r="AL17" s="2"/>
      <c r="AM17" s="3"/>
    </row>
    <row r="18" spans="1:52">
      <c r="A18" s="3" t="s">
        <v>32</v>
      </c>
      <c r="B18" s="2">
        <f t="shared" ref="B18:B22" si="12">+E18+H18+K18+N18+Q18+T18+W18+Z18+AC18+AF18+AI18+AL18</f>
        <v>13070.146680364853</v>
      </c>
      <c r="C18" s="35">
        <f>RANK(B18,B$12:B45)</f>
        <v>18</v>
      </c>
      <c r="D18" s="35"/>
      <c r="E18" s="2">
        <f>'Tbl 10'!C17/'Tbl11'!E18</f>
        <v>388.48260065809939</v>
      </c>
      <c r="F18" s="35">
        <f t="shared" ref="F18:F22" si="13">RANK(E18,E$12:E$39)</f>
        <v>11</v>
      </c>
      <c r="G18" s="35"/>
      <c r="H18" s="2">
        <f>'Tbl 10'!D17/'Tbl11'!E18</f>
        <v>996.70374304638403</v>
      </c>
      <c r="I18" s="35">
        <f t="shared" ref="I18:I22" si="14">RANK(H18,H$12:H$39)</f>
        <v>10</v>
      </c>
      <c r="J18" s="35"/>
      <c r="K18" s="2">
        <f>'Tbl 10'!E17/'Tbl11'!E18</f>
        <v>5534.4220465609569</v>
      </c>
      <c r="L18" s="35">
        <f t="shared" ref="L18:L22" si="15">RANK(K18,K$12:K$39)</f>
        <v>11</v>
      </c>
      <c r="M18" s="35"/>
      <c r="N18" s="2">
        <f>'Tbl 10'!F17/'Tbl11'!E18</f>
        <v>308.57350945429312</v>
      </c>
      <c r="O18" s="35">
        <f t="shared" ref="O18:O22" si="16">RANK(N18,N$12:N$39)</f>
        <v>10</v>
      </c>
      <c r="P18" s="35"/>
      <c r="Q18" s="2">
        <f>'Tbl 10'!G17/'Tbl11'!E18</f>
        <v>451.76027830672552</v>
      </c>
      <c r="R18" s="35">
        <f t="shared" ref="R18:R22" si="17">RANK(Q18,Q$12:Q$39)</f>
        <v>4</v>
      </c>
      <c r="S18" s="35"/>
      <c r="T18" s="2">
        <f>'Tbl 10'!H17/'Tbl11'!E18</f>
        <v>1150.1215277847457</v>
      </c>
      <c r="U18" s="35">
        <f t="shared" ref="U18:U22" si="18">RANK(T18,T$12:T$39)</f>
        <v>23</v>
      </c>
      <c r="V18" s="35"/>
      <c r="W18" s="2">
        <f>'Tbl 10'!I17/'Tbl11'!E18</f>
        <v>104.10080051005403</v>
      </c>
      <c r="X18" s="32">
        <f t="shared" ref="X18:X22" si="19">RANK(W18,W$12:W$39)</f>
        <v>13</v>
      </c>
      <c r="Y18" s="32"/>
      <c r="Z18" s="2">
        <f>'Tbl 10'!J17/'Tbl11'!E18</f>
        <v>151.24998220831478</v>
      </c>
      <c r="AA18" s="32">
        <f t="shared" ref="AA18:AA22" si="20">RANK(Z18,Z$12:Z$39)</f>
        <v>10</v>
      </c>
      <c r="AB18" s="32"/>
      <c r="AC18" s="2">
        <f>'Tbl 10'!K17/'Tbl11'!E18</f>
        <v>758.77938387509857</v>
      </c>
      <c r="AD18" s="32">
        <f t="shared" ref="AD18:AD22" si="21">RANK(AC18,AC$12:AC$39)</f>
        <v>15</v>
      </c>
      <c r="AE18" s="32"/>
      <c r="AF18" s="2">
        <f>'Tbl 10'!L17/'Tbl11'!E18</f>
        <v>852.88372604972858</v>
      </c>
      <c r="AG18" s="32">
        <f t="shared" ref="AG18:AG22" si="22">RANK(AF18,AF$12:AF$39)</f>
        <v>19</v>
      </c>
      <c r="AH18" s="32"/>
      <c r="AI18" s="2">
        <f>'Tbl 10'!M17/'Tbl11'!E18</f>
        <v>171.56448301067732</v>
      </c>
      <c r="AJ18" s="3">
        <f t="shared" ref="AJ18:AJ22" si="23">RANK(AI18,AI$12:AI$39)</f>
        <v>23</v>
      </c>
      <c r="AK18" s="3"/>
      <c r="AL18" s="2">
        <f>('Tbl 10'!N17-'Tbl 10'!O17)/'Tbl11'!E18</f>
        <v>2201.5045988997717</v>
      </c>
      <c r="AM18" s="3">
        <f t="shared" ref="AM18:AM22" si="24">RANK(AL18,AL$12:AL$39)</f>
        <v>21</v>
      </c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pans="1:52">
      <c r="A19" s="3" t="s">
        <v>33</v>
      </c>
      <c r="B19" s="2">
        <f t="shared" si="12"/>
        <v>13236.468088584392</v>
      </c>
      <c r="C19" s="35">
        <f>RANK(B19,B$12:B46)</f>
        <v>16</v>
      </c>
      <c r="D19" s="35"/>
      <c r="E19" s="2">
        <f>'Tbl 10'!C18/'Tbl11'!E19</f>
        <v>215.26423128585068</v>
      </c>
      <c r="F19" s="35">
        <f t="shared" si="13"/>
        <v>23</v>
      </c>
      <c r="G19" s="35"/>
      <c r="H19" s="2">
        <f>'Tbl 10'!D18/'Tbl11'!E19</f>
        <v>1015.862341496794</v>
      </c>
      <c r="I19" s="35">
        <f t="shared" si="14"/>
        <v>9</v>
      </c>
      <c r="J19" s="35"/>
      <c r="K19" s="2">
        <f>'Tbl 10'!E18/'Tbl11'!E19</f>
        <v>5229.9474753533332</v>
      </c>
      <c r="L19" s="35">
        <f t="shared" si="15"/>
        <v>20</v>
      </c>
      <c r="M19" s="35"/>
      <c r="N19" s="2">
        <f>'Tbl 10'!F18/'Tbl11'!E19</f>
        <v>328.92852635313795</v>
      </c>
      <c r="O19" s="35">
        <f t="shared" si="16"/>
        <v>8</v>
      </c>
      <c r="P19" s="35"/>
      <c r="Q19" s="2">
        <f>'Tbl 10'!G18/'Tbl11'!E19</f>
        <v>76.747132369712702</v>
      </c>
      <c r="R19" s="35">
        <f t="shared" si="17"/>
        <v>21</v>
      </c>
      <c r="S19" s="35"/>
      <c r="T19" s="2">
        <f>'Tbl 10'!H18/'Tbl11'!E19</f>
        <v>1552.4876720198017</v>
      </c>
      <c r="U19" s="35">
        <f t="shared" si="18"/>
        <v>12</v>
      </c>
      <c r="V19" s="35"/>
      <c r="W19" s="2">
        <f>'Tbl 10'!I18/'Tbl11'!E19</f>
        <v>69.641453709883166</v>
      </c>
      <c r="X19" s="32">
        <f t="shared" si="19"/>
        <v>19</v>
      </c>
      <c r="Y19" s="3"/>
      <c r="Z19" s="2">
        <f>'Tbl 10'!J18/'Tbl11'!E19</f>
        <v>161.0222694364424</v>
      </c>
      <c r="AA19" s="32">
        <f t="shared" si="20"/>
        <v>6</v>
      </c>
      <c r="AB19" s="3"/>
      <c r="AC19" s="2">
        <f>'Tbl 10'!K18/'Tbl11'!E19</f>
        <v>942.92570729811689</v>
      </c>
      <c r="AD19" s="32">
        <f t="shared" si="21"/>
        <v>9</v>
      </c>
      <c r="AE19" s="32"/>
      <c r="AF19" s="2">
        <f>'Tbl 10'!L18/'Tbl11'!E19</f>
        <v>960.03336487205695</v>
      </c>
      <c r="AG19" s="32">
        <f t="shared" si="22"/>
        <v>13</v>
      </c>
      <c r="AH19" s="32"/>
      <c r="AI19" s="2">
        <f>'Tbl 10'!M18/'Tbl11'!E19</f>
        <v>264.61232460104924</v>
      </c>
      <c r="AJ19" s="3">
        <f t="shared" si="23"/>
        <v>17</v>
      </c>
      <c r="AK19" s="3"/>
      <c r="AL19" s="2">
        <f>('Tbl 10'!N18-'Tbl 10'!O18)/'Tbl11'!E19</f>
        <v>2418.9955897882128</v>
      </c>
      <c r="AM19" s="3">
        <f t="shared" si="24"/>
        <v>12</v>
      </c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1:52">
      <c r="A20" s="3" t="s">
        <v>34</v>
      </c>
      <c r="B20" s="2">
        <f t="shared" si="12"/>
        <v>13686.288468265488</v>
      </c>
      <c r="C20" s="35">
        <f>RANK(B20,B$12:B47)</f>
        <v>10</v>
      </c>
      <c r="D20" s="35"/>
      <c r="E20" s="2">
        <f>'Tbl 10'!C19/'Tbl11'!E20</f>
        <v>382.83210416643448</v>
      </c>
      <c r="F20" s="35">
        <f t="shared" si="13"/>
        <v>12</v>
      </c>
      <c r="G20" s="35"/>
      <c r="H20" s="2">
        <f>'Tbl 10'!D19/'Tbl11'!E20</f>
        <v>1054.7437112255034</v>
      </c>
      <c r="I20" s="35">
        <f t="shared" si="14"/>
        <v>6</v>
      </c>
      <c r="J20" s="35"/>
      <c r="K20" s="2">
        <f>'Tbl 10'!E19/'Tbl11'!E20</f>
        <v>5540.7001159041938</v>
      </c>
      <c r="L20" s="35">
        <f t="shared" si="15"/>
        <v>10</v>
      </c>
      <c r="M20" s="35"/>
      <c r="N20" s="2">
        <f>'Tbl 10'!F19/'Tbl11'!E20</f>
        <v>216.25925203419959</v>
      </c>
      <c r="O20" s="35">
        <f t="shared" si="16"/>
        <v>18</v>
      </c>
      <c r="P20" s="35"/>
      <c r="Q20" s="2">
        <f>'Tbl 10'!G19/'Tbl11'!E20</f>
        <v>233.29935855903759</v>
      </c>
      <c r="R20" s="35">
        <f t="shared" si="17"/>
        <v>9</v>
      </c>
      <c r="S20" s="35"/>
      <c r="T20" s="2">
        <f>'Tbl 10'!H19/'Tbl11'!E20</f>
        <v>1935.9211622169671</v>
      </c>
      <c r="U20" s="35">
        <f t="shared" si="18"/>
        <v>5</v>
      </c>
      <c r="V20" s="35"/>
      <c r="W20" s="2">
        <f>'Tbl 10'!I19/'Tbl11'!E20</f>
        <v>154.52217734064465</v>
      </c>
      <c r="X20" s="32">
        <f t="shared" si="19"/>
        <v>8</v>
      </c>
      <c r="Y20" s="32"/>
      <c r="Z20" s="2">
        <f>'Tbl 10'!J19/'Tbl11'!E20</f>
        <v>123.70512640499111</v>
      </c>
      <c r="AA20" s="32">
        <f t="shared" si="20"/>
        <v>15</v>
      </c>
      <c r="AB20" s="32"/>
      <c r="AC20" s="2">
        <f>'Tbl 10'!K19/'Tbl11'!E20</f>
        <v>793.86300403837481</v>
      </c>
      <c r="AD20" s="32">
        <f t="shared" si="21"/>
        <v>13</v>
      </c>
      <c r="AE20" s="32"/>
      <c r="AF20" s="2">
        <f>'Tbl 10'!L19/'Tbl11'!E20</f>
        <v>821.75871750239469</v>
      </c>
      <c r="AG20" s="32">
        <f t="shared" si="22"/>
        <v>22</v>
      </c>
      <c r="AH20" s="32"/>
      <c r="AI20" s="2">
        <f>'Tbl 10'!M19/'Tbl11'!E20</f>
        <v>302.22602317335787</v>
      </c>
      <c r="AJ20" s="3">
        <f t="shared" si="23"/>
        <v>13</v>
      </c>
      <c r="AK20" s="3"/>
      <c r="AL20" s="2">
        <f>('Tbl 10'!N19-'Tbl 10'!O19)/'Tbl11'!E20</f>
        <v>2126.4577156993892</v>
      </c>
      <c r="AM20" s="3">
        <f t="shared" si="24"/>
        <v>23</v>
      </c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spans="1:52">
      <c r="A21" s="3" t="s">
        <v>35</v>
      </c>
      <c r="B21" s="2">
        <f t="shared" si="12"/>
        <v>13576.224049343862</v>
      </c>
      <c r="C21" s="35">
        <f>RANK(B21,B$12:B48)</f>
        <v>12</v>
      </c>
      <c r="D21" s="35"/>
      <c r="E21" s="2">
        <f>'Tbl 10'!C20/'Tbl11'!E21</f>
        <v>397.89603271120006</v>
      </c>
      <c r="F21" s="35">
        <f t="shared" si="13"/>
        <v>9</v>
      </c>
      <c r="G21" s="35"/>
      <c r="H21" s="2">
        <f>'Tbl 10'!D20/'Tbl11'!E21</f>
        <v>968.88674804420748</v>
      </c>
      <c r="I21" s="35">
        <f t="shared" si="14"/>
        <v>13</v>
      </c>
      <c r="J21" s="35"/>
      <c r="K21" s="2">
        <f>'Tbl 10'!E20/'Tbl11'!E21</f>
        <v>5378.0275190842385</v>
      </c>
      <c r="L21" s="35">
        <f t="shared" si="15"/>
        <v>15</v>
      </c>
      <c r="M21" s="35"/>
      <c r="N21" s="2">
        <f>'Tbl 10'!F20/'Tbl11'!E21</f>
        <v>324.74412925216427</v>
      </c>
      <c r="O21" s="35">
        <f t="shared" si="16"/>
        <v>9</v>
      </c>
      <c r="P21" s="35"/>
      <c r="Q21" s="2">
        <f>'Tbl 10'!G20/'Tbl11'!E21</f>
        <v>98.545602908694008</v>
      </c>
      <c r="R21" s="35">
        <f t="shared" si="17"/>
        <v>19</v>
      </c>
      <c r="S21" s="35"/>
      <c r="T21" s="2">
        <f>'Tbl 10'!H20/'Tbl11'!E21</f>
        <v>1476.4783201633957</v>
      </c>
      <c r="U21" s="35">
        <f t="shared" si="18"/>
        <v>13</v>
      </c>
      <c r="V21" s="35"/>
      <c r="W21" s="2">
        <f>'Tbl 10'!I20/'Tbl11'!E21</f>
        <v>146.54101488452054</v>
      </c>
      <c r="X21" s="32">
        <f t="shared" si="19"/>
        <v>9</v>
      </c>
      <c r="Y21" s="32"/>
      <c r="Z21" s="2">
        <f>'Tbl 10'!J20/'Tbl11'!E21</f>
        <v>136.67244358489671</v>
      </c>
      <c r="AA21" s="32">
        <f t="shared" si="20"/>
        <v>13</v>
      </c>
      <c r="AB21" s="3"/>
      <c r="AC21" s="2">
        <f>'Tbl 10'!K20/'Tbl11'!E21</f>
        <v>1140.3965524701125</v>
      </c>
      <c r="AD21" s="32">
        <f t="shared" si="21"/>
        <v>4</v>
      </c>
      <c r="AE21" s="3"/>
      <c r="AF21" s="2">
        <f>'Tbl 10'!L20/'Tbl11'!E21</f>
        <v>1051.4346294947516</v>
      </c>
      <c r="AG21" s="32">
        <f t="shared" si="22"/>
        <v>4</v>
      </c>
      <c r="AH21" s="32"/>
      <c r="AI21" s="2">
        <f>'Tbl 10'!M20/'Tbl11'!E21</f>
        <v>283.2417286858842</v>
      </c>
      <c r="AJ21" s="3">
        <f t="shared" si="23"/>
        <v>14</v>
      </c>
      <c r="AK21" s="3"/>
      <c r="AL21" s="2">
        <f>('Tbl 10'!N20-'Tbl 10'!O20)/'Tbl11'!E21</f>
        <v>2173.3593280597961</v>
      </c>
      <c r="AM21" s="3">
        <f t="shared" si="24"/>
        <v>22</v>
      </c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1:52">
      <c r="A22" s="3" t="s">
        <v>36</v>
      </c>
      <c r="B22" s="2">
        <f t="shared" si="12"/>
        <v>14896.274719392495</v>
      </c>
      <c r="C22" s="35">
        <f>RANK(B22,B$12:B49)</f>
        <v>6</v>
      </c>
      <c r="D22" s="35"/>
      <c r="E22" s="2">
        <f>'Tbl 10'!C21/'Tbl11'!E22</f>
        <v>380.38854785518373</v>
      </c>
      <c r="F22" s="35">
        <f t="shared" si="13"/>
        <v>13</v>
      </c>
      <c r="G22" s="35"/>
      <c r="H22" s="2">
        <f>'Tbl 10'!D21/'Tbl11'!E22</f>
        <v>1288.1880272291237</v>
      </c>
      <c r="I22" s="35">
        <f t="shared" si="14"/>
        <v>2</v>
      </c>
      <c r="J22" s="35"/>
      <c r="K22" s="2">
        <f>'Tbl 10'!E21/'Tbl11'!E22</f>
        <v>5819.1694687988602</v>
      </c>
      <c r="L22" s="35">
        <f t="shared" si="15"/>
        <v>5</v>
      </c>
      <c r="M22" s="35"/>
      <c r="N22" s="2">
        <f>'Tbl 10'!F21/'Tbl11'!E22</f>
        <v>526.91956968597117</v>
      </c>
      <c r="O22" s="35">
        <f t="shared" si="16"/>
        <v>1</v>
      </c>
      <c r="P22" s="35"/>
      <c r="Q22" s="2">
        <f>'Tbl 10'!G21/'Tbl11'!E22</f>
        <v>427.83840264957161</v>
      </c>
      <c r="R22" s="35">
        <f t="shared" si="17"/>
        <v>5</v>
      </c>
      <c r="S22" s="35"/>
      <c r="T22" s="2">
        <f>'Tbl 10'!H21/'Tbl11'!E22</f>
        <v>1410.4915028144721</v>
      </c>
      <c r="U22" s="35">
        <f t="shared" si="18"/>
        <v>16</v>
      </c>
      <c r="V22" s="35"/>
      <c r="W22" s="2">
        <f>'Tbl 10'!I21/'Tbl11'!E22</f>
        <v>179.18720786031068</v>
      </c>
      <c r="X22" s="32">
        <f t="shared" si="19"/>
        <v>6</v>
      </c>
      <c r="Y22" s="32"/>
      <c r="Z22" s="2">
        <f>'Tbl 10'!J21/'Tbl11'!E22</f>
        <v>144.93076356792426</v>
      </c>
      <c r="AA22" s="32">
        <f t="shared" si="20"/>
        <v>11</v>
      </c>
      <c r="AB22" s="32"/>
      <c r="AC22" s="2">
        <f>'Tbl 10'!K21/'Tbl11'!E22</f>
        <v>847.45544852198213</v>
      </c>
      <c r="AD22" s="32">
        <f t="shared" si="21"/>
        <v>12</v>
      </c>
      <c r="AE22" s="32"/>
      <c r="AF22" s="2">
        <f>'Tbl 10'!L21/'Tbl11'!E22</f>
        <v>939.79359437724997</v>
      </c>
      <c r="AG22" s="32">
        <f t="shared" si="22"/>
        <v>16</v>
      </c>
      <c r="AH22" s="32"/>
      <c r="AI22" s="2">
        <f>'Tbl 10'!M21/'Tbl11'!E22</f>
        <v>393.49071220615542</v>
      </c>
      <c r="AJ22" s="3">
        <f t="shared" si="23"/>
        <v>2</v>
      </c>
      <c r="AK22" s="3"/>
      <c r="AL22" s="2">
        <f>('Tbl 10'!N21-'Tbl 10'!O21)/'Tbl11'!E22</f>
        <v>2538.4214738256928</v>
      </c>
      <c r="AM22" s="3">
        <f t="shared" si="24"/>
        <v>8</v>
      </c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pans="1:52">
      <c r="C23" s="35"/>
      <c r="D23" s="35"/>
      <c r="F23" s="35"/>
      <c r="I23" s="35"/>
      <c r="L23" s="35"/>
      <c r="O23" s="35"/>
      <c r="Q23" s="2"/>
      <c r="R23" s="35"/>
      <c r="T23" s="2"/>
      <c r="U23" s="35"/>
      <c r="W23" s="2"/>
      <c r="X23" s="32"/>
      <c r="Z23" s="2"/>
      <c r="AA23" s="32"/>
      <c r="AC23" s="2"/>
      <c r="AD23" s="32"/>
      <c r="AF23" s="2"/>
      <c r="AG23" s="32"/>
      <c r="AI23" s="2"/>
      <c r="AJ23" s="3"/>
      <c r="AL23" s="2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1:52">
      <c r="A24" s="3" t="s">
        <v>37</v>
      </c>
      <c r="B24" s="2">
        <f t="shared" ref="B24:B28" si="25">+E24+H24+K24+N24+Q24+T24+W24+Z24+AC24+AF24+AI24+AL24</f>
        <v>12467.835598230833</v>
      </c>
      <c r="C24" s="35">
        <f>RANK(B24,B$12:B51)</f>
        <v>24</v>
      </c>
      <c r="D24" s="35"/>
      <c r="E24" s="2">
        <f>'Tbl 10'!C23/'Tbl11'!E24</f>
        <v>278.65231768307808</v>
      </c>
      <c r="F24" s="35">
        <f t="shared" ref="F24:F28" si="26">RANK(E24,E$12:E$39)</f>
        <v>21</v>
      </c>
      <c r="G24" s="35"/>
      <c r="H24" s="2">
        <f>'Tbl 10'!D23/'Tbl11'!E24</f>
        <v>882.52338359057819</v>
      </c>
      <c r="I24" s="35">
        <f t="shared" ref="I24:I28" si="27">RANK(H24,H$12:H$39)</f>
        <v>19</v>
      </c>
      <c r="J24" s="35"/>
      <c r="K24" s="2">
        <f>'Tbl 10'!E23/'Tbl11'!E24</f>
        <v>5398.4997874821838</v>
      </c>
      <c r="L24" s="35">
        <f t="shared" ref="L24:L28" si="28">RANK(K24,K$12:K$39)</f>
        <v>13</v>
      </c>
      <c r="M24" s="35"/>
      <c r="N24" s="2">
        <f>'Tbl 10'!F23/'Tbl11'!E24</f>
        <v>288.1295789892319</v>
      </c>
      <c r="O24" s="35">
        <f t="shared" ref="O24:O28" si="29">RANK(N24,N$12:N$39)</f>
        <v>13</v>
      </c>
      <c r="P24" s="35"/>
      <c r="Q24" s="2">
        <f>'Tbl 10'!G23/'Tbl11'!E24</f>
        <v>57.422526982203848</v>
      </c>
      <c r="R24" s="35">
        <f t="shared" ref="R24:R28" si="30">RANK(Q24,Q$12:Q$39)</f>
        <v>24</v>
      </c>
      <c r="S24" s="35"/>
      <c r="T24" s="2">
        <f>'Tbl 10'!H23/'Tbl11'!E24</f>
        <v>1380.7866866716622</v>
      </c>
      <c r="U24" s="35">
        <f t="shared" ref="U24:U28" si="31">RANK(T24,T$12:T$39)</f>
        <v>17</v>
      </c>
      <c r="V24" s="35"/>
      <c r="W24" s="2">
        <f>'Tbl 10'!I23/'Tbl11'!E24</f>
        <v>47.616474640861142</v>
      </c>
      <c r="X24" s="32">
        <f t="shared" ref="X24:X28" si="32">RANK(W24,W$12:W$39)</f>
        <v>24</v>
      </c>
      <c r="Y24" s="32"/>
      <c r="Z24" s="2">
        <f>'Tbl 10'!J23/'Tbl11'!E24</f>
        <v>10.110278395820579</v>
      </c>
      <c r="AA24" s="32">
        <f t="shared" ref="AA24:AA28" si="33">RANK(Z24,Z$12:Z$39)</f>
        <v>20</v>
      </c>
      <c r="AB24" s="32"/>
      <c r="AC24" s="2">
        <f>'Tbl 10'!K23/'Tbl11'!E24</f>
        <v>494.18736894083207</v>
      </c>
      <c r="AD24" s="32">
        <f t="shared" ref="AD24:AD28" si="34">RANK(AC24,AC$12:AC$39)</f>
        <v>24</v>
      </c>
      <c r="AE24" s="32"/>
      <c r="AF24" s="2">
        <f>'Tbl 10'!L23/'Tbl11'!E24</f>
        <v>853.13652254644182</v>
      </c>
      <c r="AG24" s="32">
        <f t="shared" ref="AG24:AG28" si="35">RANK(AF24,AF$12:AF$39)</f>
        <v>18</v>
      </c>
      <c r="AH24" s="32"/>
      <c r="AI24" s="2">
        <f>'Tbl 10'!M23/'Tbl11'!E24</f>
        <v>308.8966478880746</v>
      </c>
      <c r="AJ24" s="3">
        <f t="shared" ref="AJ24:AJ28" si="36">RANK(AI24,AI$12:AI$39)</f>
        <v>10</v>
      </c>
      <c r="AK24" s="3"/>
      <c r="AL24" s="2">
        <f>('Tbl 10'!N23-'Tbl 10'!O23)/'Tbl11'!E24</f>
        <v>2467.8740244198666</v>
      </c>
      <c r="AM24" s="3">
        <f t="shared" ref="AM24:AM28" si="37">RANK(AL24,AL$12:AL$39)</f>
        <v>10</v>
      </c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1:52">
      <c r="A25" s="3" t="s">
        <v>38</v>
      </c>
      <c r="B25" s="2">
        <f t="shared" si="25"/>
        <v>13335.416202996028</v>
      </c>
      <c r="C25" s="35">
        <f>RANK(B25,B$12:B52)</f>
        <v>15</v>
      </c>
      <c r="D25" s="35"/>
      <c r="E25" s="2">
        <f>'Tbl 10'!C24/'Tbl11'!E25</f>
        <v>453.38876073483232</v>
      </c>
      <c r="F25" s="35">
        <f t="shared" si="26"/>
        <v>6</v>
      </c>
      <c r="G25" s="35"/>
      <c r="H25" s="2">
        <f>'Tbl 10'!D24/'Tbl11'!E25</f>
        <v>695.57683221700358</v>
      </c>
      <c r="I25" s="35">
        <f t="shared" si="27"/>
        <v>24</v>
      </c>
      <c r="J25" s="35"/>
      <c r="K25" s="2">
        <f>'Tbl 10'!E24/'Tbl11'!E25</f>
        <v>5151.6352936271942</v>
      </c>
      <c r="L25" s="35">
        <f t="shared" si="28"/>
        <v>21</v>
      </c>
      <c r="M25" s="35"/>
      <c r="N25" s="2">
        <f>'Tbl 10'!F24/'Tbl11'!E25</f>
        <v>271.738075651038</v>
      </c>
      <c r="O25" s="35">
        <f t="shared" si="29"/>
        <v>16</v>
      </c>
      <c r="P25" s="35"/>
      <c r="Q25" s="2">
        <f>'Tbl 10'!G24/'Tbl11'!E25</f>
        <v>278.98776854450961</v>
      </c>
      <c r="R25" s="35">
        <f t="shared" si="30"/>
        <v>7</v>
      </c>
      <c r="S25" s="35"/>
      <c r="T25" s="2">
        <f>'Tbl 10'!H24/'Tbl11'!E25</f>
        <v>1187.1683694171925</v>
      </c>
      <c r="U25" s="35">
        <f t="shared" si="31"/>
        <v>22</v>
      </c>
      <c r="V25" s="35"/>
      <c r="W25" s="2">
        <f>'Tbl 10'!I24/'Tbl11'!E25</f>
        <v>180.07677107362218</v>
      </c>
      <c r="X25" s="32">
        <f t="shared" si="32"/>
        <v>5</v>
      </c>
      <c r="Y25" s="3"/>
      <c r="Z25" s="2">
        <f>'Tbl 10'!J24/'Tbl11'!E25</f>
        <v>174.61978544231681</v>
      </c>
      <c r="AA25" s="32">
        <f t="shared" si="33"/>
        <v>4</v>
      </c>
      <c r="AB25" s="3"/>
      <c r="AC25" s="2">
        <f>'Tbl 10'!K24/'Tbl11'!E25</f>
        <v>1169.558219615908</v>
      </c>
      <c r="AD25" s="32">
        <f t="shared" si="34"/>
        <v>1</v>
      </c>
      <c r="AE25" s="32"/>
      <c r="AF25" s="2">
        <f>'Tbl 10'!L24/'Tbl11'!E25</f>
        <v>1132.8736861121147</v>
      </c>
      <c r="AG25" s="32">
        <f t="shared" si="35"/>
        <v>2</v>
      </c>
      <c r="AH25" s="32"/>
      <c r="AI25" s="2">
        <f>'Tbl 10'!M24/'Tbl11'!E25</f>
        <v>263.04973458214056</v>
      </c>
      <c r="AJ25" s="3">
        <f t="shared" si="36"/>
        <v>18</v>
      </c>
      <c r="AK25" s="3"/>
      <c r="AL25" s="2">
        <f>('Tbl 10'!N24-'Tbl 10'!O24)/'Tbl11'!E25</f>
        <v>2376.7429059781557</v>
      </c>
      <c r="AM25" s="3">
        <f t="shared" si="37"/>
        <v>15</v>
      </c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1:52">
      <c r="A26" s="3" t="s">
        <v>39</v>
      </c>
      <c r="B26" s="2">
        <f t="shared" si="25"/>
        <v>12729.044064916874</v>
      </c>
      <c r="C26" s="35">
        <f>RANK(B26,B$12:B53)</f>
        <v>20</v>
      </c>
      <c r="D26" s="35"/>
      <c r="E26" s="2">
        <f>'Tbl 10'!C25/'Tbl11'!E26</f>
        <v>301.92519282091467</v>
      </c>
      <c r="F26" s="35">
        <f t="shared" si="26"/>
        <v>18</v>
      </c>
      <c r="G26" s="35"/>
      <c r="H26" s="2">
        <f>'Tbl 10'!D25/'Tbl11'!E26</f>
        <v>756.56367778882338</v>
      </c>
      <c r="I26" s="35">
        <f t="shared" si="27"/>
        <v>22</v>
      </c>
      <c r="J26" s="35"/>
      <c r="K26" s="2">
        <f>'Tbl 10'!E25/'Tbl11'!E26</f>
        <v>4879.3372794456582</v>
      </c>
      <c r="L26" s="35">
        <f t="shared" si="28"/>
        <v>24</v>
      </c>
      <c r="M26" s="35"/>
      <c r="N26" s="2">
        <f>'Tbl 10'!F25/'Tbl11'!E26</f>
        <v>190.70935820301938</v>
      </c>
      <c r="O26" s="35">
        <f t="shared" si="29"/>
        <v>22</v>
      </c>
      <c r="P26" s="35"/>
      <c r="Q26" s="2">
        <f>'Tbl 10'!G25/'Tbl11'!E26</f>
        <v>64.749624645344454</v>
      </c>
      <c r="R26" s="35">
        <f t="shared" si="30"/>
        <v>23</v>
      </c>
      <c r="S26" s="35"/>
      <c r="T26" s="2">
        <f>'Tbl 10'!H25/'Tbl11'!E26</f>
        <v>1369.6794445711701</v>
      </c>
      <c r="U26" s="35">
        <f t="shared" si="31"/>
        <v>18</v>
      </c>
      <c r="V26" s="35"/>
      <c r="W26" s="2">
        <f>'Tbl 10'!I25/'Tbl11'!E26</f>
        <v>50.623532137412354</v>
      </c>
      <c r="X26" s="32">
        <f t="shared" si="32"/>
        <v>23</v>
      </c>
      <c r="Y26" s="32"/>
      <c r="Z26" s="2">
        <f>'Tbl 10'!J25/'Tbl11'!E26</f>
        <v>110.35613170790027</v>
      </c>
      <c r="AA26" s="32">
        <f t="shared" si="33"/>
        <v>18</v>
      </c>
      <c r="AB26" s="32"/>
      <c r="AC26" s="2">
        <f>'Tbl 10'!K25/'Tbl11'!E26</f>
        <v>919.11883671483042</v>
      </c>
      <c r="AD26" s="32">
        <f t="shared" si="34"/>
        <v>10</v>
      </c>
      <c r="AE26" s="32"/>
      <c r="AF26" s="2">
        <f>'Tbl 10'!L25/'Tbl11'!E26</f>
        <v>749.68911757060187</v>
      </c>
      <c r="AG26" s="32">
        <f t="shared" si="35"/>
        <v>24</v>
      </c>
      <c r="AH26" s="32"/>
      <c r="AI26" s="2">
        <f>'Tbl 10'!M25/'Tbl11'!E26</f>
        <v>352.20603559455111</v>
      </c>
      <c r="AJ26" s="3">
        <f t="shared" si="36"/>
        <v>7</v>
      </c>
      <c r="AK26" s="3"/>
      <c r="AL26" s="2">
        <f>('Tbl 10'!N25-'Tbl 10'!O25)/'Tbl11'!E26</f>
        <v>2984.0858337166483</v>
      </c>
      <c r="AM26" s="3">
        <f t="shared" si="37"/>
        <v>1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1:52">
      <c r="A27" s="3" t="s">
        <v>40</v>
      </c>
      <c r="B27" s="2">
        <f t="shared" si="25"/>
        <v>14653.642487690789</v>
      </c>
      <c r="C27" s="35">
        <f>RANK(B27,B$12:B54)</f>
        <v>8</v>
      </c>
      <c r="D27" s="35"/>
      <c r="E27" s="2">
        <f>'Tbl 10'!C26/'Tbl11'!E27</f>
        <v>236.16134084932378</v>
      </c>
      <c r="F27" s="35">
        <f t="shared" si="26"/>
        <v>22</v>
      </c>
      <c r="G27" s="35"/>
      <c r="H27" s="2">
        <f>'Tbl 10'!D26/'Tbl11'!E27</f>
        <v>1123.0488029522021</v>
      </c>
      <c r="I27" s="35">
        <f t="shared" si="27"/>
        <v>5</v>
      </c>
      <c r="J27" s="35"/>
      <c r="K27" s="2">
        <f>'Tbl 10'!E26/'Tbl11'!E27</f>
        <v>6394.3478995530395</v>
      </c>
      <c r="L27" s="35">
        <f t="shared" si="28"/>
        <v>3</v>
      </c>
      <c r="M27" s="35"/>
      <c r="N27" s="2">
        <f>'Tbl 10'!F26/'Tbl11'!E27</f>
        <v>187.35786206520265</v>
      </c>
      <c r="O27" s="35">
        <f t="shared" si="29"/>
        <v>23</v>
      </c>
      <c r="P27" s="35"/>
      <c r="Q27" s="2">
        <f>'Tbl 10'!G26/'Tbl11'!E27</f>
        <v>74.635430136646562</v>
      </c>
      <c r="R27" s="35">
        <f t="shared" si="30"/>
        <v>22</v>
      </c>
      <c r="S27" s="35"/>
      <c r="T27" s="2">
        <f>'Tbl 10'!H26/'Tbl11'!E27</f>
        <v>2010.8023908017981</v>
      </c>
      <c r="U27" s="35">
        <f t="shared" si="31"/>
        <v>2</v>
      </c>
      <c r="V27" s="35"/>
      <c r="W27" s="2">
        <f>'Tbl 10'!I26/'Tbl11'!E27</f>
        <v>66.250477922701279</v>
      </c>
      <c r="X27" s="32">
        <f t="shared" si="32"/>
        <v>21</v>
      </c>
      <c r="Y27" s="32"/>
      <c r="Z27" s="2">
        <f>'Tbl 10'!J26/'Tbl11'!E27</f>
        <v>157.8898879688827</v>
      </c>
      <c r="AA27" s="32">
        <f t="shared" si="33"/>
        <v>7</v>
      </c>
      <c r="AB27" s="3"/>
      <c r="AC27" s="2">
        <f>'Tbl 10'!K26/'Tbl11'!E27</f>
        <v>754.79258327724085</v>
      </c>
      <c r="AD27" s="32">
        <f t="shared" si="34"/>
        <v>17</v>
      </c>
      <c r="AE27" s="3"/>
      <c r="AF27" s="2">
        <f>'Tbl 10'!L26/'Tbl11'!E27</f>
        <v>772.3058857529611</v>
      </c>
      <c r="AG27" s="32">
        <f t="shared" si="35"/>
        <v>23</v>
      </c>
      <c r="AH27" s="32"/>
      <c r="AI27" s="2">
        <f>'Tbl 10'!M26/'Tbl11'!E27</f>
        <v>445.42097120002671</v>
      </c>
      <c r="AJ27" s="3">
        <f t="shared" si="36"/>
        <v>1</v>
      </c>
      <c r="AK27" s="3"/>
      <c r="AL27" s="2">
        <f>('Tbl 10'!N26-'Tbl 10'!O26)/'Tbl11'!E27</f>
        <v>2430.6289552107628</v>
      </c>
      <c r="AM27" s="3">
        <f t="shared" si="37"/>
        <v>11</v>
      </c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</row>
    <row r="28" spans="1:52">
      <c r="A28" s="3" t="s">
        <v>41</v>
      </c>
      <c r="B28" s="2">
        <f t="shared" si="25"/>
        <v>15250.650365839878</v>
      </c>
      <c r="C28" s="35">
        <f>RANK(B28,B$12:B55)</f>
        <v>5</v>
      </c>
      <c r="D28" s="35"/>
      <c r="E28" s="2">
        <f>'Tbl 10'!C27/'Tbl11'!E28</f>
        <v>660.80286988474472</v>
      </c>
      <c r="F28" s="35">
        <f t="shared" si="26"/>
        <v>2</v>
      </c>
      <c r="G28" s="35"/>
      <c r="H28" s="2">
        <f>'Tbl 10'!D27/'Tbl11'!E28</f>
        <v>963.46583214185739</v>
      </c>
      <c r="I28" s="35">
        <f t="shared" si="27"/>
        <v>15</v>
      </c>
      <c r="J28" s="35"/>
      <c r="K28" s="2">
        <f>'Tbl 10'!E27/'Tbl11'!E28</f>
        <v>5660.0172027689341</v>
      </c>
      <c r="L28" s="35">
        <f t="shared" si="28"/>
        <v>6</v>
      </c>
      <c r="M28" s="35"/>
      <c r="N28" s="2">
        <f>'Tbl 10'!F27/'Tbl11'!E28</f>
        <v>196.41301835923457</v>
      </c>
      <c r="O28" s="35">
        <f t="shared" si="29"/>
        <v>20</v>
      </c>
      <c r="P28" s="35"/>
      <c r="Q28" s="2">
        <f>'Tbl 10'!G27/'Tbl11'!E28</f>
        <v>408.41655678630508</v>
      </c>
      <c r="R28" s="35">
        <f t="shared" si="30"/>
        <v>6</v>
      </c>
      <c r="S28" s="35"/>
      <c r="T28" s="2">
        <f>'Tbl 10'!H27/'Tbl11'!E28</f>
        <v>1861.700856737868</v>
      </c>
      <c r="U28" s="35">
        <f t="shared" si="31"/>
        <v>7</v>
      </c>
      <c r="V28" s="35"/>
      <c r="W28" s="2">
        <f>'Tbl 10'!I27/'Tbl11'!E28</f>
        <v>226.28834628658851</v>
      </c>
      <c r="X28" s="32">
        <f t="shared" si="32"/>
        <v>3</v>
      </c>
      <c r="Y28" s="32"/>
      <c r="Z28" s="2">
        <f>'Tbl 10'!J27/'Tbl11'!E28</f>
        <v>199.65233030903246</v>
      </c>
      <c r="AA28" s="32">
        <f t="shared" si="33"/>
        <v>1</v>
      </c>
      <c r="AB28" s="32"/>
      <c r="AC28" s="2">
        <f>'Tbl 10'!K27/'Tbl11'!E28</f>
        <v>1066.1548186031396</v>
      </c>
      <c r="AD28" s="32">
        <f t="shared" si="34"/>
        <v>5</v>
      </c>
      <c r="AE28" s="32"/>
      <c r="AF28" s="2">
        <f>'Tbl 10'!L27/'Tbl11'!E28</f>
        <v>1049.860098569387</v>
      </c>
      <c r="AG28" s="32">
        <f t="shared" si="35"/>
        <v>5</v>
      </c>
      <c r="AH28" s="32"/>
      <c r="AI28" s="2">
        <f>'Tbl 10'!M27/'Tbl11'!E28</f>
        <v>331.90049077418809</v>
      </c>
      <c r="AJ28" s="3">
        <f t="shared" si="36"/>
        <v>9</v>
      </c>
      <c r="AK28" s="3"/>
      <c r="AL28" s="2">
        <f>('Tbl 10'!N27-'Tbl 10'!O27)/'Tbl11'!E28</f>
        <v>2625.9779446185998</v>
      </c>
      <c r="AM28" s="3">
        <f t="shared" si="37"/>
        <v>5</v>
      </c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pans="1:52">
      <c r="C29" s="35"/>
      <c r="D29" s="35"/>
      <c r="F29" s="35"/>
      <c r="I29" s="35"/>
      <c r="L29" s="35"/>
      <c r="O29" s="35"/>
      <c r="Q29" s="2"/>
      <c r="R29" s="35"/>
      <c r="T29" s="2"/>
      <c r="U29" s="35"/>
      <c r="W29" s="2"/>
      <c r="X29" s="32"/>
      <c r="Z29" s="2"/>
      <c r="AA29" s="32"/>
      <c r="AC29" s="2"/>
      <c r="AD29" s="32"/>
      <c r="AF29" s="2"/>
      <c r="AG29" s="32"/>
      <c r="AI29" s="2"/>
      <c r="AJ29" s="3"/>
      <c r="AL29" s="2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</row>
    <row r="30" spans="1:52">
      <c r="A30" s="116" t="s">
        <v>116</v>
      </c>
      <c r="B30" s="2">
        <f t="shared" ref="B30:B34" si="38">+E30+H30+K30+N30+Q30+T30+W30+Z30+AC30+AF30+AI30+AL30</f>
        <v>15336.794527297034</v>
      </c>
      <c r="C30" s="35">
        <f>RANK(B30,B$12:B57)</f>
        <v>4</v>
      </c>
      <c r="D30" s="35"/>
      <c r="E30" s="2">
        <f>'Tbl 10'!C29/'Tbl11'!E30</f>
        <v>380.33708864846955</v>
      </c>
      <c r="F30" s="35">
        <f t="shared" ref="F30:F34" si="39">RANK(E30,E$12:E$39)</f>
        <v>14</v>
      </c>
      <c r="G30" s="35"/>
      <c r="H30" s="2">
        <f>'Tbl 10'!D29/'Tbl11'!E30</f>
        <v>990.8243699856888</v>
      </c>
      <c r="I30" s="35">
        <f t="shared" ref="I30:I34" si="40">RANK(H30,H$12:H$39)</f>
        <v>11</v>
      </c>
      <c r="J30" s="35"/>
      <c r="K30" s="2">
        <f>'Tbl 10'!E29/'Tbl11'!E30</f>
        <v>6661.6361649691326</v>
      </c>
      <c r="L30" s="35">
        <f t="shared" ref="L30:L34" si="41">RANK(K30,K$12:K$39)</f>
        <v>2</v>
      </c>
      <c r="M30" s="35"/>
      <c r="N30" s="2">
        <f>'Tbl 10'!F29/'Tbl11'!E30</f>
        <v>230.37303692371003</v>
      </c>
      <c r="O30" s="35">
        <f t="shared" ref="O30:O34" si="42">RANK(N30,N$12:N$39)</f>
        <v>17</v>
      </c>
      <c r="P30" s="35"/>
      <c r="Q30" s="2">
        <f>'Tbl 10'!G29/'Tbl11'!E30</f>
        <v>96.19803901095888</v>
      </c>
      <c r="R30" s="35">
        <f t="shared" ref="R30:R34" si="43">RANK(Q30,Q$12:Q$39)</f>
        <v>20</v>
      </c>
      <c r="S30" s="35"/>
      <c r="T30" s="2">
        <f>'Tbl 10'!H29/'Tbl11'!E30</f>
        <v>1990.955272476695</v>
      </c>
      <c r="U30" s="35">
        <f t="shared" ref="U30:U34" si="44">RANK(T30,T$12:T$39)</f>
        <v>3</v>
      </c>
      <c r="V30" s="35"/>
      <c r="W30" s="2">
        <f>'Tbl 10'!I29/'Tbl11'!E30</f>
        <v>82.217280024534332</v>
      </c>
      <c r="X30" s="32">
        <f t="shared" ref="X30:X34" si="45">RANK(W30,W$12:W$39)</f>
        <v>16</v>
      </c>
      <c r="Y30" s="32"/>
      <c r="Z30" s="2">
        <f>'Tbl 10'!J29/'Tbl11'!E30</f>
        <v>1.0559861604353132E-2</v>
      </c>
      <c r="AA30" s="32">
        <f t="shared" ref="AA30:AA34" si="46">RANK(Z30,Z$12:Z$39)</f>
        <v>21</v>
      </c>
      <c r="AB30" s="32"/>
      <c r="AC30" s="2">
        <f>'Tbl 10'!K29/'Tbl11'!E30</f>
        <v>725.43289220950589</v>
      </c>
      <c r="AD30" s="32">
        <f t="shared" ref="AD30:AD34" si="47">RANK(AC30,AC$12:AC$39)</f>
        <v>18</v>
      </c>
      <c r="AE30" s="32"/>
      <c r="AF30" s="2">
        <f>'Tbl 10'!L29/'Tbl11'!E30</f>
        <v>966.81918875191877</v>
      </c>
      <c r="AG30" s="32">
        <f t="shared" ref="AG30:AG34" si="48">RANK(AF30,AF$12:AF$39)</f>
        <v>12</v>
      </c>
      <c r="AH30" s="32"/>
      <c r="AI30" s="2">
        <f>'Tbl 10'!M29/'Tbl11'!E30</f>
        <v>264.64148797824697</v>
      </c>
      <c r="AJ30" s="3">
        <f t="shared" ref="AJ30:AJ34" si="49">RANK(AI30,AI$12:AI$39)</f>
        <v>16</v>
      </c>
      <c r="AK30" s="3"/>
      <c r="AL30" s="2">
        <f>('Tbl 10'!N29-'Tbl 10'!O29)/'Tbl11'!E30</f>
        <v>2947.3491464565682</v>
      </c>
      <c r="AM30" s="3">
        <f t="shared" ref="AM30:AM34" si="50">RANK(AL30,AL$12:AL$39)</f>
        <v>3</v>
      </c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</row>
    <row r="31" spans="1:52">
      <c r="A31" s="3" t="s">
        <v>43</v>
      </c>
      <c r="B31" s="2">
        <f t="shared" si="38"/>
        <v>14767.322611347656</v>
      </c>
      <c r="C31" s="35">
        <f>RANK(B31,B$12:B58)</f>
        <v>7</v>
      </c>
      <c r="D31" s="35"/>
      <c r="E31" s="2">
        <f>'Tbl 10'!C30/'Tbl11'!E31</f>
        <v>487.12310426260916</v>
      </c>
      <c r="F31" s="35">
        <f t="shared" si="39"/>
        <v>5</v>
      </c>
      <c r="G31" s="35"/>
      <c r="H31" s="2">
        <f>'Tbl 10'!D30/'Tbl11'!E31</f>
        <v>1024.1928603759291</v>
      </c>
      <c r="I31" s="35">
        <f t="shared" si="40"/>
        <v>8</v>
      </c>
      <c r="J31" s="35"/>
      <c r="K31" s="2">
        <f>'Tbl 10'!E30/'Tbl11'!E31</f>
        <v>5564.714626571842</v>
      </c>
      <c r="L31" s="35">
        <f t="shared" si="41"/>
        <v>9</v>
      </c>
      <c r="M31" s="35"/>
      <c r="N31" s="2">
        <f>'Tbl 10'!F30/'Tbl11'!E31</f>
        <v>152.86433347421453</v>
      </c>
      <c r="O31" s="35">
        <f t="shared" si="42"/>
        <v>24</v>
      </c>
      <c r="P31" s="35"/>
      <c r="Q31" s="2">
        <f>'Tbl 10'!G30/'Tbl11'!E31</f>
        <v>707.41392684923619</v>
      </c>
      <c r="R31" s="35">
        <f t="shared" si="43"/>
        <v>2</v>
      </c>
      <c r="S31" s="35"/>
      <c r="T31" s="2">
        <f>'Tbl 10'!H30/'Tbl11'!E31</f>
        <v>1834.9748600090134</v>
      </c>
      <c r="U31" s="35">
        <f t="shared" si="44"/>
        <v>9</v>
      </c>
      <c r="V31" s="35"/>
      <c r="W31" s="2">
        <f>'Tbl 10'!I30/'Tbl11'!E31</f>
        <v>163.78189812832449</v>
      </c>
      <c r="X31" s="32">
        <f t="shared" si="45"/>
        <v>7</v>
      </c>
      <c r="Y31" s="3"/>
      <c r="Z31" s="2">
        <f>'Tbl 10'!J30/'Tbl11'!E31</f>
        <v>142.95443847500223</v>
      </c>
      <c r="AA31" s="32">
        <f t="shared" si="46"/>
        <v>12</v>
      </c>
      <c r="AB31" s="3"/>
      <c r="AC31" s="2">
        <f>'Tbl 10'!K30/'Tbl11'!E31</f>
        <v>882.13266459432782</v>
      </c>
      <c r="AD31" s="32">
        <f t="shared" si="47"/>
        <v>11</v>
      </c>
      <c r="AE31" s="32"/>
      <c r="AF31" s="2">
        <f>'Tbl 10'!L30/'Tbl11'!E31</f>
        <v>1028.7718092161742</v>
      </c>
      <c r="AG31" s="32">
        <f t="shared" si="48"/>
        <v>6</v>
      </c>
      <c r="AH31" s="32"/>
      <c r="AI31" s="2">
        <f>'Tbl 10'!M30/'Tbl11'!E31</f>
        <v>385.92032160859816</v>
      </c>
      <c r="AJ31" s="3">
        <f t="shared" si="49"/>
        <v>3</v>
      </c>
      <c r="AK31" s="3"/>
      <c r="AL31" s="2">
        <f>('Tbl 10'!N30-'Tbl 10'!O30)/'Tbl11'!E31</f>
        <v>2392.4777677823831</v>
      </c>
      <c r="AM31" s="3">
        <f t="shared" si="50"/>
        <v>14</v>
      </c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</row>
    <row r="32" spans="1:52">
      <c r="A32" s="3" t="s">
        <v>44</v>
      </c>
      <c r="B32" s="2">
        <f t="shared" si="38"/>
        <v>12694.552441670616</v>
      </c>
      <c r="C32" s="35">
        <f>RANK(B32,B$12:B59)</f>
        <v>23</v>
      </c>
      <c r="D32" s="35"/>
      <c r="E32" s="2">
        <f>'Tbl 10'!C31/'Tbl11'!E32</f>
        <v>291.88741799628025</v>
      </c>
      <c r="F32" s="35">
        <f t="shared" si="39"/>
        <v>20</v>
      </c>
      <c r="G32" s="35"/>
      <c r="H32" s="2">
        <f>'Tbl 10'!D31/'Tbl11'!E32</f>
        <v>708.32500490069276</v>
      </c>
      <c r="I32" s="35">
        <f t="shared" si="40"/>
        <v>23</v>
      </c>
      <c r="J32" s="35"/>
      <c r="K32" s="2">
        <f>'Tbl 10'!E31/'Tbl11'!E32</f>
        <v>5449.9485137388256</v>
      </c>
      <c r="L32" s="35">
        <f t="shared" si="41"/>
        <v>12</v>
      </c>
      <c r="M32" s="35"/>
      <c r="N32" s="2">
        <f>'Tbl 10'!F31/'Tbl11'!E32</f>
        <v>278.16530487770234</v>
      </c>
      <c r="O32" s="35">
        <f t="shared" si="42"/>
        <v>14</v>
      </c>
      <c r="P32" s="35"/>
      <c r="Q32" s="2">
        <f>'Tbl 10'!G31/'Tbl11'!E32</f>
        <v>134.60541471117227</v>
      </c>
      <c r="R32" s="35">
        <f t="shared" si="43"/>
        <v>16</v>
      </c>
      <c r="S32" s="35"/>
      <c r="T32" s="2">
        <f>'Tbl 10'!H31/'Tbl11'!E32</f>
        <v>1300.8878373551706</v>
      </c>
      <c r="U32" s="35">
        <f t="shared" si="44"/>
        <v>19</v>
      </c>
      <c r="V32" s="35"/>
      <c r="W32" s="2">
        <f>'Tbl 10'!I31/'Tbl11'!E32</f>
        <v>68.366750534729945</v>
      </c>
      <c r="X32" s="32">
        <f t="shared" si="45"/>
        <v>20</v>
      </c>
      <c r="Y32" s="32"/>
      <c r="Z32" s="2">
        <f>'Tbl 10'!J31/'Tbl11'!E32</f>
        <v>113.94759812557832</v>
      </c>
      <c r="AA32" s="32">
        <f t="shared" si="46"/>
        <v>17</v>
      </c>
      <c r="AB32" s="32"/>
      <c r="AC32" s="2">
        <f>'Tbl 10'!K31/'Tbl11'!E32</f>
        <v>1039.382101878467</v>
      </c>
      <c r="AD32" s="32">
        <f t="shared" si="47"/>
        <v>6</v>
      </c>
      <c r="AE32" s="32"/>
      <c r="AF32" s="2">
        <f>'Tbl 10'!L31/'Tbl11'!E32</f>
        <v>844.81078292844904</v>
      </c>
      <c r="AG32" s="32">
        <f t="shared" si="48"/>
        <v>20</v>
      </c>
      <c r="AH32" s="32"/>
      <c r="AI32" s="2">
        <f>'Tbl 10'!M31/'Tbl11'!E32</f>
        <v>256.77736420400208</v>
      </c>
      <c r="AJ32" s="3">
        <f t="shared" si="49"/>
        <v>19</v>
      </c>
      <c r="AK32" s="3"/>
      <c r="AL32" s="2">
        <f>('Tbl 10'!N31-'Tbl 10'!O31)/'Tbl11'!E32</f>
        <v>2207.4483504195437</v>
      </c>
      <c r="AM32" s="3">
        <f t="shared" si="50"/>
        <v>20</v>
      </c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spans="1:52">
      <c r="A33" s="3" t="s">
        <v>45</v>
      </c>
      <c r="B33" s="2">
        <f t="shared" si="38"/>
        <v>12774.448921166599</v>
      </c>
      <c r="C33" s="35">
        <f>RANK(B33,B$12:B60)</f>
        <v>19</v>
      </c>
      <c r="D33" s="35"/>
      <c r="E33" s="2">
        <f>'Tbl 10'!C32/'Tbl11'!E33</f>
        <v>204.74797192198173</v>
      </c>
      <c r="F33" s="35">
        <f t="shared" si="39"/>
        <v>24</v>
      </c>
      <c r="G33" s="35"/>
      <c r="H33" s="2">
        <f>'Tbl 10'!D32/'Tbl11'!E33</f>
        <v>1026.148114509273</v>
      </c>
      <c r="I33" s="35">
        <f t="shared" si="40"/>
        <v>7</v>
      </c>
      <c r="J33" s="35"/>
      <c r="K33" s="2">
        <f>'Tbl 10'!E32/'Tbl11'!E33</f>
        <v>5066.1770380692606</v>
      </c>
      <c r="L33" s="35">
        <f t="shared" si="41"/>
        <v>23</v>
      </c>
      <c r="M33" s="35"/>
      <c r="N33" s="2">
        <f>'Tbl 10'!F32/'Tbl11'!E33</f>
        <v>300.34789906492944</v>
      </c>
      <c r="O33" s="35">
        <f t="shared" si="42"/>
        <v>11</v>
      </c>
      <c r="P33" s="35"/>
      <c r="Q33" s="2">
        <f>'Tbl 10'!G32/'Tbl11'!E33</f>
        <v>114.88232360327235</v>
      </c>
      <c r="R33" s="35">
        <f t="shared" si="43"/>
        <v>17</v>
      </c>
      <c r="S33" s="35"/>
      <c r="T33" s="2">
        <f>'Tbl 10'!H32/'Tbl11'!E33</f>
        <v>1294.799128823794</v>
      </c>
      <c r="U33" s="35">
        <f t="shared" si="44"/>
        <v>20</v>
      </c>
      <c r="V33" s="35"/>
      <c r="W33" s="2">
        <f>'Tbl 10'!I32/'Tbl11'!E33</f>
        <v>80.092961007256974</v>
      </c>
      <c r="X33" s="32">
        <f t="shared" si="45"/>
        <v>17</v>
      </c>
      <c r="Y33" s="32"/>
      <c r="Z33" s="2">
        <f>'Tbl 10'!J32/'Tbl11'!E33</f>
        <v>156.1231510968218</v>
      </c>
      <c r="AA33" s="32">
        <f t="shared" si="46"/>
        <v>9</v>
      </c>
      <c r="AB33" s="3"/>
      <c r="AC33" s="2">
        <f>'Tbl 10'!K32/'Tbl11'!E33</f>
        <v>1039.0965618463772</v>
      </c>
      <c r="AD33" s="32">
        <f t="shared" si="47"/>
        <v>7</v>
      </c>
      <c r="AE33" s="3"/>
      <c r="AF33" s="2">
        <f>'Tbl 10'!L32/'Tbl11'!E33</f>
        <v>982.11887961752961</v>
      </c>
      <c r="AG33" s="32">
        <f t="shared" si="48"/>
        <v>10</v>
      </c>
      <c r="AH33" s="32"/>
      <c r="AI33" s="2">
        <f>'Tbl 10'!M32/'Tbl11'!E33</f>
        <v>248.57890642688915</v>
      </c>
      <c r="AJ33" s="3">
        <f t="shared" si="49"/>
        <v>20</v>
      </c>
      <c r="AK33" s="3"/>
      <c r="AL33" s="2">
        <f>('Tbl 10'!N32-'Tbl 10'!O32)/'Tbl11'!E33</f>
        <v>2261.3359851792125</v>
      </c>
      <c r="AM33" s="3">
        <f t="shared" si="50"/>
        <v>17</v>
      </c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</row>
    <row r="34" spans="1:52">
      <c r="A34" s="3" t="s">
        <v>46</v>
      </c>
      <c r="B34" s="2">
        <f t="shared" si="38"/>
        <v>16747.239813217315</v>
      </c>
      <c r="C34" s="35">
        <f>RANK(B34,B$12:B61)</f>
        <v>2</v>
      </c>
      <c r="D34" s="35"/>
      <c r="E34" s="2">
        <f>'Tbl 10'!C33/'Tbl11'!E34</f>
        <v>599.19858600255054</v>
      </c>
      <c r="F34" s="35">
        <f t="shared" si="39"/>
        <v>3</v>
      </c>
      <c r="G34" s="35"/>
      <c r="H34" s="2">
        <f>'Tbl 10'!D33/'Tbl11'!E34</f>
        <v>1488.6785387442806</v>
      </c>
      <c r="I34" s="35">
        <f t="shared" si="40"/>
        <v>1</v>
      </c>
      <c r="J34" s="35"/>
      <c r="K34" s="2">
        <f>'Tbl 10'!E33/'Tbl11'!E34</f>
        <v>6167.9393518865818</v>
      </c>
      <c r="L34" s="35">
        <f t="shared" si="41"/>
        <v>4</v>
      </c>
      <c r="M34" s="35"/>
      <c r="N34" s="2">
        <f>'Tbl 10'!F33/'Tbl11'!E34</f>
        <v>447.83956192333665</v>
      </c>
      <c r="O34" s="35">
        <f t="shared" si="42"/>
        <v>4</v>
      </c>
      <c r="P34" s="35"/>
      <c r="Q34" s="2">
        <f>'Tbl 10'!G33/'Tbl11'!E34</f>
        <v>181.49357137499064</v>
      </c>
      <c r="R34" s="35">
        <f t="shared" si="43"/>
        <v>14</v>
      </c>
      <c r="S34" s="35"/>
      <c r="T34" s="2">
        <f>'Tbl 10'!H33/'Tbl11'!E34</f>
        <v>1866.9954879603943</v>
      </c>
      <c r="U34" s="35">
        <f t="shared" si="44"/>
        <v>6</v>
      </c>
      <c r="V34" s="35"/>
      <c r="W34" s="2">
        <f>'Tbl 10'!I33/'Tbl11'!E34</f>
        <v>421.93245442952519</v>
      </c>
      <c r="X34" s="32">
        <f t="shared" si="45"/>
        <v>1</v>
      </c>
      <c r="Y34" s="32"/>
      <c r="Z34" s="2">
        <f>'Tbl 10'!J33/'Tbl11'!E34</f>
        <v>181.58944190233291</v>
      </c>
      <c r="AA34" s="32">
        <f t="shared" si="46"/>
        <v>3</v>
      </c>
      <c r="AB34" s="32"/>
      <c r="AC34" s="2">
        <f>'Tbl 10'!K33/'Tbl11'!E34</f>
        <v>1151.0069762208386</v>
      </c>
      <c r="AD34" s="32">
        <f t="shared" si="47"/>
        <v>2</v>
      </c>
      <c r="AE34" s="32"/>
      <c r="AF34" s="2">
        <f>'Tbl 10'!L33/'Tbl11'!E34</f>
        <v>993.81382491936097</v>
      </c>
      <c r="AG34" s="32">
        <f t="shared" si="48"/>
        <v>9</v>
      </c>
      <c r="AH34" s="32"/>
      <c r="AI34" s="2">
        <f>'Tbl 10'!M33/'Tbl11'!E34</f>
        <v>334.03652389168104</v>
      </c>
      <c r="AJ34" s="3">
        <f t="shared" si="49"/>
        <v>8</v>
      </c>
      <c r="AK34" s="3"/>
      <c r="AL34" s="2">
        <f>('Tbl 10'!N33-'Tbl 10'!O33)/'Tbl11'!E34</f>
        <v>2912.7154939614425</v>
      </c>
      <c r="AM34" s="3">
        <f t="shared" si="50"/>
        <v>4</v>
      </c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</row>
    <row r="35" spans="1:52">
      <c r="C35" s="35"/>
      <c r="F35" s="35"/>
      <c r="I35" s="35"/>
      <c r="L35" s="35"/>
      <c r="O35" s="35"/>
      <c r="Q35" s="2"/>
      <c r="R35" s="35"/>
      <c r="T35" s="2"/>
      <c r="U35" s="35"/>
      <c r="W35" s="2"/>
      <c r="X35" s="32"/>
      <c r="Z35" s="2"/>
      <c r="AA35" s="32"/>
      <c r="AC35" s="2"/>
      <c r="AD35" s="32"/>
      <c r="AF35" s="2"/>
      <c r="AG35" s="32"/>
      <c r="AI35" s="2"/>
      <c r="AJ35" s="3"/>
      <c r="AL35" s="2"/>
      <c r="AM35" s="3"/>
    </row>
    <row r="36" spans="1:52">
      <c r="A36" s="3" t="s">
        <v>47</v>
      </c>
      <c r="B36" s="2">
        <f t="shared" ref="B36:B39" si="51">+E36+H36+K36+N36+Q36+T36+W36+Z36+AC36+AF36+AI36+AL36</f>
        <v>12712.0604510132</v>
      </c>
      <c r="C36" s="35">
        <f>RANK(B36,B$12:B63)</f>
        <v>21</v>
      </c>
      <c r="D36" s="35"/>
      <c r="E36" s="2">
        <f>'Tbl 10'!C35/'Tbl11'!E36</f>
        <v>320.69690069042036</v>
      </c>
      <c r="F36" s="35">
        <f t="shared" ref="F36:F39" si="52">RANK(E36,E$12:E$39)</f>
        <v>16</v>
      </c>
      <c r="G36" s="35"/>
      <c r="H36" s="2">
        <f>'Tbl 10'!D35/'Tbl11'!E36</f>
        <v>955.55372707917547</v>
      </c>
      <c r="I36" s="35">
        <f t="shared" ref="I36:I39" si="53">RANK(H36,H$12:H$39)</f>
        <v>16</v>
      </c>
      <c r="J36" s="35"/>
      <c r="K36" s="2">
        <f>'Tbl 10'!E35/'Tbl11'!E36</f>
        <v>5384.8441702344708</v>
      </c>
      <c r="L36" s="35">
        <f t="shared" ref="L36:L39" si="54">RANK(K36,K$12:K$39)</f>
        <v>14</v>
      </c>
      <c r="M36" s="35"/>
      <c r="N36" s="2">
        <f>'Tbl 10'!F35/'Tbl11'!E36</f>
        <v>208.30679005258293</v>
      </c>
      <c r="O36" s="35">
        <f t="shared" ref="O36:O39" si="55">RANK(N36,N$12:N$39)</f>
        <v>19</v>
      </c>
      <c r="P36" s="35"/>
      <c r="Q36" s="2">
        <f>'Tbl 10'!G35/'Tbl11'!E36</f>
        <v>213.55016983427382</v>
      </c>
      <c r="R36" s="35">
        <f t="shared" ref="R36:R39" si="56">RANK(Q36,Q$12:Q$39)</f>
        <v>11</v>
      </c>
      <c r="S36" s="35"/>
      <c r="T36" s="2">
        <f>'Tbl 10'!H35/'Tbl11'!E36</f>
        <v>1268.4180810950363</v>
      </c>
      <c r="U36" s="35">
        <f t="shared" ref="U36:U39" si="57">RANK(T36,T$12:T$39)</f>
        <v>21</v>
      </c>
      <c r="V36" s="35"/>
      <c r="W36" s="2">
        <f>'Tbl 10'!I35/'Tbl11'!E36</f>
        <v>98.328761789345776</v>
      </c>
      <c r="X36" s="32">
        <f t="shared" ref="X36:X39" si="58">RANK(W36,W$12:W$39)</f>
        <v>14</v>
      </c>
      <c r="Y36" s="32"/>
      <c r="Z36" s="2">
        <f>'Tbl 10'!J35/'Tbl11'!E36</f>
        <v>0</v>
      </c>
      <c r="AA36" s="32">
        <f t="shared" ref="AA36:AA39" si="59">RANK(Z36,Z$12:Z$39)</f>
        <v>22</v>
      </c>
      <c r="AB36" s="32"/>
      <c r="AC36" s="2">
        <f>'Tbl 10'!K35/'Tbl11'!E36</f>
        <v>536.32764756302095</v>
      </c>
      <c r="AD36" s="32">
        <f t="shared" ref="AD36:AD39" si="60">RANK(AC36,AC$12:AC$39)</f>
        <v>22</v>
      </c>
      <c r="AE36" s="32"/>
      <c r="AF36" s="2">
        <f>'Tbl 10'!L35/'Tbl11'!E36</f>
        <v>828.76636420259842</v>
      </c>
      <c r="AG36" s="32">
        <f t="shared" ref="AG36:AG39" si="61">RANK(AF36,AF$12:AF$39)</f>
        <v>21</v>
      </c>
      <c r="AH36" s="32"/>
      <c r="AI36" s="2">
        <f>'Tbl 10'!M35/'Tbl11'!E36</f>
        <v>306.12733329661</v>
      </c>
      <c r="AJ36" s="3">
        <f t="shared" ref="AJ36:AJ39" si="62">RANK(AI36,AI$12:AI$39)</f>
        <v>11</v>
      </c>
      <c r="AK36" s="3"/>
      <c r="AL36" s="2">
        <f>('Tbl 10'!N35-'Tbl 10'!O35)/'Tbl11'!E36</f>
        <v>2591.1405051756637</v>
      </c>
      <c r="AM36" s="3">
        <f t="shared" ref="AM36:AM39" si="63">RANK(AL36,AL$12:AL$39)</f>
        <v>6</v>
      </c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1:52">
      <c r="A37" s="3" t="s">
        <v>48</v>
      </c>
      <c r="B37" s="2">
        <f t="shared" si="51"/>
        <v>12706.413454833582</v>
      </c>
      <c r="C37" s="35">
        <f>RANK(B37,B$12:B64)</f>
        <v>22</v>
      </c>
      <c r="D37" s="35"/>
      <c r="E37" s="2">
        <f>'Tbl 10'!C36/'Tbl11'!E37</f>
        <v>322.61873722488849</v>
      </c>
      <c r="F37" s="35">
        <f t="shared" si="52"/>
        <v>15</v>
      </c>
      <c r="G37" s="35"/>
      <c r="H37" s="2">
        <f>'Tbl 10'!D36/'Tbl11'!E37</f>
        <v>887.84900043208506</v>
      </c>
      <c r="I37" s="35">
        <f t="shared" si="53"/>
        <v>18</v>
      </c>
      <c r="J37" s="35"/>
      <c r="K37" s="2">
        <f>'Tbl 10'!E36/'Tbl11'!E37</f>
        <v>5088.4777838534974</v>
      </c>
      <c r="L37" s="35">
        <f t="shared" si="54"/>
        <v>22</v>
      </c>
      <c r="M37" s="35"/>
      <c r="N37" s="2">
        <f>'Tbl 10'!F36/'Tbl11'!E37</f>
        <v>378.91225009521236</v>
      </c>
      <c r="O37" s="35">
        <f t="shared" si="55"/>
        <v>6</v>
      </c>
      <c r="P37" s="35"/>
      <c r="Q37" s="2">
        <f>'Tbl 10'!G36/'Tbl11'!E37</f>
        <v>142.37493313763329</v>
      </c>
      <c r="R37" s="35">
        <f t="shared" si="56"/>
        <v>15</v>
      </c>
      <c r="S37" s="35"/>
      <c r="T37" s="2">
        <f>'Tbl 10'!H36/'Tbl11'!E37</f>
        <v>1145.090795986654</v>
      </c>
      <c r="U37" s="35">
        <f t="shared" si="57"/>
        <v>24</v>
      </c>
      <c r="V37" s="35"/>
      <c r="W37" s="2">
        <f>'Tbl 10'!I36/'Tbl11'!E37</f>
        <v>82.964001924803668</v>
      </c>
      <c r="X37" s="32">
        <f t="shared" si="58"/>
        <v>15</v>
      </c>
      <c r="Y37" s="3"/>
      <c r="Z37" s="2">
        <f>'Tbl 10'!J36/'Tbl11'!E37</f>
        <v>197.33574807761184</v>
      </c>
      <c r="AA37" s="32">
        <f t="shared" si="59"/>
        <v>2</v>
      </c>
      <c r="AB37" s="3"/>
      <c r="AC37" s="2">
        <f>'Tbl 10'!K36/'Tbl11'!E37</f>
        <v>518.45872359646694</v>
      </c>
      <c r="AD37" s="32">
        <f t="shared" si="60"/>
        <v>23</v>
      </c>
      <c r="AE37" s="32"/>
      <c r="AF37" s="2">
        <f>'Tbl 10'!L36/'Tbl11'!E37</f>
        <v>1023.1970202195396</v>
      </c>
      <c r="AG37" s="32">
        <f t="shared" si="61"/>
        <v>7</v>
      </c>
      <c r="AH37" s="32"/>
      <c r="AI37" s="2">
        <f>'Tbl 10'!M36/'Tbl11'!E37</f>
        <v>383.23767775161622</v>
      </c>
      <c r="AJ37" s="3">
        <f t="shared" si="62"/>
        <v>4</v>
      </c>
      <c r="AK37" s="3"/>
      <c r="AL37" s="2">
        <f>('Tbl 10'!N36-'Tbl 10'!O36)/'Tbl11'!E37</f>
        <v>2535.896782533574</v>
      </c>
      <c r="AM37" s="3">
        <f t="shared" si="63"/>
        <v>9</v>
      </c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</row>
    <row r="38" spans="1:52">
      <c r="A38" s="3" t="s">
        <v>49</v>
      </c>
      <c r="B38" s="2">
        <f t="shared" si="51"/>
        <v>13637.242717672834</v>
      </c>
      <c r="C38" s="35">
        <f>RANK(B38,B$12:B65)</f>
        <v>11</v>
      </c>
      <c r="D38" s="35"/>
      <c r="E38" s="2">
        <f>'Tbl 10'!C37/'Tbl11'!E38</f>
        <v>393.5319890523221</v>
      </c>
      <c r="F38" s="35">
        <f t="shared" si="52"/>
        <v>10</v>
      </c>
      <c r="G38" s="35"/>
      <c r="H38" s="2">
        <f>'Tbl 10'!D37/'Tbl11'!E38</f>
        <v>965.83972135254533</v>
      </c>
      <c r="I38" s="35">
        <f t="shared" si="53"/>
        <v>14</v>
      </c>
      <c r="J38" s="35"/>
      <c r="K38" s="2">
        <f>'Tbl 10'!E37/'Tbl11'!E38</f>
        <v>5633.1989965295297</v>
      </c>
      <c r="L38" s="35">
        <f t="shared" si="54"/>
        <v>7</v>
      </c>
      <c r="M38" s="35"/>
      <c r="N38" s="2">
        <f>'Tbl 10'!F37/'Tbl11'!E38</f>
        <v>395.26000813902232</v>
      </c>
      <c r="O38" s="35">
        <f t="shared" si="55"/>
        <v>5</v>
      </c>
      <c r="P38" s="35"/>
      <c r="Q38" s="2">
        <f>'Tbl 10'!G37/'Tbl11'!E38</f>
        <v>184.32363866075073</v>
      </c>
      <c r="R38" s="35">
        <f t="shared" si="56"/>
        <v>13</v>
      </c>
      <c r="S38" s="35"/>
      <c r="T38" s="2">
        <f>'Tbl 10'!H37/'Tbl11'!E38</f>
        <v>1414.8820836444118</v>
      </c>
      <c r="U38" s="35">
        <f t="shared" si="57"/>
        <v>15</v>
      </c>
      <c r="V38" s="35"/>
      <c r="W38" s="2">
        <f>'Tbl 10'!I37/'Tbl11'!E38</f>
        <v>226.22366752002205</v>
      </c>
      <c r="X38" s="32">
        <f t="shared" si="58"/>
        <v>4</v>
      </c>
      <c r="Y38" s="32"/>
      <c r="Z38" s="2">
        <f>'Tbl 10'!J37/'Tbl11'!E38</f>
        <v>120.69530375392931</v>
      </c>
      <c r="AA38" s="32">
        <f t="shared" si="59"/>
        <v>16</v>
      </c>
      <c r="AB38" s="32"/>
      <c r="AC38" s="2">
        <f>'Tbl 10'!K37/'Tbl11'!E38</f>
        <v>637.62642382333547</v>
      </c>
      <c r="AD38" s="32">
        <f t="shared" si="60"/>
        <v>21</v>
      </c>
      <c r="AE38" s="32"/>
      <c r="AF38" s="2">
        <f>'Tbl 10'!L37/'Tbl11'!E38</f>
        <v>955.41284909934086</v>
      </c>
      <c r="AG38" s="32">
        <f t="shared" si="61"/>
        <v>15</v>
      </c>
      <c r="AH38" s="32"/>
      <c r="AI38" s="2">
        <f>'Tbl 10'!M37/'Tbl11'!E38</f>
        <v>305.85104198022714</v>
      </c>
      <c r="AJ38" s="3">
        <f t="shared" si="62"/>
        <v>12</v>
      </c>
      <c r="AK38" s="3"/>
      <c r="AL38" s="2">
        <f>('Tbl 10'!N37-'Tbl 10'!O37)/'Tbl11'!E38</f>
        <v>2404.3969941173964</v>
      </c>
      <c r="AM38" s="3">
        <f t="shared" si="63"/>
        <v>13</v>
      </c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spans="1:52">
      <c r="A39" s="8" t="s">
        <v>50</v>
      </c>
      <c r="B39" s="9">
        <f t="shared" si="51"/>
        <v>17243.117509071977</v>
      </c>
      <c r="C39" s="36">
        <f>RANK(B39,B$12:B66)</f>
        <v>1</v>
      </c>
      <c r="D39" s="36"/>
      <c r="E39" s="9">
        <f>'Tbl 10'!C38/'Tbl11'!E39</f>
        <v>291.91390660860014</v>
      </c>
      <c r="F39" s="36">
        <f t="shared" si="52"/>
        <v>19</v>
      </c>
      <c r="G39" s="36"/>
      <c r="H39" s="9">
        <f>'Tbl 10'!D38/'Tbl11'!E39</f>
        <v>1231.667916606644</v>
      </c>
      <c r="I39" s="36">
        <f t="shared" si="53"/>
        <v>3</v>
      </c>
      <c r="J39" s="36"/>
      <c r="K39" s="9">
        <f>'Tbl 10'!E38/'Tbl11'!E39</f>
        <v>7187.4231064535088</v>
      </c>
      <c r="L39" s="36">
        <f t="shared" si="54"/>
        <v>1</v>
      </c>
      <c r="M39" s="36"/>
      <c r="N39" s="9">
        <f>'Tbl 10'!F38/'Tbl11'!E39</f>
        <v>516.15856689412863</v>
      </c>
      <c r="O39" s="36">
        <f t="shared" si="55"/>
        <v>2</v>
      </c>
      <c r="P39" s="36"/>
      <c r="Q39" s="9">
        <f>'Tbl 10'!G38/'Tbl11'!E39</f>
        <v>248.22900231472772</v>
      </c>
      <c r="R39" s="36">
        <f t="shared" si="56"/>
        <v>8</v>
      </c>
      <c r="S39" s="36"/>
      <c r="T39" s="9">
        <f>'Tbl 10'!H38/'Tbl11'!E39</f>
        <v>1979.3791447908025</v>
      </c>
      <c r="U39" s="36">
        <f t="shared" si="57"/>
        <v>4</v>
      </c>
      <c r="V39" s="36"/>
      <c r="W39" s="9">
        <f>'Tbl 10'!I38/'Tbl11'!E39</f>
        <v>56.210900974020916</v>
      </c>
      <c r="X39" s="33">
        <f t="shared" si="58"/>
        <v>22</v>
      </c>
      <c r="Y39" s="33"/>
      <c r="Z39" s="9">
        <f>'Tbl 10'!J38/'Tbl11'!E39</f>
        <v>156.70776887483808</v>
      </c>
      <c r="AA39" s="33">
        <f t="shared" si="59"/>
        <v>8</v>
      </c>
      <c r="AB39" s="8"/>
      <c r="AC39" s="9">
        <f>'Tbl 10'!K38/'Tbl11'!E39</f>
        <v>1144.2090024822649</v>
      </c>
      <c r="AD39" s="33">
        <f t="shared" si="60"/>
        <v>3</v>
      </c>
      <c r="AE39" s="8"/>
      <c r="AF39" s="9">
        <f>'Tbl 10'!L38/'Tbl11'!E39</f>
        <v>1307.0282030690396</v>
      </c>
      <c r="AG39" s="33">
        <f t="shared" si="61"/>
        <v>1</v>
      </c>
      <c r="AH39" s="33"/>
      <c r="AI39" s="9">
        <f>'Tbl 10'!M38/'Tbl11'!E39</f>
        <v>170.46058259977303</v>
      </c>
      <c r="AJ39" s="8">
        <f t="shared" si="62"/>
        <v>24</v>
      </c>
      <c r="AK39" s="8"/>
      <c r="AL39" s="9">
        <f>('Tbl 10'!N38-'Tbl 10'!O38)/'Tbl11'!E39</f>
        <v>2953.7294074036295</v>
      </c>
      <c r="AM39" s="8">
        <f t="shared" si="63"/>
        <v>2</v>
      </c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</row>
    <row r="40" spans="1:52">
      <c r="B40" s="208" t="s">
        <v>162</v>
      </c>
      <c r="C40" s="35"/>
      <c r="D40" s="35"/>
      <c r="E40" s="2"/>
      <c r="F40" s="35"/>
      <c r="G40" s="35"/>
      <c r="H40" s="2"/>
      <c r="I40" s="35"/>
      <c r="J40" s="35"/>
      <c r="K40" s="2"/>
      <c r="L40" s="35"/>
      <c r="M40" s="35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32"/>
      <c r="AH40" s="32"/>
      <c r="AI40" s="2"/>
      <c r="AJ40" s="2"/>
      <c r="AK40" s="2"/>
      <c r="AL40" s="2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</row>
    <row r="41" spans="1:52">
      <c r="B41" s="208" t="s">
        <v>187</v>
      </c>
      <c r="F41" s="37"/>
      <c r="G41" s="37"/>
      <c r="I41" s="37"/>
      <c r="J41" s="37"/>
      <c r="AG41" s="34"/>
      <c r="AH41" s="34"/>
    </row>
    <row r="42" spans="1:52">
      <c r="B42" t="s">
        <v>188</v>
      </c>
      <c r="F42" s="37"/>
      <c r="G42" s="37"/>
      <c r="I42" s="37"/>
      <c r="J42" s="37"/>
      <c r="AG42" s="34"/>
      <c r="AH42" s="34"/>
    </row>
    <row r="43" spans="1:52">
      <c r="F43" s="37"/>
      <c r="G43" s="37"/>
      <c r="I43" s="37"/>
      <c r="J43" s="37"/>
      <c r="AG43" s="34"/>
      <c r="AH43" s="34"/>
    </row>
    <row r="44" spans="1:52">
      <c r="F44" s="37"/>
      <c r="G44" s="37"/>
      <c r="AG44" s="34"/>
      <c r="AH44" s="34"/>
    </row>
    <row r="45" spans="1:52">
      <c r="F45" s="37"/>
      <c r="G45" s="37"/>
      <c r="AG45" s="34"/>
      <c r="AH45" s="34"/>
    </row>
    <row r="46" spans="1:52">
      <c r="F46" s="37"/>
      <c r="G46" s="37"/>
      <c r="AG46" s="34"/>
      <c r="AH46" s="34"/>
    </row>
    <row r="47" spans="1:52">
      <c r="AG47" s="34"/>
      <c r="AH47" s="34"/>
    </row>
    <row r="48" spans="1:52">
      <c r="AG48" s="34"/>
      <c r="AH48" s="34"/>
    </row>
    <row r="49" spans="33:34">
      <c r="AG49" s="34"/>
      <c r="AH49" s="34"/>
    </row>
    <row r="50" spans="33:34">
      <c r="AG50" s="34"/>
      <c r="AH50" s="34"/>
    </row>
    <row r="51" spans="33:34">
      <c r="AG51" s="34"/>
      <c r="AH51" s="34"/>
    </row>
    <row r="52" spans="33:34">
      <c r="AG52" s="34"/>
      <c r="AH52" s="34"/>
    </row>
    <row r="53" spans="33:34">
      <c r="AG53" s="34"/>
      <c r="AH53" s="34"/>
    </row>
    <row r="54" spans="33:34">
      <c r="AG54" s="34"/>
      <c r="AH54" s="34"/>
    </row>
    <row r="55" spans="33:34">
      <c r="AG55" s="34"/>
      <c r="AH55" s="34"/>
    </row>
    <row r="56" spans="33:34">
      <c r="AG56" s="34"/>
      <c r="AH56" s="34"/>
    </row>
    <row r="57" spans="33:34">
      <c r="AG57" s="34"/>
      <c r="AH57" s="34"/>
    </row>
    <row r="58" spans="33:34">
      <c r="AG58" s="34"/>
      <c r="AH58" s="34"/>
    </row>
    <row r="59" spans="33:34">
      <c r="AG59" s="34"/>
      <c r="AH59" s="34"/>
    </row>
    <row r="60" spans="33:34">
      <c r="AG60" s="34"/>
      <c r="AH60" s="34"/>
    </row>
    <row r="61" spans="33:34">
      <c r="AG61" s="34"/>
      <c r="AH61" s="34"/>
    </row>
    <row r="62" spans="33:34">
      <c r="AG62" s="34"/>
      <c r="AH62" s="34"/>
    </row>
    <row r="63" spans="33:34">
      <c r="AG63" s="34"/>
      <c r="AH63" s="34"/>
    </row>
    <row r="64" spans="33:34">
      <c r="AG64" s="34"/>
      <c r="AH64" s="34"/>
    </row>
    <row r="65" spans="33:34">
      <c r="AG65" s="34"/>
      <c r="AH65" s="34"/>
    </row>
    <row r="66" spans="33:34">
      <c r="AG66" s="34"/>
      <c r="AH66" s="34"/>
    </row>
    <row r="67" spans="33:34">
      <c r="AG67" s="34"/>
      <c r="AH67" s="34"/>
    </row>
    <row r="68" spans="33:34">
      <c r="AG68" s="34"/>
      <c r="AH68" s="34"/>
    </row>
    <row r="69" spans="33:34">
      <c r="AG69" s="34"/>
      <c r="AH69" s="34"/>
    </row>
    <row r="70" spans="33:34">
      <c r="AG70" s="34"/>
      <c r="AH70" s="34"/>
    </row>
    <row r="71" spans="33:34">
      <c r="AG71" s="34"/>
      <c r="AH71" s="34"/>
    </row>
    <row r="72" spans="33:34">
      <c r="AG72" s="34"/>
      <c r="AH72" s="34"/>
    </row>
    <row r="73" spans="33:34">
      <c r="AG73" s="34"/>
      <c r="AH73" s="34"/>
    </row>
    <row r="74" spans="33:34">
      <c r="AG74" s="34"/>
      <c r="AH74" s="34"/>
    </row>
    <row r="75" spans="33:34">
      <c r="AG75" s="34"/>
      <c r="AH75" s="34"/>
    </row>
    <row r="76" spans="33:34">
      <c r="AG76" s="34"/>
      <c r="AH76" s="34"/>
    </row>
    <row r="77" spans="33:34">
      <c r="AG77" s="34"/>
      <c r="AH77" s="34"/>
    </row>
    <row r="78" spans="33:34">
      <c r="AG78" s="34"/>
      <c r="AH78" s="34"/>
    </row>
    <row r="79" spans="33:34">
      <c r="AG79" s="34"/>
      <c r="AH79" s="34"/>
    </row>
    <row r="80" spans="33:34">
      <c r="AG80" s="34"/>
      <c r="AH80" s="34"/>
    </row>
    <row r="81" spans="33:34">
      <c r="AG81" s="34"/>
      <c r="AH81" s="34"/>
    </row>
    <row r="82" spans="33:34">
      <c r="AG82" s="34"/>
      <c r="AH82" s="34"/>
    </row>
    <row r="83" spans="33:34">
      <c r="AG83" s="34"/>
      <c r="AH83" s="34"/>
    </row>
    <row r="84" spans="33:34">
      <c r="AG84" s="34"/>
      <c r="AH84" s="34"/>
    </row>
    <row r="85" spans="33:34">
      <c r="AG85" s="34"/>
      <c r="AH85" s="34"/>
    </row>
    <row r="86" spans="33:34">
      <c r="AG86" s="34"/>
      <c r="AH86" s="34"/>
    </row>
    <row r="87" spans="33:34">
      <c r="AG87" s="34"/>
      <c r="AH87" s="34"/>
    </row>
    <row r="88" spans="33:34">
      <c r="AG88" s="34"/>
      <c r="AH88" s="34"/>
    </row>
    <row r="89" spans="33:34">
      <c r="AG89" s="34"/>
      <c r="AH89" s="34"/>
    </row>
    <row r="90" spans="33:34">
      <c r="AG90" s="34"/>
      <c r="AH90" s="34"/>
    </row>
    <row r="91" spans="33:34">
      <c r="AG91" s="34"/>
      <c r="AH91" s="34"/>
    </row>
    <row r="92" spans="33:34">
      <c r="AG92" s="34"/>
      <c r="AH92" s="34"/>
    </row>
    <row r="93" spans="33:34">
      <c r="AG93" s="34"/>
      <c r="AH93" s="34"/>
    </row>
    <row r="94" spans="33:34">
      <c r="AG94" s="34"/>
      <c r="AH94" s="34"/>
    </row>
    <row r="95" spans="33:34">
      <c r="AG95" s="34"/>
      <c r="AH95" s="34"/>
    </row>
    <row r="96" spans="33:34">
      <c r="AG96" s="34"/>
      <c r="AH96" s="34"/>
    </row>
    <row r="97" spans="33:34">
      <c r="AG97" s="34"/>
      <c r="AH97" s="34"/>
    </row>
    <row r="98" spans="33:34">
      <c r="AG98" s="34"/>
      <c r="AH98" s="34"/>
    </row>
    <row r="99" spans="33:34">
      <c r="AG99" s="34"/>
      <c r="AH99" s="34"/>
    </row>
    <row r="100" spans="33:34">
      <c r="AG100" s="34"/>
      <c r="AH100" s="34"/>
    </row>
    <row r="101" spans="33:34">
      <c r="AG101" s="34"/>
      <c r="AH101" s="34"/>
    </row>
    <row r="102" spans="33:34">
      <c r="AG102" s="34"/>
      <c r="AH102" s="34"/>
    </row>
    <row r="103" spans="33:34">
      <c r="AG103" s="34"/>
      <c r="AH103" s="34"/>
    </row>
    <row r="104" spans="33:34">
      <c r="AG104" s="34"/>
      <c r="AH104" s="34"/>
    </row>
    <row r="105" spans="33:34">
      <c r="AG105" s="34"/>
      <c r="AH105" s="34"/>
    </row>
    <row r="106" spans="33:34">
      <c r="AG106" s="34"/>
      <c r="AH106" s="34"/>
    </row>
    <row r="107" spans="33:34">
      <c r="AG107" s="34"/>
      <c r="AH107" s="34"/>
    </row>
    <row r="108" spans="33:34">
      <c r="AG108" s="34"/>
      <c r="AH108" s="34"/>
    </row>
    <row r="109" spans="33:34">
      <c r="AG109" s="34"/>
      <c r="AH109" s="34"/>
    </row>
    <row r="110" spans="33:34">
      <c r="AG110" s="34"/>
      <c r="AH110" s="34"/>
    </row>
    <row r="111" spans="33:34">
      <c r="AG111" s="34"/>
      <c r="AH111" s="34"/>
    </row>
    <row r="112" spans="33:34">
      <c r="AG112" s="34"/>
      <c r="AH112" s="34"/>
    </row>
    <row r="113" spans="33:34">
      <c r="AG113" s="34"/>
      <c r="AH113" s="34"/>
    </row>
    <row r="114" spans="33:34">
      <c r="AG114" s="34"/>
      <c r="AH114" s="34"/>
    </row>
    <row r="115" spans="33:34">
      <c r="AG115" s="34"/>
      <c r="AH115" s="34"/>
    </row>
    <row r="116" spans="33:34">
      <c r="AG116" s="34"/>
      <c r="AH116" s="34"/>
    </row>
    <row r="117" spans="33:34">
      <c r="AG117" s="34"/>
      <c r="AH117" s="34"/>
    </row>
    <row r="118" spans="33:34">
      <c r="AG118" s="34"/>
      <c r="AH118" s="34"/>
    </row>
    <row r="119" spans="33:34">
      <c r="AG119" s="34"/>
      <c r="AH119" s="34"/>
    </row>
    <row r="120" spans="33:34">
      <c r="AG120" s="34"/>
      <c r="AH120" s="34"/>
    </row>
    <row r="121" spans="33:34">
      <c r="AG121" s="34"/>
      <c r="AH121" s="34"/>
    </row>
    <row r="122" spans="33:34">
      <c r="AG122" s="34"/>
      <c r="AH122" s="34"/>
    </row>
    <row r="123" spans="33:34">
      <c r="AG123" s="34"/>
      <c r="AH123" s="34"/>
    </row>
    <row r="124" spans="33:34">
      <c r="AG124" s="34"/>
      <c r="AH124" s="34"/>
    </row>
    <row r="125" spans="33:34">
      <c r="AG125" s="34"/>
      <c r="AH125" s="34"/>
    </row>
    <row r="126" spans="33:34">
      <c r="AG126" s="34"/>
      <c r="AH126" s="34"/>
    </row>
    <row r="127" spans="33:34">
      <c r="AG127" s="34"/>
      <c r="AH127" s="34"/>
    </row>
    <row r="128" spans="33:34">
      <c r="AG128" s="34"/>
      <c r="AH128" s="34"/>
    </row>
    <row r="129" spans="33:34">
      <c r="AG129" s="34"/>
      <c r="AH129" s="34"/>
    </row>
    <row r="130" spans="33:34">
      <c r="AG130" s="34"/>
      <c r="AH130" s="34"/>
    </row>
    <row r="131" spans="33:34">
      <c r="AG131" s="34"/>
      <c r="AH131" s="34"/>
    </row>
    <row r="132" spans="33:34">
      <c r="AG132" s="34"/>
      <c r="AH132" s="34"/>
    </row>
    <row r="133" spans="33:34">
      <c r="AG133" s="34"/>
      <c r="AH133" s="34"/>
    </row>
    <row r="134" spans="33:34">
      <c r="AG134" s="34"/>
      <c r="AH134" s="34"/>
    </row>
    <row r="135" spans="33:34">
      <c r="AG135" s="34"/>
      <c r="AH135" s="34"/>
    </row>
    <row r="136" spans="33:34">
      <c r="AG136" s="34"/>
      <c r="AH136" s="34"/>
    </row>
    <row r="137" spans="33:34">
      <c r="AG137" s="34"/>
      <c r="AH137" s="34"/>
    </row>
    <row r="138" spans="33:34">
      <c r="AG138" s="34"/>
      <c r="AH138" s="34"/>
    </row>
    <row r="139" spans="33:34">
      <c r="AG139" s="34"/>
      <c r="AH139" s="34"/>
    </row>
    <row r="140" spans="33:34">
      <c r="AG140" s="34"/>
      <c r="AH140" s="34"/>
    </row>
    <row r="141" spans="33:34">
      <c r="AG141" s="34"/>
      <c r="AH141" s="34"/>
    </row>
    <row r="142" spans="33:34">
      <c r="AG142" s="34"/>
      <c r="AH142" s="34"/>
    </row>
    <row r="143" spans="33:34">
      <c r="AG143" s="34"/>
      <c r="AH143" s="34"/>
    </row>
    <row r="144" spans="33:34">
      <c r="AG144" s="34"/>
      <c r="AH144" s="34"/>
    </row>
    <row r="145" spans="33:34">
      <c r="AG145" s="34"/>
      <c r="AH145" s="34"/>
    </row>
    <row r="146" spans="33:34">
      <c r="AG146" s="34"/>
      <c r="AH146" s="34"/>
    </row>
    <row r="147" spans="33:34">
      <c r="AG147" s="34"/>
      <c r="AH147" s="34"/>
    </row>
    <row r="148" spans="33:34">
      <c r="AG148" s="34"/>
      <c r="AH148" s="34"/>
    </row>
    <row r="149" spans="33:34">
      <c r="AG149" s="34"/>
      <c r="AH149" s="34"/>
    </row>
    <row r="150" spans="33:34">
      <c r="AG150" s="34"/>
      <c r="AH150" s="34"/>
    </row>
    <row r="151" spans="33:34">
      <c r="AG151" s="34"/>
      <c r="AH151" s="34"/>
    </row>
    <row r="152" spans="33:34">
      <c r="AG152" s="34"/>
      <c r="AH152" s="34"/>
    </row>
    <row r="153" spans="33:34">
      <c r="AG153" s="34"/>
      <c r="AH153" s="34"/>
    </row>
    <row r="154" spans="33:34">
      <c r="AG154" s="34"/>
      <c r="AH154" s="34"/>
    </row>
    <row r="155" spans="33:34">
      <c r="AG155" s="34"/>
      <c r="AH155" s="34"/>
    </row>
    <row r="156" spans="33:34">
      <c r="AG156" s="34"/>
      <c r="AH156" s="34"/>
    </row>
    <row r="157" spans="33:34">
      <c r="AG157" s="34"/>
      <c r="AH157" s="34"/>
    </row>
    <row r="158" spans="33:34">
      <c r="AG158" s="34"/>
      <c r="AH158" s="34"/>
    </row>
    <row r="159" spans="33:34">
      <c r="AG159" s="34"/>
      <c r="AH159" s="34"/>
    </row>
    <row r="160" spans="33:34">
      <c r="AG160" s="34"/>
      <c r="AH160" s="34"/>
    </row>
    <row r="161" spans="33:34">
      <c r="AG161" s="34"/>
      <c r="AH161" s="34"/>
    </row>
    <row r="162" spans="33:34">
      <c r="AG162" s="34"/>
      <c r="AH162" s="34"/>
    </row>
    <row r="163" spans="33:34">
      <c r="AG163" s="34"/>
      <c r="AH163" s="34"/>
    </row>
    <row r="164" spans="33:34">
      <c r="AG164" s="34"/>
      <c r="AH164" s="34"/>
    </row>
    <row r="165" spans="33:34">
      <c r="AG165" s="34"/>
      <c r="AH165" s="34"/>
    </row>
    <row r="166" spans="33:34">
      <c r="AG166" s="34"/>
      <c r="AH166" s="34"/>
    </row>
    <row r="167" spans="33:34">
      <c r="AG167" s="34"/>
      <c r="AH167" s="34"/>
    </row>
    <row r="168" spans="33:34">
      <c r="AG168" s="34"/>
      <c r="AH168" s="34"/>
    </row>
    <row r="169" spans="33:34">
      <c r="AG169" s="34"/>
      <c r="AH169" s="34"/>
    </row>
    <row r="170" spans="33:34">
      <c r="AG170" s="34"/>
      <c r="AH170" s="34"/>
    </row>
    <row r="171" spans="33:34">
      <c r="AG171" s="34"/>
      <c r="AH171" s="34"/>
    </row>
    <row r="172" spans="33:34">
      <c r="AG172" s="34"/>
      <c r="AH172" s="34"/>
    </row>
    <row r="173" spans="33:34">
      <c r="AG173" s="34"/>
      <c r="AH173" s="34"/>
    </row>
    <row r="174" spans="33:34">
      <c r="AG174" s="34"/>
      <c r="AH174" s="34"/>
    </row>
    <row r="175" spans="33:34">
      <c r="AG175" s="34"/>
      <c r="AH175" s="34"/>
    </row>
    <row r="176" spans="33:34">
      <c r="AG176" s="34"/>
      <c r="AH176" s="34"/>
    </row>
    <row r="177" spans="33:34">
      <c r="AG177" s="34"/>
      <c r="AH177" s="34"/>
    </row>
    <row r="178" spans="33:34">
      <c r="AG178" s="34"/>
      <c r="AH178" s="34"/>
    </row>
    <row r="179" spans="33:34">
      <c r="AG179" s="34"/>
      <c r="AH179" s="34"/>
    </row>
    <row r="180" spans="33:34">
      <c r="AG180" s="34"/>
      <c r="AH180" s="34"/>
    </row>
    <row r="181" spans="33:34">
      <c r="AG181" s="34"/>
      <c r="AH181" s="34"/>
    </row>
    <row r="182" spans="33:34">
      <c r="AG182" s="34"/>
      <c r="AH182" s="34"/>
    </row>
    <row r="183" spans="33:34">
      <c r="AG183" s="34"/>
      <c r="AH183" s="34"/>
    </row>
    <row r="184" spans="33:34">
      <c r="AG184" s="34"/>
      <c r="AH184" s="34"/>
    </row>
    <row r="185" spans="33:34">
      <c r="AG185" s="34"/>
      <c r="AH185" s="34"/>
    </row>
    <row r="186" spans="33:34">
      <c r="AG186" s="34"/>
      <c r="AH186" s="34"/>
    </row>
    <row r="187" spans="33:34">
      <c r="AG187" s="34"/>
      <c r="AH187" s="34"/>
    </row>
    <row r="188" spans="33:34">
      <c r="AG188" s="34"/>
      <c r="AH188" s="34"/>
    </row>
    <row r="189" spans="33:34">
      <c r="AG189" s="34"/>
      <c r="AH189" s="34"/>
    </row>
    <row r="190" spans="33:34">
      <c r="AG190" s="34"/>
      <c r="AH190" s="34"/>
    </row>
    <row r="191" spans="33:34">
      <c r="AG191" s="34"/>
      <c r="AH191" s="34"/>
    </row>
    <row r="192" spans="33:34">
      <c r="AG192" s="34"/>
      <c r="AH192" s="34"/>
    </row>
    <row r="193" spans="33:34">
      <c r="AG193" s="34"/>
      <c r="AH193" s="34"/>
    </row>
    <row r="194" spans="33:34">
      <c r="AG194" s="34"/>
      <c r="AH194" s="34"/>
    </row>
    <row r="195" spans="33:34">
      <c r="AG195" s="34"/>
      <c r="AH195" s="34"/>
    </row>
    <row r="196" spans="33:34">
      <c r="AG196" s="34"/>
      <c r="AH196" s="34"/>
    </row>
    <row r="197" spans="33:34">
      <c r="AG197" s="34"/>
      <c r="AH197" s="34"/>
    </row>
    <row r="198" spans="33:34">
      <c r="AG198" s="34"/>
      <c r="AH198" s="34"/>
    </row>
    <row r="199" spans="33:34">
      <c r="AG199" s="34"/>
      <c r="AH199" s="34"/>
    </row>
    <row r="200" spans="33:34">
      <c r="AG200" s="34"/>
      <c r="AH200" s="34"/>
    </row>
    <row r="201" spans="33:34">
      <c r="AG201" s="34"/>
      <c r="AH201" s="34"/>
    </row>
    <row r="202" spans="33:34">
      <c r="AG202" s="34"/>
      <c r="AH202" s="34"/>
    </row>
    <row r="203" spans="33:34">
      <c r="AG203" s="34"/>
      <c r="AH203" s="34"/>
    </row>
    <row r="204" spans="33:34">
      <c r="AG204" s="34"/>
      <c r="AH204" s="34"/>
    </row>
    <row r="205" spans="33:34">
      <c r="AG205" s="34"/>
      <c r="AH205" s="34"/>
    </row>
    <row r="206" spans="33:34">
      <c r="AG206" s="34"/>
      <c r="AH206" s="34"/>
    </row>
    <row r="207" spans="33:34">
      <c r="AG207" s="34"/>
      <c r="AH207" s="34"/>
    </row>
    <row r="208" spans="33:34">
      <c r="AG208" s="34"/>
      <c r="AH208" s="34"/>
    </row>
    <row r="209" spans="33:34">
      <c r="AG209" s="34"/>
      <c r="AH209" s="34"/>
    </row>
    <row r="210" spans="33:34">
      <c r="AG210" s="34"/>
      <c r="AH210" s="34"/>
    </row>
    <row r="211" spans="33:34">
      <c r="AG211" s="34"/>
      <c r="AH211" s="34"/>
    </row>
    <row r="212" spans="33:34">
      <c r="AG212" s="34"/>
      <c r="AH212" s="34"/>
    </row>
    <row r="213" spans="33:34">
      <c r="AG213" s="34"/>
      <c r="AH213" s="34"/>
    </row>
    <row r="214" spans="33:34">
      <c r="AG214" s="34"/>
      <c r="AH214" s="34"/>
    </row>
    <row r="215" spans="33:34">
      <c r="AG215" s="34"/>
      <c r="AH215" s="34"/>
    </row>
    <row r="216" spans="33:34">
      <c r="AG216" s="34"/>
      <c r="AH216" s="34"/>
    </row>
    <row r="217" spans="33:34">
      <c r="AG217" s="34"/>
      <c r="AH217" s="34"/>
    </row>
    <row r="218" spans="33:34">
      <c r="AG218" s="34"/>
      <c r="AH218" s="34"/>
    </row>
    <row r="219" spans="33:34">
      <c r="AG219" s="34"/>
      <c r="AH219" s="34"/>
    </row>
    <row r="220" spans="33:34">
      <c r="AG220" s="34"/>
      <c r="AH220" s="34"/>
    </row>
    <row r="221" spans="33:34">
      <c r="AG221" s="34"/>
      <c r="AH221" s="34"/>
    </row>
    <row r="222" spans="33:34">
      <c r="AG222" s="34"/>
      <c r="AH222" s="34"/>
    </row>
    <row r="223" spans="33:34">
      <c r="AG223" s="34"/>
      <c r="AH223" s="34"/>
    </row>
    <row r="224" spans="33:34">
      <c r="AG224" s="34"/>
      <c r="AH224" s="34"/>
    </row>
    <row r="225" spans="33:34">
      <c r="AG225" s="34"/>
      <c r="AH225" s="34"/>
    </row>
    <row r="226" spans="33:34">
      <c r="AG226" s="34"/>
      <c r="AH226" s="34"/>
    </row>
    <row r="227" spans="33:34">
      <c r="AG227" s="34"/>
      <c r="AH227" s="34"/>
    </row>
    <row r="228" spans="33:34">
      <c r="AG228" s="34"/>
      <c r="AH228" s="34"/>
    </row>
    <row r="229" spans="33:34">
      <c r="AG229" s="34"/>
      <c r="AH229" s="34"/>
    </row>
    <row r="230" spans="33:34">
      <c r="AG230" s="34"/>
      <c r="AH230" s="34"/>
    </row>
    <row r="231" spans="33:34">
      <c r="AG231" s="34"/>
      <c r="AH231" s="34"/>
    </row>
    <row r="232" spans="33:34">
      <c r="AG232" s="34"/>
      <c r="AH232" s="34"/>
    </row>
    <row r="233" spans="33:34">
      <c r="AG233" s="34"/>
      <c r="AH233" s="34"/>
    </row>
    <row r="234" spans="33:34">
      <c r="AG234" s="34"/>
      <c r="AH234" s="34"/>
    </row>
    <row r="235" spans="33:34">
      <c r="AG235" s="34"/>
      <c r="AH235" s="34"/>
    </row>
  </sheetData>
  <mergeCells count="39">
    <mergeCell ref="AL7:AM7"/>
    <mergeCell ref="K6:L6"/>
    <mergeCell ref="N6:O6"/>
    <mergeCell ref="N8:O8"/>
    <mergeCell ref="Q8:R8"/>
    <mergeCell ref="W7:X7"/>
    <mergeCell ref="AF7:AG7"/>
    <mergeCell ref="AI7:AJ7"/>
    <mergeCell ref="Q6:R6"/>
    <mergeCell ref="W6:X6"/>
    <mergeCell ref="AC6:AD6"/>
    <mergeCell ref="AL8:AM8"/>
    <mergeCell ref="Z8:AA8"/>
    <mergeCell ref="AC8:AD8"/>
    <mergeCell ref="AF8:AG8"/>
    <mergeCell ref="AI8:AJ8"/>
    <mergeCell ref="A4:AL4"/>
    <mergeCell ref="B6:C6"/>
    <mergeCell ref="H6:I6"/>
    <mergeCell ref="A1:R1"/>
    <mergeCell ref="T1:AM1"/>
    <mergeCell ref="A3:R3"/>
    <mergeCell ref="T3:AM3"/>
    <mergeCell ref="B8:C8"/>
    <mergeCell ref="E8:F8"/>
    <mergeCell ref="H8:I8"/>
    <mergeCell ref="K8:L8"/>
    <mergeCell ref="AI6:AJ6"/>
    <mergeCell ref="B7:C7"/>
    <mergeCell ref="E7:F7"/>
    <mergeCell ref="H7:I7"/>
    <mergeCell ref="K7:L7"/>
    <mergeCell ref="N7:O7"/>
    <mergeCell ref="T8:U8"/>
    <mergeCell ref="W8:X8"/>
    <mergeCell ref="Z7:AA7"/>
    <mergeCell ref="AC7:AD7"/>
    <mergeCell ref="Q7:R7"/>
    <mergeCell ref="T7:U7"/>
  </mergeCells>
  <phoneticPr fontId="0" type="noConversion"/>
  <printOptions horizontalCentered="1"/>
  <pageMargins left="0.5" right="0.5" top="0.37" bottom="0.38" header="0.17" footer="0.25"/>
  <pageSetup fitToWidth="2" fitToHeight="0" orientation="landscape" r:id="rId1"/>
  <headerFooter scaleWithDoc="0" alignWithMargins="0">
    <oddFooter>&amp;LMSDE - LFRO   04/2020&amp;C&amp;P&amp;RSelected Financial Data, Part 3</oddFooter>
  </headerFooter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Y41"/>
  <sheetViews>
    <sheetView zoomScaleNormal="100" workbookViewId="0">
      <selection activeCell="G10" sqref="G10"/>
    </sheetView>
  </sheetViews>
  <sheetFormatPr defaultColWidth="9.1796875" defaultRowHeight="12.5"/>
  <cols>
    <col min="1" max="1" width="14.1796875" style="10" bestFit="1" customWidth="1"/>
    <col min="2" max="2" width="9.26953125" style="10" bestFit="1" customWidth="1"/>
    <col min="3" max="3" width="6.7265625" style="10" bestFit="1" customWidth="1"/>
    <col min="4" max="4" width="2.453125" style="10" customWidth="1"/>
    <col min="5" max="5" width="6.7265625" style="10" bestFit="1" customWidth="1"/>
    <col min="6" max="6" width="1.453125" style="10" customWidth="1"/>
    <col min="7" max="7" width="7.7265625" style="10" bestFit="1" customWidth="1"/>
    <col min="8" max="8" width="2" style="10" customWidth="1"/>
    <col min="9" max="9" width="7.7265625" style="10" bestFit="1" customWidth="1"/>
    <col min="10" max="10" width="3.54296875" style="10" customWidth="1"/>
    <col min="11" max="11" width="7.7265625" style="10" bestFit="1" customWidth="1"/>
    <col min="12" max="12" width="2.7265625" style="10" customWidth="1"/>
    <col min="13" max="13" width="7.7265625" style="10" bestFit="1" customWidth="1"/>
    <col min="14" max="14" width="2.1796875" style="10" customWidth="1"/>
    <col min="15" max="15" width="7.7265625" style="10" bestFit="1" customWidth="1"/>
    <col min="16" max="16" width="2.26953125" style="10" customWidth="1"/>
    <col min="17" max="17" width="6.7265625" style="10" bestFit="1" customWidth="1"/>
    <col min="18" max="18" width="1.453125" style="10" customWidth="1"/>
    <col min="19" max="19" width="8.26953125" style="10" customWidth="1"/>
    <col min="20" max="20" width="2" style="10" customWidth="1"/>
    <col min="21" max="21" width="5.7265625" style="10" bestFit="1" customWidth="1"/>
    <col min="22" max="22" width="1.54296875" style="10" customWidth="1"/>
    <col min="23" max="23" width="5.7265625" style="10" bestFit="1" customWidth="1"/>
    <col min="24" max="24" width="1.81640625" style="10" customWidth="1"/>
    <col min="25" max="25" width="10.1796875" style="10" bestFit="1" customWidth="1"/>
    <col min="26" max="16384" width="9.1796875" style="10"/>
  </cols>
  <sheetData>
    <row r="1" spans="1:25">
      <c r="A1" s="304" t="s">
        <v>87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3" spans="1:25">
      <c r="A3" s="305" t="s">
        <v>178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</row>
    <row r="5" spans="1:25" ht="13" thickBo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ht="15" customHeight="1" thickTop="1">
      <c r="G6" s="303" t="s">
        <v>82</v>
      </c>
      <c r="H6" s="303"/>
      <c r="I6" s="303"/>
      <c r="J6" s="303"/>
      <c r="K6" s="303"/>
      <c r="L6" s="82"/>
    </row>
    <row r="7" spans="1:25">
      <c r="A7" s="3" t="s">
        <v>84</v>
      </c>
      <c r="C7" s="48"/>
      <c r="D7" s="48"/>
      <c r="E7" s="304" t="s">
        <v>2</v>
      </c>
      <c r="F7" s="304"/>
      <c r="G7" s="300" t="s">
        <v>193</v>
      </c>
      <c r="H7" s="300"/>
      <c r="I7" s="306" t="s">
        <v>190</v>
      </c>
      <c r="J7" s="306"/>
      <c r="K7" s="300" t="s">
        <v>192</v>
      </c>
      <c r="L7" s="300"/>
      <c r="M7" s="48"/>
      <c r="N7" s="48"/>
      <c r="O7" s="304" t="s">
        <v>12</v>
      </c>
      <c r="P7" s="304"/>
      <c r="Q7" s="48"/>
      <c r="R7" s="48"/>
      <c r="S7" s="304" t="s">
        <v>12</v>
      </c>
      <c r="T7" s="304"/>
      <c r="U7" s="307" t="s">
        <v>191</v>
      </c>
      <c r="V7" s="307"/>
      <c r="W7" s="304" t="s">
        <v>21</v>
      </c>
      <c r="X7" s="304"/>
    </row>
    <row r="8" spans="1:25" ht="12.75" customHeight="1">
      <c r="A8" t="s">
        <v>11</v>
      </c>
      <c r="B8" s="48" t="s">
        <v>53</v>
      </c>
      <c r="C8" s="304" t="s">
        <v>0</v>
      </c>
      <c r="D8" s="304"/>
      <c r="E8" s="304" t="s">
        <v>0</v>
      </c>
      <c r="F8" s="304"/>
      <c r="G8" s="301"/>
      <c r="H8" s="301"/>
      <c r="I8" s="304" t="s">
        <v>3</v>
      </c>
      <c r="J8" s="304"/>
      <c r="K8" s="301"/>
      <c r="L8" s="301"/>
      <c r="M8" s="304" t="s">
        <v>10</v>
      </c>
      <c r="N8" s="304"/>
      <c r="O8" s="304" t="s">
        <v>14</v>
      </c>
      <c r="P8" s="304"/>
      <c r="Q8" s="304" t="s">
        <v>16</v>
      </c>
      <c r="R8" s="304"/>
      <c r="S8" s="304" t="s">
        <v>17</v>
      </c>
      <c r="T8" s="304"/>
      <c r="U8" s="307"/>
      <c r="V8" s="307"/>
      <c r="W8" s="304" t="s">
        <v>22</v>
      </c>
      <c r="X8" s="304"/>
      <c r="Y8" s="194" t="s">
        <v>23</v>
      </c>
    </row>
    <row r="9" spans="1:25">
      <c r="A9" s="8" t="s">
        <v>85</v>
      </c>
      <c r="B9" s="47" t="s">
        <v>86</v>
      </c>
      <c r="C9" s="303" t="s">
        <v>1</v>
      </c>
      <c r="D9" s="303"/>
      <c r="E9" s="303" t="s">
        <v>1</v>
      </c>
      <c r="F9" s="303"/>
      <c r="G9" s="302"/>
      <c r="H9" s="302"/>
      <c r="I9" s="303" t="s">
        <v>7</v>
      </c>
      <c r="J9" s="303"/>
      <c r="K9" s="302"/>
      <c r="L9" s="302"/>
      <c r="M9" s="303" t="s">
        <v>11</v>
      </c>
      <c r="N9" s="303"/>
      <c r="O9" s="303" t="s">
        <v>15</v>
      </c>
      <c r="P9" s="303"/>
      <c r="Q9" s="303" t="s">
        <v>15</v>
      </c>
      <c r="R9" s="303"/>
      <c r="S9" s="303" t="s">
        <v>18</v>
      </c>
      <c r="T9" s="303"/>
      <c r="U9" s="303" t="s">
        <v>20</v>
      </c>
      <c r="V9" s="303"/>
      <c r="W9" s="303" t="s">
        <v>20</v>
      </c>
      <c r="X9" s="303"/>
      <c r="Y9" s="193" t="s">
        <v>24</v>
      </c>
    </row>
    <row r="10" spans="1:25" s="49" customFormat="1">
      <c r="A10" s="72" t="s">
        <v>52</v>
      </c>
      <c r="B10" s="23">
        <f>SUM(C10:Y10)</f>
        <v>642.73438513436508</v>
      </c>
      <c r="C10" s="10">
        <f>'Tbl12'!C10/'Tbl11'!C10</f>
        <v>9.0992995105415559</v>
      </c>
      <c r="E10" s="10">
        <f>'Tbl12'!D10/'Tbl11'!C10</f>
        <v>17.620924751002974</v>
      </c>
      <c r="G10" s="10">
        <f>'Tbl12'!E10/'Tbl11'!C10</f>
        <v>192.97201090963745</v>
      </c>
      <c r="I10" s="10">
        <f>'Tbl12'!F10/'Tbl11'!C10</f>
        <v>37.520675389016283</v>
      </c>
      <c r="K10" s="10">
        <f>'Tbl12'!G10/'Tbl11'!C10</f>
        <v>38.694469134371012</v>
      </c>
      <c r="M10" s="10">
        <f>'Tbl12'!H10/'Tbl11'!C10</f>
        <v>196.07118588114855</v>
      </c>
      <c r="O10" s="10">
        <f>'Tbl12'!I10/'Tbl11'!C10</f>
        <v>6.8566267088640132</v>
      </c>
      <c r="Q10" s="10">
        <f>'Tbl12'!J10/'Tbl11'!C10</f>
        <v>2.8023766047878609</v>
      </c>
      <c r="S10" s="10">
        <f>'Tbl12'!K10/'Tbl11'!C10</f>
        <v>4.6262558120872708</v>
      </c>
      <c r="U10" s="10">
        <f>'Tbl12'!L10/'Tbl11'!C10</f>
        <v>0.23420996142749231</v>
      </c>
      <c r="W10" s="10">
        <f>'Tbl12'!M10/'Tbl11'!C10</f>
        <v>1.1326545327410946E-3</v>
      </c>
      <c r="Y10" s="10">
        <f>'Tbl12'!N10/'Tbl11'!C10</f>
        <v>136.23521781694785</v>
      </c>
    </row>
    <row r="11" spans="1:25">
      <c r="A11" s="3"/>
    </row>
    <row r="12" spans="1:25">
      <c r="A12" s="3" t="s">
        <v>28</v>
      </c>
      <c r="B12" s="10">
        <f>SUM(C12:Y12)</f>
        <v>856.55222189985716</v>
      </c>
      <c r="C12" s="10">
        <f>'Tbl12'!C12/'Tbl11'!C12</f>
        <v>0</v>
      </c>
      <c r="E12" s="10">
        <f>'Tbl12'!D12/'Tbl11'!C12</f>
        <v>25.378456758782423</v>
      </c>
      <c r="G12" s="10">
        <f>'Tbl12'!E12/'Tbl11'!C12</f>
        <v>274.34722322961238</v>
      </c>
      <c r="I12" s="10">
        <f>'Tbl12'!F12/'Tbl11'!C12</f>
        <v>61.003128551050494</v>
      </c>
      <c r="K12" s="10">
        <f>'Tbl12'!G12/'Tbl11'!C12</f>
        <v>32.675819008244474</v>
      </c>
      <c r="M12" s="10">
        <f>'Tbl12'!H12/'Tbl11'!C12</f>
        <v>254.35607698073059</v>
      </c>
      <c r="O12" s="10">
        <f>'Tbl12'!I12/'Tbl11'!C12</f>
        <v>0</v>
      </c>
      <c r="Q12" s="10">
        <f>'Tbl12'!J12/'Tbl11'!C12</f>
        <v>6.4410906409419493</v>
      </c>
      <c r="S12" s="10">
        <f>'Tbl12'!K12/'Tbl11'!C12</f>
        <v>2.2078721500930825</v>
      </c>
      <c r="U12" s="10">
        <f>'Tbl12'!L12/'Tbl11'!C12</f>
        <v>0</v>
      </c>
      <c r="W12" s="10">
        <f>'Tbl12'!M12/'Tbl11'!C12</f>
        <v>0</v>
      </c>
      <c r="Y12" s="10">
        <f>'Tbl12'!N12/'Tbl11'!C12</f>
        <v>200.14255458040179</v>
      </c>
    </row>
    <row r="13" spans="1:25">
      <c r="A13" s="3" t="s">
        <v>29</v>
      </c>
      <c r="B13" s="10">
        <f>SUM(C13:Y13)</f>
        <v>506.38013419242759</v>
      </c>
      <c r="C13" s="10">
        <f>'Tbl12'!C13/'Tbl11'!C13</f>
        <v>0.10840662200792985</v>
      </c>
      <c r="E13" s="10">
        <f>'Tbl12'!D13/'Tbl11'!C13</f>
        <v>9.7686670855837221</v>
      </c>
      <c r="G13" s="10">
        <f>'Tbl12'!E13/'Tbl11'!C13</f>
        <v>115.80713168332129</v>
      </c>
      <c r="I13" s="10">
        <f>'Tbl12'!F13/'Tbl11'!C13</f>
        <v>38.328932931141544</v>
      </c>
      <c r="K13" s="10">
        <f>'Tbl12'!G13/'Tbl11'!C13</f>
        <v>10.759999807671312</v>
      </c>
      <c r="M13" s="10">
        <f>'Tbl12'!H13/'Tbl11'!C13</f>
        <v>200.2495105041865</v>
      </c>
      <c r="O13" s="10">
        <f>'Tbl12'!I13/'Tbl11'!C13</f>
        <v>2.4412986556013379</v>
      </c>
      <c r="Q13" s="10">
        <f>'Tbl12'!J13/'Tbl11'!C13</f>
        <v>0</v>
      </c>
      <c r="S13" s="10">
        <f>'Tbl12'!K13/'Tbl11'!C13</f>
        <v>2.1059217227814919</v>
      </c>
      <c r="U13" s="10">
        <f>'Tbl12'!L13/'Tbl11'!C13</f>
        <v>0</v>
      </c>
      <c r="W13" s="10">
        <f>'Tbl12'!M13/'Tbl11'!C13</f>
        <v>0</v>
      </c>
      <c r="Y13" s="10">
        <f>'Tbl12'!N13/'Tbl11'!C13</f>
        <v>126.81026518013248</v>
      </c>
    </row>
    <row r="14" spans="1:25">
      <c r="A14" s="3" t="s">
        <v>51</v>
      </c>
      <c r="B14" s="10">
        <f>SUM(C14:Y14)</f>
        <v>1268.812008689908</v>
      </c>
      <c r="C14" s="10">
        <f>'Tbl12'!C14/'Tbl11'!C14</f>
        <v>7.0845007741594719</v>
      </c>
      <c r="E14" s="10">
        <f>'Tbl12'!D14/'Tbl11'!C14</f>
        <v>70.820591901704319</v>
      </c>
      <c r="G14" s="10">
        <f>'Tbl12'!E14/'Tbl11'!C14</f>
        <v>496.17409680574605</v>
      </c>
      <c r="I14" s="10">
        <f>'Tbl12'!F14/'Tbl11'!C14</f>
        <v>77.322298185107115</v>
      </c>
      <c r="K14" s="10">
        <f>'Tbl12'!G14/'Tbl11'!C14</f>
        <v>149.7302634041063</v>
      </c>
      <c r="M14" s="10">
        <f>'Tbl12'!H14/'Tbl11'!C14</f>
        <v>194.20508342114135</v>
      </c>
      <c r="O14" s="10">
        <f>'Tbl12'!I14/'Tbl11'!C14</f>
        <v>22.566903953603031</v>
      </c>
      <c r="Q14" s="10">
        <f>'Tbl12'!J14/'Tbl11'!C14</f>
        <v>0</v>
      </c>
      <c r="S14" s="10">
        <f>'Tbl12'!K14/'Tbl11'!C14</f>
        <v>1.0070107857308475</v>
      </c>
      <c r="U14" s="10">
        <f>'Tbl12'!L14/'Tbl11'!C14</f>
        <v>1.5372760600989575E-2</v>
      </c>
      <c r="W14" s="10">
        <f>'Tbl12'!M14/'Tbl11'!C14</f>
        <v>0</v>
      </c>
      <c r="Y14" s="10">
        <f>'Tbl12'!N14/'Tbl11'!C14</f>
        <v>249.88588669800859</v>
      </c>
    </row>
    <row r="15" spans="1:25">
      <c r="A15" s="3" t="s">
        <v>30</v>
      </c>
      <c r="B15" s="10">
        <f>SUM(C15:Y15)</f>
        <v>651.71179179184503</v>
      </c>
      <c r="C15" s="10">
        <f>'Tbl12'!C15/'Tbl11'!C15</f>
        <v>28.480138898408143</v>
      </c>
      <c r="E15" s="10">
        <f>'Tbl12'!D15/'Tbl11'!C15</f>
        <v>2.0665941442861779</v>
      </c>
      <c r="G15" s="10">
        <f>'Tbl12'!E15/'Tbl11'!C15</f>
        <v>186.75152110594468</v>
      </c>
      <c r="I15" s="10">
        <f>'Tbl12'!F15/'Tbl11'!C15</f>
        <v>35.951453128271837</v>
      </c>
      <c r="K15" s="10">
        <f>'Tbl12'!G15/'Tbl11'!C15</f>
        <v>29.842338067042206</v>
      </c>
      <c r="M15" s="10">
        <f>'Tbl12'!H15/'Tbl11'!C15</f>
        <v>197.93171900400665</v>
      </c>
      <c r="O15" s="10">
        <f>'Tbl12'!I15/'Tbl11'!C15</f>
        <v>11.378663336725582</v>
      </c>
      <c r="Q15" s="10">
        <f>'Tbl12'!J15/'Tbl11'!C15</f>
        <v>9.8248707284998975</v>
      </c>
      <c r="S15" s="10">
        <f>'Tbl12'!K15/'Tbl11'!C15</f>
        <v>3.1253038937158411</v>
      </c>
      <c r="U15" s="10">
        <f>'Tbl12'!L15/'Tbl11'!C15</f>
        <v>0.60816138168998202</v>
      </c>
      <c r="W15" s="10">
        <f>'Tbl12'!M15/'Tbl11'!C15</f>
        <v>0</v>
      </c>
      <c r="Y15" s="10">
        <f>'Tbl12'!N15/'Tbl11'!C15</f>
        <v>145.75102810325404</v>
      </c>
    </row>
    <row r="16" spans="1:25">
      <c r="A16" s="3" t="s">
        <v>31</v>
      </c>
      <c r="B16" s="10">
        <f>SUM(C16:Y16)</f>
        <v>499.94318449899367</v>
      </c>
      <c r="C16" s="10">
        <f>'Tbl12'!C16/'Tbl11'!C16</f>
        <v>0.28189605982873428</v>
      </c>
      <c r="E16" s="10">
        <f>'Tbl12'!D16/'Tbl11'!C16</f>
        <v>5.3346352635484822</v>
      </c>
      <c r="G16" s="10">
        <f>'Tbl12'!E16/'Tbl11'!C16</f>
        <v>124.30134317785935</v>
      </c>
      <c r="I16" s="10">
        <f>'Tbl12'!F16/'Tbl11'!C16</f>
        <v>23.572535340900593</v>
      </c>
      <c r="K16" s="10">
        <f>'Tbl12'!G16/'Tbl11'!C16</f>
        <v>23.220946317788055</v>
      </c>
      <c r="M16" s="10">
        <f>'Tbl12'!H16/'Tbl11'!C16</f>
        <v>201.06977950959367</v>
      </c>
      <c r="O16" s="10">
        <f>'Tbl12'!I16/'Tbl11'!C16</f>
        <v>0</v>
      </c>
      <c r="Q16" s="10">
        <f>'Tbl12'!J16/'Tbl11'!C16</f>
        <v>7.9706917976872242</v>
      </c>
      <c r="S16" s="10">
        <f>'Tbl12'!K16/'Tbl11'!C16</f>
        <v>1.967225730841287</v>
      </c>
      <c r="U16" s="10">
        <f>'Tbl12'!L16/'Tbl11'!C16</f>
        <v>0</v>
      </c>
      <c r="W16" s="10">
        <f>'Tbl12'!M16/'Tbl11'!C16</f>
        <v>0</v>
      </c>
      <c r="Y16" s="10">
        <f>'Tbl12'!N16/'Tbl11'!C16</f>
        <v>112.22413130094627</v>
      </c>
    </row>
    <row r="17" spans="1:25">
      <c r="A17" s="3"/>
    </row>
    <row r="18" spans="1:25">
      <c r="A18" s="3" t="s">
        <v>32</v>
      </c>
      <c r="B18" s="10">
        <f>SUM(C18:Y18)</f>
        <v>1065.4688740911793</v>
      </c>
      <c r="C18" s="10">
        <f>'Tbl12'!C18/'Tbl11'!C18</f>
        <v>12.220138757813217</v>
      </c>
      <c r="E18" s="10">
        <f>'Tbl12'!D18/'Tbl11'!C18</f>
        <v>17.27844626841069</v>
      </c>
      <c r="G18" s="10">
        <f>'Tbl12'!E18/'Tbl11'!C18</f>
        <v>351.38770675327726</v>
      </c>
      <c r="I18" s="10">
        <f>'Tbl12'!F18/'Tbl11'!C18</f>
        <v>110.26250003987168</v>
      </c>
      <c r="K18" s="10">
        <f>'Tbl12'!G18/'Tbl11'!C18</f>
        <v>89.653937216129393</v>
      </c>
      <c r="M18" s="10">
        <f>'Tbl12'!H18/'Tbl11'!C18</f>
        <v>266.55606140895708</v>
      </c>
      <c r="O18" s="10">
        <f>'Tbl12'!I18/'Tbl11'!C18</f>
        <v>0</v>
      </c>
      <c r="Q18" s="10">
        <f>'Tbl12'!J18/'Tbl11'!C18</f>
        <v>12.757640126971337</v>
      </c>
      <c r="S18" s="10">
        <f>'Tbl12'!K18/'Tbl11'!C18</f>
        <v>12.278822473814166</v>
      </c>
      <c r="U18" s="10">
        <f>'Tbl12'!L18/'Tbl11'!C18</f>
        <v>0</v>
      </c>
      <c r="W18" s="10">
        <f>'Tbl12'!M18/'Tbl11'!C18</f>
        <v>0</v>
      </c>
      <c r="Y18" s="10">
        <f>'Tbl12'!N18/'Tbl11'!C18</f>
        <v>193.0736210459344</v>
      </c>
    </row>
    <row r="19" spans="1:25">
      <c r="A19" s="3" t="s">
        <v>33</v>
      </c>
      <c r="B19" s="10">
        <f>SUM(C19:Y19)</f>
        <v>477.75571047143274</v>
      </c>
      <c r="C19" s="10">
        <f>'Tbl12'!C19/'Tbl11'!C19</f>
        <v>0.51879165615880674</v>
      </c>
      <c r="E19" s="10">
        <f>'Tbl12'!D19/'Tbl11'!C19</f>
        <v>3.679276498821118</v>
      </c>
      <c r="G19" s="10">
        <f>'Tbl12'!E19/'Tbl11'!C19</f>
        <v>110.2067686629599</v>
      </c>
      <c r="I19" s="10">
        <f>'Tbl12'!F19/'Tbl11'!C19</f>
        <v>34.640317357383317</v>
      </c>
      <c r="K19" s="10">
        <f>'Tbl12'!G19/'Tbl11'!C19</f>
        <v>7.5864486636003727</v>
      </c>
      <c r="M19" s="10">
        <f>'Tbl12'!H19/'Tbl11'!C19</f>
        <v>196.30260634954948</v>
      </c>
      <c r="O19" s="10">
        <f>'Tbl12'!I19/'Tbl11'!C19</f>
        <v>0</v>
      </c>
      <c r="Q19" s="10">
        <f>'Tbl12'!J19/'Tbl11'!C19</f>
        <v>0.18115550431722927</v>
      </c>
      <c r="S19" s="10">
        <f>'Tbl12'!K19/'Tbl11'!C19</f>
        <v>0.84584709362603216</v>
      </c>
      <c r="U19" s="10">
        <f>'Tbl12'!L19/'Tbl11'!C19</f>
        <v>0.25795294880570663</v>
      </c>
      <c r="W19" s="10">
        <f>'Tbl12'!M19/'Tbl11'!C19</f>
        <v>0</v>
      </c>
      <c r="Y19" s="10">
        <f>'Tbl12'!N19/'Tbl11'!C19</f>
        <v>123.53654573621068</v>
      </c>
    </row>
    <row r="20" spans="1:25">
      <c r="A20" s="3" t="s">
        <v>34</v>
      </c>
      <c r="B20" s="10">
        <f>SUM(C20:Y20)</f>
        <v>746.71881708321575</v>
      </c>
      <c r="C20" s="10">
        <f>'Tbl12'!C20/'Tbl11'!C20</f>
        <v>1.2323099931159449E-2</v>
      </c>
      <c r="E20" s="10">
        <f>'Tbl12'!D20/'Tbl11'!C20</f>
        <v>2.1531973112205702</v>
      </c>
      <c r="G20" s="10">
        <f>'Tbl12'!E20/'Tbl11'!C20</f>
        <v>170.72772989521039</v>
      </c>
      <c r="I20" s="10">
        <f>'Tbl12'!F20/'Tbl11'!C20</f>
        <v>57.07275971296211</v>
      </c>
      <c r="K20" s="10">
        <f>'Tbl12'!G20/'Tbl11'!C20</f>
        <v>36.896512020529855</v>
      </c>
      <c r="M20" s="10">
        <f>'Tbl12'!H20/'Tbl11'!C20</f>
        <v>299.45853843043233</v>
      </c>
      <c r="O20" s="10">
        <f>'Tbl12'!I20/'Tbl11'!C20</f>
        <v>27.886084004970947</v>
      </c>
      <c r="Q20" s="10">
        <f>'Tbl12'!J20/'Tbl11'!C20</f>
        <v>0</v>
      </c>
      <c r="S20" s="10">
        <f>'Tbl12'!K20/'Tbl11'!C20</f>
        <v>11.741808409427126</v>
      </c>
      <c r="U20" s="10">
        <f>'Tbl12'!L20/'Tbl11'!C20</f>
        <v>0</v>
      </c>
      <c r="W20" s="10">
        <f>'Tbl12'!M20/'Tbl11'!C20</f>
        <v>0</v>
      </c>
      <c r="Y20" s="10">
        <f>'Tbl12'!N20/'Tbl11'!C20</f>
        <v>140.76986419853137</v>
      </c>
    </row>
    <row r="21" spans="1:25">
      <c r="A21" s="3" t="s">
        <v>35</v>
      </c>
      <c r="B21" s="10">
        <f>SUM(C21:Y21)</f>
        <v>459.7494122521158</v>
      </c>
      <c r="C21" s="10">
        <f>'Tbl12'!C21/'Tbl11'!C21</f>
        <v>0</v>
      </c>
      <c r="E21" s="10">
        <f>'Tbl12'!D21/'Tbl11'!C21</f>
        <v>21.583260354334318</v>
      </c>
      <c r="G21" s="10">
        <f>'Tbl12'!E21/'Tbl11'!C21</f>
        <v>103.79851040437772</v>
      </c>
      <c r="I21" s="10">
        <f>'Tbl12'!F21/'Tbl11'!C21</f>
        <v>67.148330219206485</v>
      </c>
      <c r="K21" s="10">
        <f>'Tbl12'!G21/'Tbl11'!C21</f>
        <v>23.623777336691713</v>
      </c>
      <c r="M21" s="10">
        <f>'Tbl12'!H21/'Tbl11'!C21</f>
        <v>145.74222767642561</v>
      </c>
      <c r="O21" s="10">
        <f>'Tbl12'!I21/'Tbl11'!C21</f>
        <v>0</v>
      </c>
      <c r="Q21" s="10">
        <f>'Tbl12'!J21/'Tbl11'!C21</f>
        <v>0</v>
      </c>
      <c r="S21" s="10">
        <f>'Tbl12'!K21/'Tbl11'!C21</f>
        <v>3.6512667553090346</v>
      </c>
      <c r="U21" s="10">
        <f>'Tbl12'!L21/'Tbl11'!C21</f>
        <v>0</v>
      </c>
      <c r="W21" s="10">
        <f>'Tbl12'!M21/'Tbl11'!C21</f>
        <v>0</v>
      </c>
      <c r="Y21" s="10">
        <f>'Tbl12'!N21/'Tbl11'!C21</f>
        <v>94.202039505770941</v>
      </c>
    </row>
    <row r="22" spans="1:25">
      <c r="A22" s="3" t="s">
        <v>36</v>
      </c>
      <c r="B22" s="10">
        <f>SUM(C22:Y22)</f>
        <v>1414.403585355022</v>
      </c>
      <c r="C22" s="10">
        <f>'Tbl12'!C22/'Tbl11'!C22</f>
        <v>0</v>
      </c>
      <c r="E22" s="10">
        <f>'Tbl12'!D22/'Tbl11'!C22</f>
        <v>7.2232987671070497</v>
      </c>
      <c r="G22" s="10">
        <f>'Tbl12'!E22/'Tbl11'!C22</f>
        <v>472.76975393754941</v>
      </c>
      <c r="I22" s="10">
        <f>'Tbl12'!F22/'Tbl11'!C22</f>
        <v>206.04471180978388</v>
      </c>
      <c r="K22" s="10">
        <f>'Tbl12'!G22/'Tbl11'!C22</f>
        <v>147.95357710246051</v>
      </c>
      <c r="M22" s="10">
        <f>'Tbl12'!H22/'Tbl11'!C22</f>
        <v>281.55035951106265</v>
      </c>
      <c r="O22" s="10">
        <f>'Tbl12'!I22/'Tbl11'!C22</f>
        <v>47.28287012170118</v>
      </c>
      <c r="Q22" s="10">
        <f>'Tbl12'!J22/'Tbl11'!C22</f>
        <v>0</v>
      </c>
      <c r="S22" s="10">
        <f>'Tbl12'!K22/'Tbl11'!C22</f>
        <v>17.734627633658882</v>
      </c>
      <c r="U22" s="10">
        <f>'Tbl12'!L22/'Tbl11'!C22</f>
        <v>1.8480997272400883</v>
      </c>
      <c r="W22" s="10">
        <f>'Tbl12'!M22/'Tbl11'!C22</f>
        <v>0</v>
      </c>
      <c r="Y22" s="10">
        <f>'Tbl12'!N22/'Tbl11'!C22</f>
        <v>231.9962867444583</v>
      </c>
    </row>
    <row r="23" spans="1:25">
      <c r="A23" s="3"/>
    </row>
    <row r="24" spans="1:25">
      <c r="A24" s="3" t="s">
        <v>37</v>
      </c>
      <c r="B24" s="10">
        <f>SUM(C24:Y24)</f>
        <v>435.54673321994937</v>
      </c>
      <c r="C24" s="10">
        <f>'Tbl12'!C24/'Tbl11'!C24</f>
        <v>5.0266327872982478E-2</v>
      </c>
      <c r="E24" s="10">
        <f>'Tbl12'!D24/'Tbl11'!C24</f>
        <v>14.97989628202369</v>
      </c>
      <c r="G24" s="10">
        <f>'Tbl12'!E24/'Tbl11'!C24</f>
        <v>98.21227878665438</v>
      </c>
      <c r="I24" s="10">
        <f>'Tbl12'!F24/'Tbl11'!C24</f>
        <v>38.095049769027014</v>
      </c>
      <c r="K24" s="10">
        <f>'Tbl12'!G24/'Tbl11'!C24</f>
        <v>10.47238834532825</v>
      </c>
      <c r="M24" s="10">
        <f>'Tbl12'!H24/'Tbl11'!C24</f>
        <v>186.09917399089787</v>
      </c>
      <c r="O24" s="10">
        <f>'Tbl12'!I24/'Tbl11'!C24</f>
        <v>0.18923794022769874</v>
      </c>
      <c r="Q24" s="10">
        <f>'Tbl12'!J24/'Tbl11'!C24</f>
        <v>0</v>
      </c>
      <c r="S24" s="10">
        <f>'Tbl12'!K24/'Tbl11'!C24</f>
        <v>1.4097322935798968</v>
      </c>
      <c r="U24" s="10">
        <f>'Tbl12'!L25/'Tbl11'!C24</f>
        <v>0</v>
      </c>
      <c r="W24" s="10">
        <f>'Tbl12'!M24/'Tbl11'!C24</f>
        <v>0</v>
      </c>
      <c r="Y24" s="10">
        <f>'Tbl12'!N24/'Tbl11'!C24</f>
        <v>86.038709484337588</v>
      </c>
    </row>
    <row r="25" spans="1:25">
      <c r="A25" s="3" t="s">
        <v>38</v>
      </c>
      <c r="B25" s="10">
        <f>SUM(C25:Y25)</f>
        <v>886.79319626850099</v>
      </c>
      <c r="C25" s="10">
        <f>'Tbl12'!C25/'Tbl11'!C25</f>
        <v>0</v>
      </c>
      <c r="E25" s="10">
        <f>'Tbl12'!D25/'Tbl11'!C25</f>
        <v>25.245494579945799</v>
      </c>
      <c r="G25" s="10">
        <f>'Tbl12'!E25/'Tbl11'!C25</f>
        <v>268.45569887429644</v>
      </c>
      <c r="I25" s="10">
        <f>'Tbl12'!F25/'Tbl11'!C25</f>
        <v>12.000893787784031</v>
      </c>
      <c r="K25" s="10">
        <f>'Tbl12'!G25/'Tbl11'!C25</f>
        <v>100.76142380654575</v>
      </c>
      <c r="M25" s="10">
        <f>'Tbl12'!H25/'Tbl11'!C25</f>
        <v>284.59075463831562</v>
      </c>
      <c r="O25" s="10">
        <f>'Tbl12'!I25/'Tbl11'!C25</f>
        <v>0.14536168438607464</v>
      </c>
      <c r="Q25" s="10">
        <f>'Tbl12'!J25/'Tbl11'!C25</f>
        <v>24.042424953095686</v>
      </c>
      <c r="S25" s="10">
        <f>'Tbl12'!K25/'Tbl11'!C25</f>
        <v>0.31269543464665417</v>
      </c>
      <c r="U25" s="10">
        <f>'Tbl12'!L26/'Tbl11'!C25</f>
        <v>2.1781842818428186E-2</v>
      </c>
      <c r="W25" s="10">
        <f>'Tbl12'!M25/'Tbl11'!C25</f>
        <v>0</v>
      </c>
      <c r="Y25" s="10">
        <f>'Tbl12'!N25/'Tbl11'!C25</f>
        <v>171.2166666666665</v>
      </c>
    </row>
    <row r="26" spans="1:25">
      <c r="A26" s="3" t="s">
        <v>39</v>
      </c>
      <c r="B26" s="10">
        <f>SUM(C26:Y26)</f>
        <v>561.18022585098356</v>
      </c>
      <c r="C26" s="10">
        <f>'Tbl12'!C26/'Tbl11'!C26</f>
        <v>1.2588298948444085</v>
      </c>
      <c r="E26" s="10">
        <f>'Tbl12'!D26/'Tbl11'!C26</f>
        <v>14.093506589252454</v>
      </c>
      <c r="G26" s="10">
        <f>'Tbl12'!E26/'Tbl11'!C26</f>
        <v>114.43381527164389</v>
      </c>
      <c r="I26" s="10">
        <f>'Tbl12'!F26/'Tbl11'!C26</f>
        <v>26.978581098764288</v>
      </c>
      <c r="K26" s="10">
        <f>'Tbl12'!G26/'Tbl11'!C26</f>
        <v>11.387457065191773</v>
      </c>
      <c r="M26" s="10">
        <f>'Tbl12'!H26/'Tbl11'!C26</f>
        <v>248.44312463331761</v>
      </c>
      <c r="O26" s="10">
        <f>'Tbl12'!I26/'Tbl11'!C26</f>
        <v>0</v>
      </c>
      <c r="Q26" s="10">
        <f>'Tbl12'!J26/'Tbl11'!C26</f>
        <v>0</v>
      </c>
      <c r="S26" s="10">
        <f>'Tbl12'!K26/'Tbl11'!C26</f>
        <v>2.6013850888243812</v>
      </c>
      <c r="U26" s="10">
        <f>'Tbl12'!L26/'Tbl11'!C26</f>
        <v>2.2323007686208926E-3</v>
      </c>
      <c r="W26" s="10">
        <f>'Tbl12'!M26/'Tbl11'!C26</f>
        <v>0</v>
      </c>
      <c r="Y26" s="10">
        <f>'Tbl12'!N26/'Tbl11'!C26</f>
        <v>141.9812939083761</v>
      </c>
    </row>
    <row r="27" spans="1:25">
      <c r="A27" s="3" t="s">
        <v>40</v>
      </c>
      <c r="B27" s="10">
        <f>SUM(C27:Y27)</f>
        <v>330.88470357077119</v>
      </c>
      <c r="C27" s="10">
        <f>'Tbl12'!C27/'Tbl11'!C27</f>
        <v>0</v>
      </c>
      <c r="E27" s="10">
        <f>'Tbl12'!D27/'Tbl11'!C27</f>
        <v>5.0059052155274157</v>
      </c>
      <c r="G27" s="10">
        <f>'Tbl12'!E27/'Tbl11'!C27</f>
        <v>82.892745578757342</v>
      </c>
      <c r="I27" s="10">
        <f>'Tbl12'!F27/'Tbl11'!C27</f>
        <v>21.868268721869253</v>
      </c>
      <c r="K27" s="10">
        <f>'Tbl12'!G27/'Tbl11'!C27</f>
        <v>12.831301126442794</v>
      </c>
      <c r="M27" s="10">
        <f>'Tbl12'!H27/'Tbl11'!C27</f>
        <v>142.81926618703554</v>
      </c>
      <c r="O27" s="10">
        <f>'Tbl12'!I27/'Tbl11'!C27</f>
        <v>0.93880489614495621</v>
      </c>
      <c r="Q27" s="10">
        <f>'Tbl12'!J27/'Tbl11'!C27</f>
        <v>0</v>
      </c>
      <c r="S27" s="10">
        <f>'Tbl12'!K27/'Tbl11'!C27</f>
        <v>0</v>
      </c>
      <c r="U27" s="10">
        <f>'Tbl12'!L27/'Tbl11'!C27</f>
        <v>0</v>
      </c>
      <c r="W27" s="10">
        <f>'Tbl12'!M27/'Tbl11'!C27</f>
        <v>0</v>
      </c>
      <c r="Y27" s="10">
        <f>'Tbl12'!N27/'Tbl11'!C27</f>
        <v>64.528411844993855</v>
      </c>
    </row>
    <row r="28" spans="1:25">
      <c r="A28" s="3" t="s">
        <v>41</v>
      </c>
      <c r="B28" s="10">
        <f>SUM(C28:Y28)</f>
        <v>1081.7690730122083</v>
      </c>
      <c r="C28" s="10">
        <f>'Tbl12'!C28/'Tbl11'!C28</f>
        <v>0</v>
      </c>
      <c r="E28" s="10">
        <f>'Tbl12'!D28/'Tbl11'!C28</f>
        <v>32.919366165980747</v>
      </c>
      <c r="G28" s="10">
        <f>'Tbl12'!E28/'Tbl11'!C28</f>
        <v>277.32438585333568</v>
      </c>
      <c r="I28" s="10">
        <f>'Tbl12'!F28/'Tbl11'!C28</f>
        <v>47.740984425254183</v>
      </c>
      <c r="K28" s="10">
        <f>'Tbl12'!G28/'Tbl11'!C28</f>
        <v>94.202494463544085</v>
      </c>
      <c r="M28" s="10">
        <f>'Tbl12'!H28/'Tbl11'!C28</f>
        <v>461.2209327961034</v>
      </c>
      <c r="O28" s="10">
        <f>'Tbl12'!I28/'Tbl11'!C28</f>
        <v>0</v>
      </c>
      <c r="Q28" s="10">
        <f>'Tbl12'!J28/'Tbl11'!C28</f>
        <v>0</v>
      </c>
      <c r="S28" s="10">
        <f>'Tbl12'!K28/'Tbl11'!C28</f>
        <v>9.8263472500177738</v>
      </c>
      <c r="U28" s="10">
        <f>'Tbl12'!L28/'Tbl11'!C28</f>
        <v>0</v>
      </c>
      <c r="W28" s="10">
        <f>'Tbl12'!M28/'Tbl11'!C28</f>
        <v>0</v>
      </c>
      <c r="Y28" s="10">
        <f>'Tbl12'!N28/'Tbl11'!C28</f>
        <v>158.53456205797229</v>
      </c>
    </row>
    <row r="29" spans="1:25">
      <c r="A29" s="3"/>
    </row>
    <row r="30" spans="1:25">
      <c r="A30" s="116" t="s">
        <v>116</v>
      </c>
      <c r="B30" s="10">
        <f>SUM(C30:Y30)</f>
        <v>497.35581543945733</v>
      </c>
      <c r="C30" s="10">
        <f>'Tbl12'!C30/'Tbl11'!C30</f>
        <v>0.52812841180034498</v>
      </c>
      <c r="E30" s="10">
        <f>'Tbl12'!D30/'Tbl11'!C30</f>
        <v>8.607128889162599</v>
      </c>
      <c r="G30" s="10">
        <f>'Tbl12'!E30/'Tbl11'!C30</f>
        <v>153.15182822354737</v>
      </c>
      <c r="I30" s="10">
        <f>'Tbl12'!F30/'Tbl11'!C30</f>
        <v>9.2626483173393588</v>
      </c>
      <c r="K30" s="10">
        <f>'Tbl12'!G30/'Tbl11'!C30</f>
        <v>14.180470358453485</v>
      </c>
      <c r="M30" s="10">
        <f>'Tbl12'!H30/'Tbl11'!C30</f>
        <v>184.97562414701628</v>
      </c>
      <c r="O30" s="10">
        <f>'Tbl12'!I30/'Tbl11'!C30</f>
        <v>3.1899902793592121</v>
      </c>
      <c r="Q30" s="10">
        <f>'Tbl12'!J30/'Tbl11'!C30</f>
        <v>0</v>
      </c>
      <c r="S30" s="10">
        <f>'Tbl12'!K30/'Tbl11'!C30</f>
        <v>5.4674838660112659</v>
      </c>
      <c r="U30" s="10">
        <f>'Tbl12'!L30/'Tbl11'!C30</f>
        <v>0</v>
      </c>
      <c r="W30" s="10">
        <f>'Tbl12'!M30/'Tbl11'!C30</f>
        <v>0</v>
      </c>
      <c r="Y30" s="10">
        <f>'Tbl12'!N30/'Tbl11'!C30</f>
        <v>117.99251294676741</v>
      </c>
    </row>
    <row r="31" spans="1:25">
      <c r="A31" s="3" t="s">
        <v>43</v>
      </c>
      <c r="B31" s="10">
        <f>SUM(C31:Y31)</f>
        <v>647.60804934731721</v>
      </c>
      <c r="C31" s="10">
        <f>'Tbl12'!C31/'Tbl11'!C31</f>
        <v>30.390627667867935</v>
      </c>
      <c r="E31" s="10">
        <f>'Tbl12'!D31/'Tbl11'!C31</f>
        <v>20.744053731227019</v>
      </c>
      <c r="G31" s="10">
        <f>'Tbl12'!E31/'Tbl11'!C31</f>
        <v>203.03940524210248</v>
      </c>
      <c r="I31" s="10">
        <f>'Tbl12'!F31/'Tbl11'!C31</f>
        <v>23.356945292646248</v>
      </c>
      <c r="K31" s="10">
        <f>'Tbl12'!G31/'Tbl11'!C31</f>
        <v>57.733220675666729</v>
      </c>
      <c r="M31" s="10">
        <f>'Tbl12'!H31/'Tbl11'!C31</f>
        <v>185.87426543256763</v>
      </c>
      <c r="O31" s="10">
        <f>'Tbl12'!I31/'Tbl11'!C31</f>
        <v>6.9266570674371861</v>
      </c>
      <c r="Q31" s="10">
        <f>'Tbl12'!J31/'Tbl11'!C31</f>
        <v>6.7778902065233737</v>
      </c>
      <c r="S31" s="10">
        <f>'Tbl12'!K31/'Tbl11'!C31</f>
        <v>5.0182983999447384</v>
      </c>
      <c r="U31" s="10">
        <f>'Tbl12'!L31/'Tbl11'!C31</f>
        <v>0.32776669561217114</v>
      </c>
      <c r="W31" s="10">
        <f>'Tbl12'!M31/'Tbl11'!C31</f>
        <v>0</v>
      </c>
      <c r="Y31" s="10">
        <f>'Tbl12'!N31/'Tbl11'!C31</f>
        <v>107.41891893572173</v>
      </c>
    </row>
    <row r="32" spans="1:25">
      <c r="A32" s="3" t="s">
        <v>44</v>
      </c>
      <c r="B32" s="10">
        <f>SUM(C32:Y32)</f>
        <v>600.11255392003989</v>
      </c>
      <c r="C32" s="10">
        <f>'Tbl12'!C32/'Tbl11'!C32</f>
        <v>5.353171988242799E-2</v>
      </c>
      <c r="E32" s="10">
        <f>'Tbl12'!D32/'Tbl11'!C32</f>
        <v>23.732533630506456</v>
      </c>
      <c r="G32" s="10">
        <f>'Tbl12'!E32/'Tbl11'!C32</f>
        <v>141.23719293410952</v>
      </c>
      <c r="I32" s="10">
        <f>'Tbl12'!F32/'Tbl11'!C32</f>
        <v>100.68645863496351</v>
      </c>
      <c r="K32" s="10">
        <f>'Tbl12'!G32/'Tbl11'!C32</f>
        <v>36.028549529759289</v>
      </c>
      <c r="M32" s="10">
        <f>'Tbl12'!H32/'Tbl11'!C32</f>
        <v>188.10175387186666</v>
      </c>
      <c r="O32" s="10">
        <f>'Tbl12'!I32/'Tbl11'!C32</f>
        <v>0</v>
      </c>
      <c r="Q32" s="10">
        <f>'Tbl12'!J32/'Tbl11'!C32</f>
        <v>0.46393679005697164</v>
      </c>
      <c r="S32" s="10">
        <f>'Tbl12'!K32/'Tbl11'!C32</f>
        <v>14.292310561338498</v>
      </c>
      <c r="U32" s="10">
        <f>'Tbl12'!L32/'Tbl11'!C32</f>
        <v>0</v>
      </c>
      <c r="W32" s="10">
        <f>'Tbl12'!M32/'Tbl11'!C32</f>
        <v>0</v>
      </c>
      <c r="Y32" s="10">
        <f>'Tbl12'!N32/'Tbl11'!C32</f>
        <v>95.516286247556565</v>
      </c>
    </row>
    <row r="33" spans="1:25">
      <c r="A33" s="3" t="s">
        <v>45</v>
      </c>
      <c r="B33" s="10">
        <f>SUM(C33:Y33)</f>
        <v>646.47701441853144</v>
      </c>
      <c r="C33" s="10">
        <f>'Tbl12'!C33/'Tbl11'!C33</f>
        <v>0</v>
      </c>
      <c r="E33" s="10">
        <f>'Tbl12'!D33/'Tbl11'!C33</f>
        <v>23.991900162962438</v>
      </c>
      <c r="G33" s="10">
        <f>'Tbl12'!E33/'Tbl11'!C33</f>
        <v>189.25683747180037</v>
      </c>
      <c r="I33" s="10">
        <f>'Tbl12'!F33/'Tbl11'!C33</f>
        <v>32.880058971551733</v>
      </c>
      <c r="K33" s="10">
        <f>'Tbl12'!G33/'Tbl11'!C33</f>
        <v>28.452103389122971</v>
      </c>
      <c r="M33" s="10">
        <f>'Tbl12'!H33/'Tbl11'!C33</f>
        <v>190.38483892267857</v>
      </c>
      <c r="O33" s="10">
        <f>'Tbl12'!I33/'Tbl11'!C33</f>
        <v>1.6724769988361434</v>
      </c>
      <c r="Q33" s="10">
        <f>'Tbl12'!J33/'Tbl11'!C33</f>
        <v>3.1352830844368826</v>
      </c>
      <c r="S33" s="10">
        <f>'Tbl12'!K33/'Tbl11'!C33</f>
        <v>21.830852535109642</v>
      </c>
      <c r="U33" s="10">
        <f>'Tbl12'!L33/'Tbl11'!C33</f>
        <v>3.9810063532564879</v>
      </c>
      <c r="W33" s="10">
        <f>'Tbl12'!M33/'Tbl11'!C33</f>
        <v>5.7469405188291814E-2</v>
      </c>
      <c r="Y33" s="10">
        <f>'Tbl12'!N33/'Tbl11'!C33</f>
        <v>150.83418712358795</v>
      </c>
    </row>
    <row r="34" spans="1:25">
      <c r="A34" s="3" t="s">
        <v>46</v>
      </c>
      <c r="B34" s="10">
        <f>SUM(C34:Y34)</f>
        <v>1997.623625577706</v>
      </c>
      <c r="C34" s="10">
        <f>'Tbl12'!C34/'Tbl11'!C34</f>
        <v>5.6689970338690756</v>
      </c>
      <c r="E34" s="10">
        <f>'Tbl12'!D34/'Tbl11'!C34</f>
        <v>65.753907705042423</v>
      </c>
      <c r="G34" s="10">
        <f>'Tbl12'!E34/'Tbl11'!C34</f>
        <v>720.70239704766504</v>
      </c>
      <c r="I34" s="10">
        <f>'Tbl12'!F34/'Tbl11'!C34</f>
        <v>133.4508001655515</v>
      </c>
      <c r="K34" s="10">
        <f>'Tbl12'!G34/'Tbl11'!C34</f>
        <v>90.312761260950523</v>
      </c>
      <c r="M34" s="10">
        <f>'Tbl12'!H34/'Tbl11'!C34</f>
        <v>367.98383113747673</v>
      </c>
      <c r="O34" s="10">
        <f>'Tbl12'!I34/'Tbl11'!C34</f>
        <v>126.8985859143271</v>
      </c>
      <c r="Q34" s="10">
        <f>'Tbl12'!J34/'Tbl11'!C34</f>
        <v>2.8043422777126299</v>
      </c>
      <c r="S34" s="10">
        <f>'Tbl12'!K34/'Tbl11'!C34</f>
        <v>30.500634614058079</v>
      </c>
      <c r="U34" s="10">
        <f>'Tbl12'!L34/'Tbl11'!C34</f>
        <v>1.0460784989997931</v>
      </c>
      <c r="W34" s="10">
        <f>'Tbl12'!M34/'Tbl11'!C34</f>
        <v>0</v>
      </c>
      <c r="Y34" s="10">
        <f>'Tbl12'!N34/'Tbl11'!C34</f>
        <v>452.50128992205299</v>
      </c>
    </row>
    <row r="35" spans="1:25">
      <c r="A35" s="3"/>
    </row>
    <row r="36" spans="1:25">
      <c r="A36" s="3" t="s">
        <v>47</v>
      </c>
      <c r="B36" s="10">
        <f>SUM(C36:Y36)</f>
        <v>898.70076912072932</v>
      </c>
      <c r="C36" s="10">
        <f>'Tbl12'!C36/'Tbl11'!C36</f>
        <v>4.2352504027217144</v>
      </c>
      <c r="E36" s="10">
        <f>'Tbl12'!D36/'Tbl11'!C36</f>
        <v>27.346772302075493</v>
      </c>
      <c r="G36" s="10">
        <f>'Tbl12'!E36/'Tbl11'!C36</f>
        <v>280.36481810661707</v>
      </c>
      <c r="I36" s="10">
        <f>'Tbl12'!F36/'Tbl11'!C36</f>
        <v>21.563137839670109</v>
      </c>
      <c r="K36" s="10">
        <f>'Tbl12'!G36/'Tbl11'!C36</f>
        <v>50.404578790404344</v>
      </c>
      <c r="M36" s="10">
        <f>'Tbl12'!H36/'Tbl11'!C36</f>
        <v>297.63468261175132</v>
      </c>
      <c r="O36" s="10">
        <f>'Tbl12'!I36/'Tbl11'!C36</f>
        <v>0</v>
      </c>
      <c r="Q36" s="10">
        <f>'Tbl12'!J36/'Tbl11'!C36</f>
        <v>0</v>
      </c>
      <c r="S36" s="10">
        <f>'Tbl12'!K36/'Tbl11'!C36</f>
        <v>4.2985642582145909</v>
      </c>
      <c r="U36" s="10">
        <f>'Tbl12'!L36/'Tbl11'!C36</f>
        <v>0</v>
      </c>
      <c r="W36" s="10">
        <f>'Tbl12'!M36/'Tbl11'!C36</f>
        <v>0</v>
      </c>
      <c r="Y36" s="10">
        <f>'Tbl12'!N36/'Tbl11'!C36</f>
        <v>212.85296480927465</v>
      </c>
    </row>
    <row r="37" spans="1:25">
      <c r="A37" s="3" t="s">
        <v>48</v>
      </c>
      <c r="B37" s="10">
        <f>SUM(C37:Y37)</f>
        <v>714.11632857038478</v>
      </c>
      <c r="C37" s="10">
        <f>'Tbl12'!C37/'Tbl11'!C37</f>
        <v>0</v>
      </c>
      <c r="E37" s="10">
        <f>'Tbl12'!D37/'Tbl11'!C37</f>
        <v>44.554426435487137</v>
      </c>
      <c r="G37" s="10">
        <f>'Tbl12'!E37/'Tbl11'!C37</f>
        <v>218.65050533908138</v>
      </c>
      <c r="I37" s="10">
        <f>'Tbl12'!F37/'Tbl11'!C37</f>
        <v>29.27658944792606</v>
      </c>
      <c r="K37" s="10">
        <f>'Tbl12'!G37/'Tbl11'!C37</f>
        <v>11.955212335029602</v>
      </c>
      <c r="M37" s="10">
        <f>'Tbl12'!H37/'Tbl11'!C37</f>
        <v>207.23870184949701</v>
      </c>
      <c r="O37" s="10">
        <f>'Tbl12'!I37/'Tbl11'!C37</f>
        <v>0</v>
      </c>
      <c r="Q37" s="10">
        <f>'Tbl12'!J37/'Tbl11'!C37</f>
        <v>5.262612020578817E-2</v>
      </c>
      <c r="S37" s="10">
        <f>'Tbl12'!K37/'Tbl11'!C37</f>
        <v>8.6708017618287929</v>
      </c>
      <c r="U37" s="10">
        <f>'Tbl12'!L37/'Tbl11'!C37</f>
        <v>0</v>
      </c>
      <c r="W37" s="10">
        <f>'Tbl12'!M37/'Tbl11'!C37</f>
        <v>0</v>
      </c>
      <c r="Y37" s="10">
        <f>'Tbl12'!N37/'Tbl11'!C37</f>
        <v>193.71746528132897</v>
      </c>
    </row>
    <row r="38" spans="1:25">
      <c r="A38" s="3" t="s">
        <v>49</v>
      </c>
      <c r="B38" s="10">
        <f>SUM(C38:Y38)</f>
        <v>1006.7090086985361</v>
      </c>
      <c r="C38" s="10">
        <f>'Tbl12'!C38/'Tbl11'!C38</f>
        <v>3.6141997103451331</v>
      </c>
      <c r="E38" s="10">
        <f>'Tbl12'!D38/'Tbl11'!C38</f>
        <v>12.878467460615864</v>
      </c>
      <c r="G38" s="10">
        <f>'Tbl12'!E38/'Tbl11'!C38</f>
        <v>290.34707270578116</v>
      </c>
      <c r="I38" s="10">
        <f>'Tbl12'!F38/'Tbl11'!C38</f>
        <v>160.07729838803436</v>
      </c>
      <c r="K38" s="10">
        <f>'Tbl12'!G38/'Tbl11'!C38</f>
        <v>80.772741529426341</v>
      </c>
      <c r="M38" s="10">
        <f>'Tbl12'!H38/'Tbl11'!C38</f>
        <v>210.79786010179586</v>
      </c>
      <c r="O38" s="10">
        <f>'Tbl12'!I38/'Tbl11'!C38</f>
        <v>21.130856727804101</v>
      </c>
      <c r="Q38" s="10">
        <f>'Tbl12'!J38/'Tbl11'!C38</f>
        <v>0.49928975976182</v>
      </c>
      <c r="S38" s="10">
        <f>'Tbl12'!K38/'Tbl11'!C38</f>
        <v>10.850757222423402</v>
      </c>
      <c r="U38" s="10">
        <f>'Tbl12'!L38/'Tbl11'!C38</f>
        <v>0.11737009730317952</v>
      </c>
      <c r="W38" s="10">
        <f>'Tbl12'!M38/'Tbl11'!C38</f>
        <v>0</v>
      </c>
      <c r="Y38" s="10">
        <f>'Tbl12'!N38/'Tbl11'!C38</f>
        <v>215.62309499524471</v>
      </c>
    </row>
    <row r="39" spans="1:25">
      <c r="A39" s="8" t="s">
        <v>50</v>
      </c>
      <c r="B39" s="28">
        <f>SUM(C39:Y39)</f>
        <v>971.98354194730416</v>
      </c>
      <c r="C39" s="28">
        <f>'Tbl12'!C39/'Tbl11'!C39</f>
        <v>0.30317614341619259</v>
      </c>
      <c r="D39" s="28"/>
      <c r="E39" s="28">
        <f>'Tbl12'!D39/'Tbl11'!C39</f>
        <v>13.354719632393648</v>
      </c>
      <c r="F39" s="28"/>
      <c r="G39" s="28">
        <f>'Tbl12'!E39/'Tbl11'!C39</f>
        <v>315.21007314803217</v>
      </c>
      <c r="H39" s="28"/>
      <c r="I39" s="28">
        <f>'Tbl12'!F39/'Tbl11'!C39</f>
        <v>85.028403728206797</v>
      </c>
      <c r="J39" s="28"/>
      <c r="K39" s="28">
        <f>'Tbl12'!G39/'Tbl11'!C39</f>
        <v>56.273441087313309</v>
      </c>
      <c r="L39" s="28"/>
      <c r="M39" s="28">
        <f>'Tbl12'!H39/'Tbl11'!C39</f>
        <v>279.21703626691829</v>
      </c>
      <c r="N39" s="28"/>
      <c r="O39" s="28">
        <f>'Tbl12'!I39/'Tbl11'!C39</f>
        <v>0</v>
      </c>
      <c r="P39" s="28"/>
      <c r="Q39" s="28">
        <f>'Tbl12'!J39/'Tbl11'!C39</f>
        <v>9.9635216578817865</v>
      </c>
      <c r="R39" s="28"/>
      <c r="S39" s="28">
        <f>'Tbl12'!K39/'Tbl11'!C39</f>
        <v>49.302202782078538</v>
      </c>
      <c r="T39" s="28"/>
      <c r="U39" s="28">
        <f>'Tbl12'!L39/'Tbl11'!C39</f>
        <v>0.75564834689625504</v>
      </c>
      <c r="V39" s="28"/>
      <c r="W39" s="28">
        <f>'Tbl12'!M39/'Tbl11'!C39</f>
        <v>0</v>
      </c>
      <c r="X39" s="28"/>
      <c r="Y39" s="28">
        <f>'Tbl12'!N39/'Tbl11'!C39</f>
        <v>162.57531915416726</v>
      </c>
    </row>
    <row r="40" spans="1:25">
      <c r="A40" s="208" t="s">
        <v>162</v>
      </c>
    </row>
    <row r="41" spans="1:25">
      <c r="A41" s="208" t="s">
        <v>164</v>
      </c>
    </row>
  </sheetData>
  <mergeCells count="28">
    <mergeCell ref="Q8:R8"/>
    <mergeCell ref="M9:N9"/>
    <mergeCell ref="M8:N8"/>
    <mergeCell ref="K7:L9"/>
    <mergeCell ref="W9:X9"/>
    <mergeCell ref="W8:X8"/>
    <mergeCell ref="W7:X7"/>
    <mergeCell ref="S9:T9"/>
    <mergeCell ref="S8:T8"/>
    <mergeCell ref="S7:T7"/>
    <mergeCell ref="U9:V9"/>
    <mergeCell ref="U7:V8"/>
    <mergeCell ref="G7:H9"/>
    <mergeCell ref="C9:D9"/>
    <mergeCell ref="G6:K6"/>
    <mergeCell ref="A1:Y1"/>
    <mergeCell ref="A3:Y3"/>
    <mergeCell ref="C8:D8"/>
    <mergeCell ref="I7:J7"/>
    <mergeCell ref="I8:J8"/>
    <mergeCell ref="E9:F9"/>
    <mergeCell ref="E8:F8"/>
    <mergeCell ref="E7:F7"/>
    <mergeCell ref="O9:P9"/>
    <mergeCell ref="O8:P8"/>
    <mergeCell ref="O7:P7"/>
    <mergeCell ref="I9:J9"/>
    <mergeCell ref="Q9:R9"/>
  </mergeCells>
  <phoneticPr fontId="0" type="noConversion"/>
  <printOptions horizontalCentered="1"/>
  <pageMargins left="0.25" right="0.25" top="0.37" bottom="0.38" header="0.17" footer="0.25"/>
  <pageSetup fitToHeight="0" orientation="landscape" r:id="rId1"/>
  <headerFooter scaleWithDoc="0" alignWithMargins="0">
    <oddFooter>&amp;LMSDE - LFRO   04/2020&amp;C&amp;P&amp;RSelected Financial Data, Part 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P40"/>
  <sheetViews>
    <sheetView zoomScaleNormal="100" workbookViewId="0">
      <selection activeCell="B10" sqref="B10"/>
    </sheetView>
  </sheetViews>
  <sheetFormatPr defaultColWidth="9.1796875" defaultRowHeight="12.5"/>
  <cols>
    <col min="1" max="1" width="13.453125" style="10" customWidth="1"/>
    <col min="2" max="2" width="10.81640625" style="10" customWidth="1"/>
    <col min="3" max="3" width="8.81640625" style="10" customWidth="1"/>
    <col min="4" max="4" width="9.26953125" style="10" customWidth="1"/>
    <col min="5" max="5" width="9.7265625" style="10" customWidth="1"/>
    <col min="6" max="6" width="10.7265625" style="10" customWidth="1"/>
    <col min="7" max="7" width="2.453125" style="10" customWidth="1"/>
    <col min="8" max="8" width="9.26953125" style="10" customWidth="1"/>
    <col min="9" max="9" width="1.54296875" style="10" customWidth="1"/>
    <col min="10" max="10" width="10.453125" style="10" bestFit="1" customWidth="1"/>
    <col min="11" max="11" width="9.453125" style="10" customWidth="1"/>
    <col min="12" max="12" width="8.1796875" style="10" customWidth="1"/>
    <col min="13" max="13" width="9.81640625" style="10" bestFit="1" customWidth="1"/>
    <col min="14" max="14" width="9.453125" style="10" customWidth="1"/>
    <col min="15" max="15" width="8.453125" style="10" bestFit="1" customWidth="1"/>
    <col min="16" max="16" width="9.7265625" style="10" bestFit="1" customWidth="1"/>
    <col min="17" max="16384" width="9.1796875" style="10"/>
  </cols>
  <sheetData>
    <row r="1" spans="1:16">
      <c r="A1" s="304" t="s">
        <v>88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</row>
    <row r="3" spans="1:16">
      <c r="A3" s="305" t="s">
        <v>179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</row>
    <row r="4" spans="1:16">
      <c r="A4" s="304"/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</row>
    <row r="5" spans="1:16" ht="13" thickBo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6" ht="15" customHeight="1" thickTop="1">
      <c r="E6" s="303" t="s">
        <v>82</v>
      </c>
      <c r="F6" s="303"/>
      <c r="G6" s="303"/>
      <c r="H6" s="303"/>
      <c r="I6" s="56"/>
    </row>
    <row r="7" spans="1:16">
      <c r="A7" s="3" t="s">
        <v>84</v>
      </c>
      <c r="B7" s="301" t="s">
        <v>194</v>
      </c>
      <c r="C7" s="48"/>
      <c r="D7" s="48" t="s">
        <v>2</v>
      </c>
      <c r="E7" s="300" t="s">
        <v>193</v>
      </c>
      <c r="F7" s="306" t="s">
        <v>6</v>
      </c>
      <c r="G7" s="306"/>
      <c r="H7" s="304" t="s">
        <v>8</v>
      </c>
      <c r="I7" s="304"/>
      <c r="J7" s="48"/>
      <c r="K7" s="48" t="s">
        <v>12</v>
      </c>
      <c r="L7" s="48"/>
      <c r="M7" s="48" t="s">
        <v>12</v>
      </c>
      <c r="N7" s="48"/>
      <c r="O7" s="48" t="s">
        <v>21</v>
      </c>
      <c r="P7" s="48"/>
    </row>
    <row r="8" spans="1:16">
      <c r="A8" t="s">
        <v>11</v>
      </c>
      <c r="B8" s="301"/>
      <c r="C8" s="48" t="s">
        <v>0</v>
      </c>
      <c r="D8" s="48" t="s">
        <v>0</v>
      </c>
      <c r="E8" s="301"/>
      <c r="F8" s="304" t="s">
        <v>3</v>
      </c>
      <c r="G8" s="304"/>
      <c r="H8" s="304" t="s">
        <v>3</v>
      </c>
      <c r="I8" s="304"/>
      <c r="J8" s="48" t="s">
        <v>10</v>
      </c>
      <c r="K8" s="48" t="s">
        <v>14</v>
      </c>
      <c r="L8" s="48" t="s">
        <v>16</v>
      </c>
      <c r="M8" s="48" t="s">
        <v>17</v>
      </c>
      <c r="N8" s="48" t="s">
        <v>83</v>
      </c>
      <c r="O8" s="48" t="s">
        <v>22</v>
      </c>
      <c r="P8" s="48" t="s">
        <v>23</v>
      </c>
    </row>
    <row r="9" spans="1:16">
      <c r="A9" s="8" t="s">
        <v>85</v>
      </c>
      <c r="B9" s="302"/>
      <c r="C9" s="47" t="s">
        <v>1</v>
      </c>
      <c r="D9" s="47" t="s">
        <v>1</v>
      </c>
      <c r="E9" s="302"/>
      <c r="F9" s="303" t="s">
        <v>7</v>
      </c>
      <c r="G9" s="303"/>
      <c r="H9" s="303" t="s">
        <v>9</v>
      </c>
      <c r="I9" s="303"/>
      <c r="J9" s="47" t="s">
        <v>11</v>
      </c>
      <c r="K9" s="47" t="s">
        <v>15</v>
      </c>
      <c r="L9" s="47" t="s">
        <v>15</v>
      </c>
      <c r="M9" s="47" t="s">
        <v>18</v>
      </c>
      <c r="N9" s="47" t="s">
        <v>20</v>
      </c>
      <c r="O9" s="47" t="s">
        <v>20</v>
      </c>
      <c r="P9" s="47" t="s">
        <v>24</v>
      </c>
    </row>
    <row r="10" spans="1:16" s="49" customFormat="1">
      <c r="A10" s="72" t="s">
        <v>52</v>
      </c>
      <c r="B10" s="49">
        <f>+'Tbl3'!B10-'Tbl5'!B10</f>
        <v>13404.224766152009</v>
      </c>
      <c r="C10" s="49">
        <f>+'Tbl3'!E10-'Tbl5'!C10</f>
        <v>382.81092767340613</v>
      </c>
      <c r="D10" s="49">
        <f>+'Tbl3'!H10-'Tbl5'!E10</f>
        <v>900.25079436189958</v>
      </c>
      <c r="E10" s="49">
        <f>+'Tbl3'!K10-'Tbl5'!G10</f>
        <v>5095.3571036614994</v>
      </c>
      <c r="F10" s="49">
        <f>+'Tbl3'!N10-'Tbl5'!I10</f>
        <v>213.38592967241789</v>
      </c>
      <c r="H10" s="49">
        <f>+'Tbl3'!Q10-'Tbl5'!K10</f>
        <v>304.95628310462882</v>
      </c>
      <c r="J10" s="49">
        <f>+'Tbl3'!T10-'Tbl5'!M10</f>
        <v>1430.3990676668518</v>
      </c>
      <c r="K10" s="49">
        <f>+'Tbl3'!W10-'Tbl5'!O10</f>
        <v>106.50572869619008</v>
      </c>
      <c r="L10" s="49">
        <f>+'Tbl3'!Z10-'Tbl5'!Q10</f>
        <v>79.035846605593861</v>
      </c>
      <c r="M10" s="49">
        <f>+'Tbl3'!AC10-'Tbl5'!S10</f>
        <v>714.04245153560032</v>
      </c>
      <c r="N10" s="49">
        <f>+'Tbl3'!AF10-'Tbl5'!U10</f>
        <v>881.64656680559563</v>
      </c>
      <c r="O10" s="49">
        <f>+'Tbl3'!AI10-'Tbl5'!W10</f>
        <v>301.97060206840104</v>
      </c>
      <c r="P10" s="49">
        <f>+'Tbl3'!AL10-'Tbl5'!Y10</f>
        <v>2993.8634642999241</v>
      </c>
    </row>
    <row r="11" spans="1:16">
      <c r="A11" s="3"/>
      <c r="B11" s="23"/>
      <c r="C11" s="49"/>
      <c r="D11" s="49"/>
      <c r="E11" s="11"/>
      <c r="F11" s="11"/>
      <c r="G11" s="11"/>
      <c r="H11" s="11"/>
      <c r="I11" s="11"/>
      <c r="J11" s="11"/>
      <c r="K11" s="11"/>
      <c r="L11" s="11"/>
      <c r="N11" s="11"/>
      <c r="O11" s="11"/>
      <c r="P11" s="11"/>
    </row>
    <row r="12" spans="1:16">
      <c r="A12" s="3" t="s">
        <v>28</v>
      </c>
      <c r="B12" s="10">
        <f>+'Tbl3'!B12-'Tbl5'!B12</f>
        <v>12453.466922946736</v>
      </c>
      <c r="C12" s="11">
        <f>+'Tbl3'!E12-'Tbl5'!C12</f>
        <v>282.74498077899472</v>
      </c>
      <c r="D12" s="11">
        <f>+'Tbl3'!H12-'Tbl5'!E12</f>
        <v>816.09698750030213</v>
      </c>
      <c r="E12" s="11">
        <f>+'Tbl3'!K12-'Tbl5'!G12</f>
        <v>4714.0551787916156</v>
      </c>
      <c r="F12" s="11">
        <f>+'Tbl3'!N12-'Tbl5'!I12</f>
        <v>266.81348008993967</v>
      </c>
      <c r="G12" s="11"/>
      <c r="H12" s="11">
        <f>+'Tbl3'!Q12-'Tbl5'!K12</f>
        <v>141.22505379463749</v>
      </c>
      <c r="I12" s="11"/>
      <c r="J12" s="11">
        <f>+'Tbl3'!T12-'Tbl5'!M12</f>
        <v>1458.1157443001862</v>
      </c>
      <c r="K12" s="11">
        <f>+'Tbl3'!W12-'Tbl5'!O12</f>
        <v>73.52785111578541</v>
      </c>
      <c r="L12" s="11">
        <f>+'Tbl3'!Z12-'Tbl5'!Q12</f>
        <v>112.65248059766445</v>
      </c>
      <c r="M12" s="11">
        <f>+'Tbl3'!AC12-'Tbl5'!S12</f>
        <v>702.92250550035067</v>
      </c>
      <c r="N12" s="11">
        <f>+'Tbl3'!AF12-'Tbl5'!U12</f>
        <v>902.19721114092977</v>
      </c>
      <c r="O12" s="11">
        <f>+'Tbl3'!AI12-'Tbl5'!W12</f>
        <v>205.01817533425208</v>
      </c>
      <c r="P12" s="11">
        <f>+'Tbl3'!AL12-'Tbl5'!Y12</f>
        <v>2778.0972740020784</v>
      </c>
    </row>
    <row r="13" spans="1:16">
      <c r="A13" s="3" t="s">
        <v>29</v>
      </c>
      <c r="B13" s="10">
        <f>+'Tbl3'!B13-'Tbl5'!B13</f>
        <v>12507.051837914199</v>
      </c>
      <c r="C13" s="11">
        <f>+'Tbl3'!E13-'Tbl5'!C13</f>
        <v>414.59652324222083</v>
      </c>
      <c r="D13" s="11">
        <f>+'Tbl3'!H13-'Tbl5'!E13</f>
        <v>816.34412342344717</v>
      </c>
      <c r="E13" s="11">
        <f>+'Tbl3'!K13-'Tbl5'!G13</f>
        <v>4823.4242126898116</v>
      </c>
      <c r="F13" s="11">
        <f>+'Tbl3'!N13-'Tbl5'!I13</f>
        <v>386.50695578002245</v>
      </c>
      <c r="G13" s="11"/>
      <c r="H13" s="11">
        <f>+'Tbl3'!Q13-'Tbl5'!K13</f>
        <v>199.52730972156826</v>
      </c>
      <c r="I13" s="11"/>
      <c r="J13" s="11">
        <f>+'Tbl3'!T13-'Tbl5'!M13</f>
        <v>1162.0496490867138</v>
      </c>
      <c r="K13" s="11">
        <f>+'Tbl3'!W13-'Tbl5'!O13</f>
        <v>101.5783931286517</v>
      </c>
      <c r="L13" s="11">
        <f>+'Tbl3'!Z13-'Tbl5'!Q13</f>
        <v>0</v>
      </c>
      <c r="M13" s="11">
        <f>+'Tbl3'!AC13-'Tbl5'!S13</f>
        <v>714.47272966608296</v>
      </c>
      <c r="N13" s="11">
        <f>+'Tbl3'!AF13-'Tbl5'!U13</f>
        <v>936.81891894629268</v>
      </c>
      <c r="O13" s="11">
        <f>+'Tbl3'!AI13-'Tbl5'!W13</f>
        <v>255.71077629526278</v>
      </c>
      <c r="P13" s="11">
        <f>+'Tbl3'!AL13-'Tbl5'!Y13</f>
        <v>2696.0222459341257</v>
      </c>
    </row>
    <row r="14" spans="1:16">
      <c r="A14" s="3" t="s">
        <v>51</v>
      </c>
      <c r="B14" s="10">
        <f>+'Tbl3'!B14-'Tbl5'!B14</f>
        <v>13385.378699759298</v>
      </c>
      <c r="C14" s="11">
        <f>+'Tbl3'!E14-'Tbl5'!C14</f>
        <v>630.3121932128422</v>
      </c>
      <c r="D14" s="11">
        <f>+'Tbl3'!H14-'Tbl5'!E14</f>
        <v>953.25599340104418</v>
      </c>
      <c r="E14" s="11">
        <f>+'Tbl3'!K14-'Tbl5'!G14</f>
        <v>4164.418874910335</v>
      </c>
      <c r="F14" s="11">
        <f>+'Tbl3'!N14-'Tbl5'!I14</f>
        <v>163.49906207576319</v>
      </c>
      <c r="G14" s="11"/>
      <c r="H14" s="11">
        <f>+'Tbl3'!Q14-'Tbl5'!K14</f>
        <v>882.41267480479917</v>
      </c>
      <c r="I14" s="11"/>
      <c r="J14" s="11">
        <f>+'Tbl3'!T14-'Tbl5'!M14</f>
        <v>1904.7200000547191</v>
      </c>
      <c r="K14" s="11">
        <f>+'Tbl3'!W14-'Tbl5'!O14</f>
        <v>192.09596975894615</v>
      </c>
      <c r="L14" s="11">
        <f>+'Tbl3'!Z14-'Tbl5'!Q14</f>
        <v>0</v>
      </c>
      <c r="M14" s="11">
        <f>+'Tbl3'!AC14-'Tbl5'!S14</f>
        <v>602.43150648309143</v>
      </c>
      <c r="N14" s="11">
        <f>+'Tbl3'!AF14-'Tbl5'!U14</f>
        <v>771.25520774642837</v>
      </c>
      <c r="O14" s="11">
        <f>+'Tbl3'!AI14-'Tbl5'!W14</f>
        <v>317.43536327523719</v>
      </c>
      <c r="P14" s="11">
        <f>+'Tbl3'!AL14-'Tbl5'!Y14</f>
        <v>2803.5418540360934</v>
      </c>
    </row>
    <row r="15" spans="1:16">
      <c r="A15" s="3" t="s">
        <v>30</v>
      </c>
      <c r="B15" s="10">
        <f>+'Tbl3'!B15-'Tbl5'!B15</f>
        <v>12849.488695362135</v>
      </c>
      <c r="C15" s="11">
        <f>+'Tbl3'!E15-'Tbl5'!C15</f>
        <v>451.61099481932752</v>
      </c>
      <c r="D15" s="11">
        <f>+'Tbl3'!H15-'Tbl5'!E15</f>
        <v>898.16702451109313</v>
      </c>
      <c r="E15" s="11">
        <f>+'Tbl3'!K15-'Tbl5'!G15</f>
        <v>4774.6884545877656</v>
      </c>
      <c r="F15" s="11">
        <f>+'Tbl3'!N15-'Tbl5'!I15</f>
        <v>240.38516817129306</v>
      </c>
      <c r="G15" s="11"/>
      <c r="H15" s="11">
        <f>+'Tbl3'!Q15-'Tbl5'!K15</f>
        <v>586.22437195373323</v>
      </c>
      <c r="I15" s="11"/>
      <c r="J15" s="11">
        <f>+'Tbl3'!T15-'Tbl5'!M15</f>
        <v>1317.7814879582561</v>
      </c>
      <c r="K15" s="11">
        <f>+'Tbl3'!W15-'Tbl5'!O15</f>
        <v>116.87170384876372</v>
      </c>
      <c r="L15" s="11">
        <f>+'Tbl3'!Z15-'Tbl5'!Q15</f>
        <v>145.5326256072608</v>
      </c>
      <c r="M15" s="11">
        <f>+'Tbl3'!AC15-'Tbl5'!S15</f>
        <v>592.80342713642756</v>
      </c>
      <c r="N15" s="11">
        <f>+'Tbl3'!AF15-'Tbl5'!U15</f>
        <v>890.36964531057004</v>
      </c>
      <c r="O15" s="11">
        <f>+'Tbl3'!AI15-'Tbl5'!W15</f>
        <v>333.67752634729538</v>
      </c>
      <c r="P15" s="11">
        <f>+'Tbl3'!AL15-'Tbl5'!Y15</f>
        <v>2501.376265110348</v>
      </c>
    </row>
    <row r="16" spans="1:16">
      <c r="A16" s="3" t="s">
        <v>31</v>
      </c>
      <c r="B16" s="10">
        <f>+'Tbl3'!B16-'Tbl5'!B16</f>
        <v>13085.417632796614</v>
      </c>
      <c r="C16" s="11">
        <f>+'Tbl3'!E16-'Tbl5'!C16</f>
        <v>387.42304841109791</v>
      </c>
      <c r="D16" s="11">
        <f>+'Tbl3'!H16-'Tbl5'!E16</f>
        <v>718.34462402305837</v>
      </c>
      <c r="E16" s="11">
        <f>+'Tbl3'!K16-'Tbl5'!G16</f>
        <v>5177.3697691382185</v>
      </c>
      <c r="F16" s="11">
        <f>+'Tbl3'!N16-'Tbl5'!I16</f>
        <v>159.19722027207061</v>
      </c>
      <c r="G16" s="11"/>
      <c r="H16" s="11">
        <f>+'Tbl3'!Q16-'Tbl5'!K16</f>
        <v>81.699040304687969</v>
      </c>
      <c r="I16" s="11"/>
      <c r="J16" s="11">
        <f>+'Tbl3'!T16-'Tbl5'!M16</f>
        <v>1414.7297409382393</v>
      </c>
      <c r="K16" s="11">
        <f>+'Tbl3'!W16-'Tbl5'!O16</f>
        <v>125.58571501643544</v>
      </c>
      <c r="L16" s="11">
        <f>+'Tbl3'!Z16-'Tbl5'!Q16</f>
        <v>92.604583958538484</v>
      </c>
      <c r="M16" s="11">
        <f>+'Tbl3'!AC16-'Tbl5'!S16</f>
        <v>926.72989241179221</v>
      </c>
      <c r="N16" s="11">
        <f>+'Tbl3'!AF16-'Tbl5'!U16</f>
        <v>998.39943120968621</v>
      </c>
      <c r="O16" s="11">
        <f>+'Tbl3'!AI16-'Tbl5'!W16</f>
        <v>195.04182156534088</v>
      </c>
      <c r="P16" s="11">
        <f>+'Tbl3'!AL16-'Tbl5'!Y16</f>
        <v>2808.2927455474473</v>
      </c>
    </row>
    <row r="17" spans="1:16">
      <c r="A17" s="3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>
      <c r="A18" s="3" t="s">
        <v>32</v>
      </c>
      <c r="B18" s="10">
        <f>+'Tbl3'!B18-'Tbl5'!B18</f>
        <v>11931.098766025532</v>
      </c>
      <c r="C18" s="11">
        <f>+'Tbl3'!E18-'Tbl5'!C18</f>
        <v>350.73690008511596</v>
      </c>
      <c r="D18" s="11">
        <f>+'Tbl3'!H18-'Tbl5'!E18</f>
        <v>913.9360754809486</v>
      </c>
      <c r="E18" s="11">
        <f>+'Tbl3'!K18-'Tbl5'!G18</f>
        <v>4819.3906867292171</v>
      </c>
      <c r="F18" s="11">
        <f>+'Tbl3'!N18-'Tbl5'!I18</f>
        <v>178.03593872462335</v>
      </c>
      <c r="G18" s="11"/>
      <c r="H18" s="11">
        <f>+'Tbl3'!Q18-'Tbl5'!K18</f>
        <v>332.42306855786939</v>
      </c>
      <c r="I18" s="11"/>
      <c r="J18" s="11">
        <f>+'Tbl3'!T18-'Tbl5'!M18</f>
        <v>807.99580610607472</v>
      </c>
      <c r="K18" s="11">
        <f>+'Tbl3'!W18-'Tbl5'!O18</f>
        <v>97.260773662193486</v>
      </c>
      <c r="L18" s="11">
        <f>+'Tbl3'!Z18-'Tbl5'!Q18</f>
        <v>128.5543403179143</v>
      </c>
      <c r="M18" s="11">
        <f>+'Tbl3'!AC18-'Tbl5'!S18</f>
        <v>696.64435153662055</v>
      </c>
      <c r="N18" s="11">
        <f>+'Tbl3'!AF18-'Tbl5'!U18</f>
        <v>796.84431467440436</v>
      </c>
      <c r="O18" s="11">
        <f>+'Tbl3'!AI18-'Tbl5'!W18</f>
        <v>160.29170062876847</v>
      </c>
      <c r="P18" s="11">
        <f>+'Tbl3'!AL18-'Tbl5'!Y18</f>
        <v>2648.9848095217799</v>
      </c>
    </row>
    <row r="19" spans="1:16">
      <c r="A19" s="3" t="s">
        <v>33</v>
      </c>
      <c r="B19" s="10">
        <f>+'Tbl3'!B19-'Tbl5'!B19</f>
        <v>12832.220728304774</v>
      </c>
      <c r="C19" s="11">
        <f>+'Tbl3'!E19-'Tbl5'!C19</f>
        <v>203.48558641864116</v>
      </c>
      <c r="D19" s="11">
        <f>+'Tbl3'!H19-'Tbl5'!E19</f>
        <v>959.04622577688099</v>
      </c>
      <c r="E19" s="11">
        <f>+'Tbl3'!K19-'Tbl5'!G19</f>
        <v>4846.1771865355295</v>
      </c>
      <c r="F19" s="11">
        <f>+'Tbl3'!N19-'Tbl5'!I19</f>
        <v>277.08290321160223</v>
      </c>
      <c r="G19" s="11"/>
      <c r="H19" s="11">
        <f>+'Tbl3'!Q19-'Tbl5'!K19</f>
        <v>65.146261803829262</v>
      </c>
      <c r="I19" s="11"/>
      <c r="J19" s="11">
        <f>+'Tbl3'!T19-'Tbl5'!M19</f>
        <v>1274.9788978155659</v>
      </c>
      <c r="K19" s="11">
        <f>+'Tbl3'!W19-'Tbl5'!O19</f>
        <v>65.998709434657115</v>
      </c>
      <c r="L19" s="11">
        <f>+'Tbl3'!Z19-'Tbl5'!Q19</f>
        <v>152.41850183937584</v>
      </c>
      <c r="M19" s="11">
        <f>+'Tbl3'!AC19-'Tbl5'!S19</f>
        <v>892.75812667875562</v>
      </c>
      <c r="N19" s="11">
        <f>+'Tbl3'!AF19-'Tbl5'!U19</f>
        <v>909.5588260018493</v>
      </c>
      <c r="O19" s="11">
        <f>+'Tbl3'!AI19-'Tbl5'!W19</f>
        <v>250.77121446842236</v>
      </c>
      <c r="P19" s="11">
        <f>+'Tbl3'!AL19-'Tbl5'!Y19</f>
        <v>2934.7982883196637</v>
      </c>
    </row>
    <row r="20" spans="1:16">
      <c r="A20" s="3" t="s">
        <v>34</v>
      </c>
      <c r="B20" s="10">
        <f>+'Tbl3'!B20-'Tbl5'!B20</f>
        <v>12764.22712067467</v>
      </c>
      <c r="C20" s="11">
        <f>+'Tbl3'!E20-'Tbl5'!C20</f>
        <v>353.63547293888575</v>
      </c>
      <c r="D20" s="11">
        <f>+'Tbl3'!H20-'Tbl5'!E20</f>
        <v>972.18459933954898</v>
      </c>
      <c r="E20" s="11">
        <f>+'Tbl3'!K20-'Tbl5'!G20</f>
        <v>4947.5900997131212</v>
      </c>
      <c r="F20" s="11">
        <f>+'Tbl3'!N20-'Tbl5'!I20</f>
        <v>142.70047514000771</v>
      </c>
      <c r="G20" s="11"/>
      <c r="H20" s="11">
        <f>+'Tbl3'!Q20-'Tbl5'!K20</f>
        <v>178.61781677725648</v>
      </c>
      <c r="I20" s="11"/>
      <c r="J20" s="11">
        <f>+'Tbl3'!T20-'Tbl5'!M20</f>
        <v>1488.8822116580029</v>
      </c>
      <c r="K20" s="11">
        <f>+'Tbl3'!W20-'Tbl5'!O20</f>
        <v>114.85645733602621</v>
      </c>
      <c r="L20" s="11">
        <f>+'Tbl3'!Z20-'Tbl5'!Q20</f>
        <v>114.27475605026349</v>
      </c>
      <c r="M20" s="11">
        <f>+'Tbl3'!AC20-'Tbl5'!S20</f>
        <v>721.60291027924336</v>
      </c>
      <c r="N20" s="11">
        <f>+'Tbl3'!AF20-'Tbl5'!U20</f>
        <v>759.11386782249565</v>
      </c>
      <c r="O20" s="11">
        <f>+'Tbl3'!AI20-'Tbl5'!W20</f>
        <v>279.18653069484515</v>
      </c>
      <c r="P20" s="11">
        <f>+'Tbl3'!AL20-'Tbl5'!Y20</f>
        <v>2691.5819229249746</v>
      </c>
    </row>
    <row r="21" spans="1:16">
      <c r="A21" s="3" t="s">
        <v>35</v>
      </c>
      <c r="B21" s="10">
        <f>+'Tbl3'!B21-'Tbl5'!B21</f>
        <v>13096.003887201587</v>
      </c>
      <c r="C21" s="11">
        <f>+'Tbl3'!E21-'Tbl5'!C21</f>
        <v>374.35708301750628</v>
      </c>
      <c r="D21" s="11">
        <f>+'Tbl3'!H21-'Tbl5'!E21</f>
        <v>889.98555901966552</v>
      </c>
      <c r="E21" s="11">
        <f>+'Tbl3'!K21-'Tbl5'!G21</f>
        <v>4956.0727346390286</v>
      </c>
      <c r="F21" s="11">
        <f>+'Tbl3'!N21-'Tbl5'!I21</f>
        <v>238.38440939003229</v>
      </c>
      <c r="G21" s="11"/>
      <c r="H21" s="11">
        <f>+'Tbl3'!Q21-'Tbl5'!K21</f>
        <v>69.092011251923054</v>
      </c>
      <c r="I21" s="11"/>
      <c r="J21" s="11">
        <f>+'Tbl3'!T21-'Tbl5'!M21</f>
        <v>1243.3897858014211</v>
      </c>
      <c r="K21" s="11">
        <f>+'Tbl3'!W21-'Tbl5'!O21</f>
        <v>137.87186190522152</v>
      </c>
      <c r="L21" s="11">
        <f>+'Tbl3'!Z21-'Tbl5'!Q21</f>
        <v>128.58710090847418</v>
      </c>
      <c r="M21" s="11">
        <f>+'Tbl3'!AC21-'Tbl5'!S21</f>
        <v>1069.2810868472077</v>
      </c>
      <c r="N21" s="11">
        <f>+'Tbl3'!AF21-'Tbl5'!U21</f>
        <v>989.23328840259683</v>
      </c>
      <c r="O21" s="11">
        <f>+'Tbl3'!AI21-'Tbl5'!W21</f>
        <v>266.48556060533667</v>
      </c>
      <c r="P21" s="11">
        <f>+'Tbl3'!AL21-'Tbl5'!Y21</f>
        <v>2733.2634054131722</v>
      </c>
    </row>
    <row r="22" spans="1:16">
      <c r="A22" s="3" t="s">
        <v>36</v>
      </c>
      <c r="B22" s="10">
        <f>+'Tbl3'!B22-'Tbl5'!B22</f>
        <v>12968.752208481821</v>
      </c>
      <c r="C22" s="11">
        <f>+'Tbl3'!E22-'Tbl5'!C22</f>
        <v>347.47834079845092</v>
      </c>
      <c r="D22" s="11">
        <f>+'Tbl3'!H22-'Tbl5'!E22</f>
        <v>1169.5141210681934</v>
      </c>
      <c r="E22" s="11">
        <f>+'Tbl3'!K22-'Tbl5'!G22</f>
        <v>4842.9406249486001</v>
      </c>
      <c r="F22" s="11">
        <f>+'Tbl3'!N22-'Tbl5'!I22</f>
        <v>275.28717591681436</v>
      </c>
      <c r="G22" s="11"/>
      <c r="H22" s="11">
        <f>+'Tbl3'!Q22-'Tbl5'!K22</f>
        <v>242.86938305440063</v>
      </c>
      <c r="I22" s="11"/>
      <c r="J22" s="11">
        <f>+'Tbl3'!T22-'Tbl5'!M22</f>
        <v>1006.9091639730048</v>
      </c>
      <c r="K22" s="11">
        <f>+'Tbl3'!W22-'Tbl5'!O22</f>
        <v>116.4015363376438</v>
      </c>
      <c r="L22" s="11">
        <f>+'Tbl3'!Z22-'Tbl5'!Q22</f>
        <v>132.39173876077726</v>
      </c>
      <c r="M22" s="11">
        <f>+'Tbl3'!AC22-'Tbl5'!S22</f>
        <v>756.40122585984034</v>
      </c>
      <c r="N22" s="11">
        <f>+'Tbl3'!AF22-'Tbl5'!U22</f>
        <v>856.63704844168399</v>
      </c>
      <c r="O22" s="11">
        <f>+'Tbl3'!AI22-'Tbl5'!W22</f>
        <v>359.44694068195088</v>
      </c>
      <c r="P22" s="11">
        <f>+'Tbl3'!AL22-'Tbl5'!Y22</f>
        <v>2862.474908640459</v>
      </c>
    </row>
    <row r="23" spans="1:16">
      <c r="A23" s="3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>
      <c r="A24" s="3" t="s">
        <v>37</v>
      </c>
      <c r="B24" s="10">
        <f>+'Tbl3'!B24-'Tbl5'!B24</f>
        <v>12120.858451482016</v>
      </c>
      <c r="C24" s="11">
        <f>+'Tbl3'!E24-'Tbl5'!C24</f>
        <v>264.33237692931402</v>
      </c>
      <c r="D24" s="11">
        <f>+'Tbl3'!H24-'Tbl5'!E24</f>
        <v>822.34981563274152</v>
      </c>
      <c r="E24" s="11">
        <f>+'Tbl3'!K24-'Tbl5'!G24</f>
        <v>5023.8324804505182</v>
      </c>
      <c r="F24" s="11">
        <f>+'Tbl3'!N24-'Tbl5'!I24</f>
        <v>235.27952800998133</v>
      </c>
      <c r="G24" s="11"/>
      <c r="H24" s="11">
        <f>+'Tbl3'!Q24-'Tbl5'!K24</f>
        <v>44.009553855234081</v>
      </c>
      <c r="I24" s="11"/>
      <c r="J24" s="11">
        <f>+'Tbl3'!T24-'Tbl5'!M24</f>
        <v>1123.9779753109049</v>
      </c>
      <c r="K24" s="11">
        <f>+'Tbl3'!W24-'Tbl5'!O24</f>
        <v>44.988815961543885</v>
      </c>
      <c r="L24" s="11">
        <f>+'Tbl3'!Z24-'Tbl5'!Q24</f>
        <v>9.5925350579468756</v>
      </c>
      <c r="M24" s="11">
        <f>+'Tbl3'!AC24-'Tbl5'!S24</f>
        <v>467.47049792036819</v>
      </c>
      <c r="N24" s="11">
        <f>+'Tbl3'!AF24-'Tbl5'!U24</f>
        <v>809.44774034359443</v>
      </c>
      <c r="O24" s="11">
        <f>+'Tbl3'!AI24-'Tbl5'!W24</f>
        <v>293.07817333432922</v>
      </c>
      <c r="P24" s="11">
        <f>+'Tbl3'!AL24-'Tbl5'!Y24</f>
        <v>2982.4989586755387</v>
      </c>
    </row>
    <row r="25" spans="1:16">
      <c r="A25" s="3" t="s">
        <v>38</v>
      </c>
      <c r="B25" s="10">
        <f>+'Tbl3'!B25-'Tbl5'!B25</f>
        <v>12379.234279237025</v>
      </c>
      <c r="C25" s="11">
        <f>+'Tbl3'!E25-'Tbl5'!C25</f>
        <v>425.09331352928916</v>
      </c>
      <c r="D25" s="11">
        <f>+'Tbl3'!H25-'Tbl5'!E25</f>
        <v>626.92122420262683</v>
      </c>
      <c r="E25" s="11">
        <f>+'Tbl3'!K25-'Tbl5'!G25</f>
        <v>4561.6722326454055</v>
      </c>
      <c r="F25" s="11">
        <f>+'Tbl3'!N25-'Tbl5'!I25</f>
        <v>242.77833541796954</v>
      </c>
      <c r="G25" s="11"/>
      <c r="H25" s="11">
        <f>+'Tbl3'!Q25-'Tbl5'!K25</f>
        <v>160.81505367938297</v>
      </c>
      <c r="I25" s="11"/>
      <c r="J25" s="11">
        <f>+'Tbl3'!T25-'Tbl5'!M25</f>
        <v>828.4878648113405</v>
      </c>
      <c r="K25" s="11">
        <f>+'Tbl3'!W25-'Tbl5'!O25</f>
        <v>168.69303470919326</v>
      </c>
      <c r="L25" s="11">
        <f>+'Tbl3'!Z25-'Tbl5'!Q25</f>
        <v>139.67954971857412</v>
      </c>
      <c r="M25" s="11">
        <f>+'Tbl3'!AC25-'Tbl5'!S25</f>
        <v>1096.2548024807168</v>
      </c>
      <c r="N25" s="11">
        <f>+'Tbl3'!AF25-'Tbl5'!U25</f>
        <v>1062.1506201792786</v>
      </c>
      <c r="O25" s="11">
        <f>+'Tbl3'!AI25-'Tbl5'!W25</f>
        <v>246.63311705232437</v>
      </c>
      <c r="P25" s="11">
        <f>+'Tbl3'!AL25-'Tbl5'!Y25</f>
        <v>2820.0551308109243</v>
      </c>
    </row>
    <row r="26" spans="1:16">
      <c r="A26" s="3" t="s">
        <v>39</v>
      </c>
      <c r="B26" s="10">
        <f>+'Tbl3'!B26-'Tbl5'!B26</f>
        <v>12178.078967649739</v>
      </c>
      <c r="C26" s="11">
        <f>+'Tbl3'!E26-'Tbl5'!C26</f>
        <v>283.87624031863999</v>
      </c>
      <c r="D26" s="11">
        <f>+'Tbl3'!H26-'Tbl5'!E26</f>
        <v>700.39750812790282</v>
      </c>
      <c r="E26" s="11">
        <f>+'Tbl3'!K26-'Tbl5'!G26</f>
        <v>4493.5625058410296</v>
      </c>
      <c r="F26" s="11">
        <f>+'Tbl3'!N26-'Tbl5'!I26</f>
        <v>153.12539013175319</v>
      </c>
      <c r="G26" s="11"/>
      <c r="H26" s="11">
        <f>+'Tbl3'!Q26-'Tbl5'!K26</f>
        <v>49.761427521255818</v>
      </c>
      <c r="I26" s="11"/>
      <c r="J26" s="11">
        <f>+'Tbl3'!T26-'Tbl5'!M26</f>
        <v>1045.0681618839876</v>
      </c>
      <c r="K26" s="11">
        <f>+'Tbl3'!W26-'Tbl5'!O26</f>
        <v>47.808347013352495</v>
      </c>
      <c r="L26" s="11">
        <f>+'Tbl3'!Z26-'Tbl5'!Q26</f>
        <v>104.2192043301428</v>
      </c>
      <c r="M26" s="11">
        <f>+'Tbl3'!AC26-'Tbl5'!S26</f>
        <v>865.40506244424535</v>
      </c>
      <c r="N26" s="11">
        <f>+'Tbl3'!AF26-'Tbl5'!U26</f>
        <v>707.99651791803433</v>
      </c>
      <c r="O26" s="11">
        <f>+'Tbl3'!AI26-'Tbl5'!W26</f>
        <v>332.61978488967173</v>
      </c>
      <c r="P26" s="11">
        <f>+'Tbl3'!AL26-'Tbl5'!Y26</f>
        <v>3394.2388172297215</v>
      </c>
    </row>
    <row r="27" spans="1:16">
      <c r="A27" s="3" t="s">
        <v>40</v>
      </c>
      <c r="B27" s="10">
        <f>+'Tbl3'!B27-'Tbl5'!B27</f>
        <v>14607.062485031003</v>
      </c>
      <c r="C27" s="11">
        <f>+'Tbl3'!E27-'Tbl5'!C27</f>
        <v>225.06006940298428</v>
      </c>
      <c r="D27" s="11">
        <f>+'Tbl3'!H27-'Tbl5'!E27</f>
        <v>1065.2515748037083</v>
      </c>
      <c r="E27" s="11">
        <f>+'Tbl3'!K27-'Tbl5'!G27</f>
        <v>6010.8750865509728</v>
      </c>
      <c r="F27" s="11">
        <f>+'Tbl3'!N27-'Tbl5'!I27</f>
        <v>156.68243431844172</v>
      </c>
      <c r="G27" s="11"/>
      <c r="H27" s="11">
        <f>+'Tbl3'!Q27-'Tbl5'!K27</f>
        <v>58.295730190644846</v>
      </c>
      <c r="I27" s="11"/>
      <c r="J27" s="11">
        <f>+'Tbl3'!T27-'Tbl5'!M27</f>
        <v>1773.4610360927406</v>
      </c>
      <c r="K27" s="11">
        <f>+'Tbl3'!W27-'Tbl5'!O27</f>
        <v>62.197426908946106</v>
      </c>
      <c r="L27" s="11">
        <f>+'Tbl3'!Z27-'Tbl5'!Q27</f>
        <v>150.46793440666522</v>
      </c>
      <c r="M27" s="11">
        <f>+'Tbl3'!AC27-'Tbl5'!S27</f>
        <v>719.31193550267335</v>
      </c>
      <c r="N27" s="11">
        <f>+'Tbl3'!AF27-'Tbl5'!U27</f>
        <v>736.00198755135239</v>
      </c>
      <c r="O27" s="11">
        <f>+'Tbl3'!AI27-'Tbl5'!W27</f>
        <v>424.48300103352722</v>
      </c>
      <c r="P27" s="11">
        <f>+'Tbl3'!AL27-'Tbl5'!Y27</f>
        <v>3224.9742682683495</v>
      </c>
    </row>
    <row r="28" spans="1:16">
      <c r="A28" s="3" t="s">
        <v>41</v>
      </c>
      <c r="B28" s="10">
        <f>+'Tbl3'!B28-'Tbl5'!B28</f>
        <v>13906.99138236129</v>
      </c>
      <c r="C28" s="11">
        <f>+'Tbl3'!E28-'Tbl5'!C28</f>
        <v>610.43454457029998</v>
      </c>
      <c r="D28" s="11">
        <f>+'Tbl3'!H28-'Tbl5'!E28</f>
        <v>857.10828543174944</v>
      </c>
      <c r="E28" s="11">
        <f>+'Tbl3'!K28-'Tbl5'!G28</f>
        <v>4951.2697696698388</v>
      </c>
      <c r="F28" s="11">
        <f>+'Tbl3'!N28-'Tbl5'!I28</f>
        <v>133.7008598432331</v>
      </c>
      <c r="G28" s="11"/>
      <c r="H28" s="11">
        <f>+'Tbl3'!Q28-'Tbl5'!K28</f>
        <v>283.08335915313643</v>
      </c>
      <c r="I28" s="11"/>
      <c r="J28" s="11">
        <f>+'Tbl3'!T28-'Tbl5'!M28</f>
        <v>1258.5756455800367</v>
      </c>
      <c r="K28" s="11">
        <f>+'Tbl3'!W28-'Tbl5'!O28</f>
        <v>209.03998741880909</v>
      </c>
      <c r="L28" s="11">
        <f>+'Tbl3'!Z28-'Tbl5'!Q28</f>
        <v>184.43424639764405</v>
      </c>
      <c r="M28" s="11">
        <f>+'Tbl3'!AC28-'Tbl5'!S28</f>
        <v>975.06303624940927</v>
      </c>
      <c r="N28" s="11">
        <f>+'Tbl3'!AF28-'Tbl5'!U28</f>
        <v>969.83669463256535</v>
      </c>
      <c r="O28" s="11">
        <f>+'Tbl3'!AI28-'Tbl5'!W28</f>
        <v>306.60206570189087</v>
      </c>
      <c r="P28" s="11">
        <f>+'Tbl3'!AL28-'Tbl5'!Y28</f>
        <v>3167.8428877126744</v>
      </c>
    </row>
    <row r="29" spans="1:16">
      <c r="A29" s="3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>
      <c r="A30" s="116" t="s">
        <v>116</v>
      </c>
      <c r="B30" s="10">
        <f>+'Tbl3'!B30-'Tbl5'!B30</f>
        <v>14810.12510913332</v>
      </c>
      <c r="C30" s="11">
        <f>+'Tbl3'!E30-'Tbl5'!C30</f>
        <v>354.81829405793451</v>
      </c>
      <c r="D30" s="11">
        <f>+'Tbl3'!H30-'Tbl5'!E30</f>
        <v>917.11351650301594</v>
      </c>
      <c r="E30" s="11">
        <f>+'Tbl3'!K30-'Tbl5'!G30</f>
        <v>6070.7707122486599</v>
      </c>
      <c r="F30" s="11">
        <f>+'Tbl3'!N30-'Tbl5'!I30</f>
        <v>205.97335402791313</v>
      </c>
      <c r="G30" s="11"/>
      <c r="H30" s="11">
        <f>+'Tbl3'!Q30-'Tbl5'!K30</f>
        <v>75.69672024796354</v>
      </c>
      <c r="I30" s="11"/>
      <c r="J30" s="11">
        <f>+'Tbl3'!T30-'Tbl5'!M30</f>
        <v>1675.1606983081001</v>
      </c>
      <c r="K30" s="11">
        <f>+'Tbl3'!W30-'Tbl5'!O30</f>
        <v>73.625069818325613</v>
      </c>
      <c r="L30" s="11">
        <f>+'Tbl3'!Z30-'Tbl5'!Q30</f>
        <v>9.866008745601465E-3</v>
      </c>
      <c r="M30" s="11">
        <f>+'Tbl3'!AC30-'Tbl5'!S30</f>
        <v>672.29966186396121</v>
      </c>
      <c r="N30" s="11">
        <f>+'Tbl3'!AF30-'Tbl5'!U30</f>
        <v>903.29276358220375</v>
      </c>
      <c r="O30" s="11">
        <f>+'Tbl3'!AI30-'Tbl5'!W30</f>
        <v>247.25278916212741</v>
      </c>
      <c r="P30" s="11">
        <f>+'Tbl3'!AL30-'Tbl5'!Y30</f>
        <v>3614.1116633043698</v>
      </c>
    </row>
    <row r="31" spans="1:16">
      <c r="A31" s="3" t="s">
        <v>43</v>
      </c>
      <c r="B31" s="10">
        <f>+'Tbl3'!B31-'Tbl5'!B31</f>
        <v>13922.257747669493</v>
      </c>
      <c r="C31" s="11">
        <f>+'Tbl3'!E31-'Tbl5'!C31</f>
        <v>422.54216261725543</v>
      </c>
      <c r="D31" s="11">
        <f>+'Tbl3'!H31-'Tbl5'!E31</f>
        <v>931.56251103825434</v>
      </c>
      <c r="E31" s="11">
        <f>+'Tbl3'!K31-'Tbl5'!G31</f>
        <v>4971.0976884377051</v>
      </c>
      <c r="F31" s="11">
        <f>+'Tbl3'!N31-'Tbl5'!I31</f>
        <v>118.77810945980831</v>
      </c>
      <c r="G31" s="11"/>
      <c r="H31" s="11">
        <f>+'Tbl3'!Q31-'Tbl5'!K31</f>
        <v>600.02856678750072</v>
      </c>
      <c r="I31" s="11"/>
      <c r="J31" s="11">
        <f>+'Tbl3'!T31-'Tbl5'!M31</f>
        <v>1520.3069363502102</v>
      </c>
      <c r="K31" s="11">
        <f>+'Tbl3'!W31-'Tbl5'!O31</f>
        <v>145.35967767693995</v>
      </c>
      <c r="L31" s="11">
        <f>+'Tbl3'!Z31-'Tbl5'!Q31</f>
        <v>126.14282764803266</v>
      </c>
      <c r="M31" s="11">
        <f>+'Tbl3'!AC31-'Tbl5'!S31</f>
        <v>815.19902588644993</v>
      </c>
      <c r="N31" s="11">
        <f>+'Tbl3'!AF31-'Tbl5'!U31</f>
        <v>956.23635854808367</v>
      </c>
      <c r="O31" s="11">
        <f>+'Tbl3'!AI31-'Tbl5'!W31</f>
        <v>358.83325295874619</v>
      </c>
      <c r="P31" s="11">
        <f>+'Tbl3'!AL31-'Tbl5'!Y31</f>
        <v>2956.1706302605057</v>
      </c>
    </row>
    <row r="32" spans="1:16">
      <c r="A32" s="3" t="s">
        <v>44</v>
      </c>
      <c r="B32" s="10">
        <f>+'Tbl3'!B32-'Tbl5'!B32</f>
        <v>12147.209821438437</v>
      </c>
      <c r="C32" s="11">
        <f>+'Tbl3'!E32-'Tbl5'!C32</f>
        <v>275.43502991628066</v>
      </c>
      <c r="D32" s="11">
        <f>+'Tbl3'!H32-'Tbl5'!E32</f>
        <v>644.79726498351533</v>
      </c>
      <c r="E32" s="11">
        <f>+'Tbl3'!K32-'Tbl5'!G32</f>
        <v>5002.5216143063844</v>
      </c>
      <c r="F32" s="11">
        <f>+'Tbl3'!N32-'Tbl5'!I32</f>
        <v>161.8509274020721</v>
      </c>
      <c r="G32" s="11"/>
      <c r="H32" s="11">
        <f>+'Tbl3'!Q32-'Tbl5'!K32</f>
        <v>91.014446505419755</v>
      </c>
      <c r="I32" s="11"/>
      <c r="J32" s="11">
        <f>+'Tbl3'!T32-'Tbl5'!M32</f>
        <v>1039.699436131883</v>
      </c>
      <c r="K32" s="11">
        <f>+'Tbl3'!W32-'Tbl5'!O32</f>
        <v>64.525760986351102</v>
      </c>
      <c r="L32" s="11">
        <f>+'Tbl3'!Z32-'Tbl5'!Q32</f>
        <v>107.08184276084909</v>
      </c>
      <c r="M32" s="11">
        <f>+'Tbl3'!AC32-'Tbl5'!S32</f>
        <v>966.69509274125903</v>
      </c>
      <c r="N32" s="11">
        <f>+'Tbl3'!AF32-'Tbl5'!U32</f>
        <v>797.34751515272637</v>
      </c>
      <c r="O32" s="11">
        <f>+'Tbl3'!AI32-'Tbl5'!W32</f>
        <v>242.35106538983197</v>
      </c>
      <c r="P32" s="11">
        <f>+'Tbl3'!AL32-'Tbl5'!Y32</f>
        <v>2753.8898251618621</v>
      </c>
    </row>
    <row r="33" spans="1:16">
      <c r="A33" s="3" t="s">
        <v>45</v>
      </c>
      <c r="B33" s="10">
        <f>+'Tbl3'!B33-'Tbl5'!B33</f>
        <v>12063.539620029789</v>
      </c>
      <c r="C33" s="11">
        <f>+'Tbl3'!E33-'Tbl5'!C33</f>
        <v>191.819484828067</v>
      </c>
      <c r="D33" s="11">
        <f>+'Tbl3'!H33-'Tbl5'!E33</f>
        <v>937.3617134272331</v>
      </c>
      <c r="E33" s="11">
        <f>+'Tbl3'!K33-'Tbl5'!G33</f>
        <v>4557.024458347455</v>
      </c>
      <c r="F33" s="11">
        <f>+'Tbl3'!N33-'Tbl5'!I33</f>
        <v>248.50284669053727</v>
      </c>
      <c r="G33" s="11"/>
      <c r="H33" s="11">
        <f>+'Tbl3'!Q33-'Tbl5'!K33</f>
        <v>79.176157455521462</v>
      </c>
      <c r="I33" s="11"/>
      <c r="J33" s="11">
        <f>+'Tbl3'!T33-'Tbl5'!M33</f>
        <v>1022.6562452715497</v>
      </c>
      <c r="K33" s="11">
        <f>+'Tbl3'!W33-'Tbl5'!O33</f>
        <v>73.363140568211804</v>
      </c>
      <c r="L33" s="11">
        <f>+'Tbl3'!Z33-'Tbl5'!Q33</f>
        <v>143.12971838057479</v>
      </c>
      <c r="M33" s="11">
        <f>+'Tbl3'!AC33-'Tbl5'!S33</f>
        <v>951.65359914940962</v>
      </c>
      <c r="N33" s="11">
        <f>+'Tbl3'!AF33-'Tbl5'!U33</f>
        <v>916.12352879660989</v>
      </c>
      <c r="O33" s="11">
        <f>+'Tbl3'!AI33-'Tbl5'!W33</f>
        <v>232.82531484089577</v>
      </c>
      <c r="P33" s="11">
        <f>+'Tbl3'!AL33-'Tbl5'!Y33</f>
        <v>2709.9034122737253</v>
      </c>
    </row>
    <row r="34" spans="1:16">
      <c r="A34" s="3" t="s">
        <v>46</v>
      </c>
      <c r="B34" s="10">
        <f>+'Tbl3'!B34-'Tbl5'!B34</f>
        <v>14316.701679657859</v>
      </c>
      <c r="C34" s="11">
        <f>+'Tbl3'!E34-'Tbl5'!C34</f>
        <v>545.33578671449266</v>
      </c>
      <c r="D34" s="11">
        <f>+'Tbl3'!H34-'Tbl5'!E34</f>
        <v>1303.1895702559152</v>
      </c>
      <c r="E34" s="11">
        <f>+'Tbl3'!K34-'Tbl5'!G34</f>
        <v>4951.1469166034367</v>
      </c>
      <c r="F34" s="11">
        <f>+'Tbl3'!N34-'Tbl5'!I34</f>
        <v>278.36883148237564</v>
      </c>
      <c r="G34" s="11"/>
      <c r="H34" s="11">
        <f>+'Tbl3'!Q34-'Tbl5'!K34</f>
        <v>76.583203421397528</v>
      </c>
      <c r="I34" s="11"/>
      <c r="J34" s="11">
        <f>+'Tbl3'!T34-'Tbl5'!M34</f>
        <v>1348.8483996688979</v>
      </c>
      <c r="K34" s="11">
        <f>+'Tbl3'!W34-'Tbl5'!O34</f>
        <v>261.0976581361661</v>
      </c>
      <c r="L34" s="11">
        <f>+'Tbl3'!Z34-'Tbl5'!Q34</f>
        <v>164.17978202386698</v>
      </c>
      <c r="M34" s="11">
        <f>+'Tbl3'!AC34-'Tbl5'!S34</f>
        <v>1027.9303511071255</v>
      </c>
      <c r="N34" s="11">
        <f>+'Tbl3'!AF34-'Tbl5'!U34</f>
        <v>912.83486928329989</v>
      </c>
      <c r="O34" s="11">
        <f>+'Tbl3'!AI34-'Tbl5'!W34</f>
        <v>307.16982134234667</v>
      </c>
      <c r="P34" s="11">
        <f>+'Tbl3'!AL34-'Tbl5'!Y34</f>
        <v>3140.0164896185406</v>
      </c>
    </row>
    <row r="35" spans="1:16">
      <c r="A35" s="3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>
      <c r="A36" s="3" t="s">
        <v>47</v>
      </c>
      <c r="B36" s="10">
        <f>+'Tbl3'!B36-'Tbl5'!B36</f>
        <v>11739.689472170223</v>
      </c>
      <c r="C36" s="11">
        <f>+'Tbl3'!E36-'Tbl5'!C36</f>
        <v>296.30661970319875</v>
      </c>
      <c r="D36" s="11">
        <f>+'Tbl3'!H36-'Tbl5'!E36</f>
        <v>868.15269621410482</v>
      </c>
      <c r="E36" s="11">
        <f>+'Tbl3'!K36-'Tbl5'!G36</f>
        <v>4766.054818837426</v>
      </c>
      <c r="F36" s="11">
        <f>+'Tbl3'!N36-'Tbl5'!I36</f>
        <v>173.65207036279168</v>
      </c>
      <c r="G36" s="11"/>
      <c r="H36" s="11">
        <f>+'Tbl3'!Q36-'Tbl5'!K36</f>
        <v>149.7244753577848</v>
      </c>
      <c r="I36" s="11"/>
      <c r="J36" s="11">
        <f>+'Tbl3'!T36-'Tbl5'!M36</f>
        <v>891.06636609736256</v>
      </c>
      <c r="K36" s="11">
        <f>+'Tbl3'!W36-'Tbl5'!O36</f>
        <v>92.149035084991397</v>
      </c>
      <c r="L36" s="11">
        <f>+'Tbl3'!Z36-'Tbl5'!Q36</f>
        <v>0</v>
      </c>
      <c r="M36" s="11">
        <f>+'Tbl3'!AC36-'Tbl5'!S36</f>
        <v>498.32217776043206</v>
      </c>
      <c r="N36" s="11">
        <f>+'Tbl3'!AF36-'Tbl5'!U36</f>
        <v>776.68038712596638</v>
      </c>
      <c r="O36" s="11">
        <f>+'Tbl3'!AI36-'Tbl5'!W36</f>
        <v>286.88796505806033</v>
      </c>
      <c r="P36" s="11">
        <f>+'Tbl3'!AL36-'Tbl5'!Y36</f>
        <v>2940.6928605681019</v>
      </c>
    </row>
    <row r="37" spans="1:16">
      <c r="A37" s="3" t="s">
        <v>48</v>
      </c>
      <c r="B37" s="10">
        <f>+'Tbl3'!B37-'Tbl5'!B37</f>
        <v>11944.550473958607</v>
      </c>
      <c r="C37" s="11">
        <f>+'Tbl3'!E37-'Tbl5'!C37</f>
        <v>303.32348289757329</v>
      </c>
      <c r="D37" s="11">
        <f>+'Tbl3'!H37-'Tbl5'!E37</f>
        <v>790.19390038120309</v>
      </c>
      <c r="E37" s="11">
        <f>+'Tbl3'!K37-'Tbl5'!G37</f>
        <v>4565.4944495445188</v>
      </c>
      <c r="F37" s="11">
        <f>+'Tbl3'!N37-'Tbl5'!I37</f>
        <v>326.97359118345992</v>
      </c>
      <c r="G37" s="11"/>
      <c r="H37" s="11">
        <f>+'Tbl3'!Q37-'Tbl5'!K37</f>
        <v>121.9045286338049</v>
      </c>
      <c r="I37" s="11"/>
      <c r="J37" s="11">
        <f>+'Tbl3'!T37-'Tbl5'!M37</f>
        <v>869.36624509290698</v>
      </c>
      <c r="K37" s="11">
        <f>+'Tbl3'!W37-'Tbl5'!O37</f>
        <v>78.002072153083461</v>
      </c>
      <c r="L37" s="11">
        <f>+'Tbl3'!Z37-'Tbl5'!Q37</f>
        <v>185.48082095101935</v>
      </c>
      <c r="M37" s="11">
        <f>+'Tbl3'!AC37-'Tbl5'!S37</f>
        <v>478.77982535499791</v>
      </c>
      <c r="N37" s="11">
        <f>+'Tbl3'!AF37-'Tbl5'!U37</f>
        <v>962.00142165663021</v>
      </c>
      <c r="O37" s="11">
        <f>+'Tbl3'!AI37-'Tbl5'!W37</f>
        <v>360.31691213324336</v>
      </c>
      <c r="P37" s="11">
        <f>+'Tbl3'!AL37-'Tbl5'!Y37</f>
        <v>2902.713223976164</v>
      </c>
    </row>
    <row r="38" spans="1:16">
      <c r="A38" s="3" t="s">
        <v>49</v>
      </c>
      <c r="B38" s="10">
        <f>+'Tbl3'!B38-'Tbl5'!B38</f>
        <v>12429.228415623573</v>
      </c>
      <c r="C38" s="11">
        <f>+'Tbl3'!E38-'Tbl5'!C38</f>
        <v>361.06354532334342</v>
      </c>
      <c r="D38" s="11">
        <f>+'Tbl3'!H38-'Tbl5'!E38</f>
        <v>882.14471094733517</v>
      </c>
      <c r="E38" s="11">
        <f>+'Tbl3'!K38-'Tbl5'!G38</f>
        <v>4929.8189227637667</v>
      </c>
      <c r="F38" s="11">
        <f>+'Tbl3'!N38-'Tbl5'!I38</f>
        <v>206.20176527144253</v>
      </c>
      <c r="G38" s="11"/>
      <c r="H38" s="11">
        <f>+'Tbl3'!Q38-'Tbl5'!K38</f>
        <v>90.036063785431864</v>
      </c>
      <c r="I38" s="11"/>
      <c r="J38" s="11">
        <f>+'Tbl3'!T38-'Tbl5'!M38</f>
        <v>1100.3433485063033</v>
      </c>
      <c r="K38" s="11">
        <f>+'Tbl3'!W38-'Tbl5'!O38</f>
        <v>188.5058163749863</v>
      </c>
      <c r="L38" s="11">
        <f>+'Tbl3'!Z38-'Tbl5'!Q38</f>
        <v>111.34648754320355</v>
      </c>
      <c r="M38" s="11">
        <f>+'Tbl3'!AC38-'Tbl5'!S38</f>
        <v>580.02412177724329</v>
      </c>
      <c r="N38" s="11">
        <f>+'Tbl3'!AF38-'Tbl5'!U38</f>
        <v>885.24344701135499</v>
      </c>
      <c r="O38" s="11">
        <f>+'Tbl3'!AI38-'Tbl5'!W38</f>
        <v>283.42567163129354</v>
      </c>
      <c r="P38" s="11">
        <f>+'Tbl3'!AL38-'Tbl5'!Y38</f>
        <v>2811.0745146878662</v>
      </c>
    </row>
    <row r="39" spans="1:16">
      <c r="A39" s="8" t="s">
        <v>50</v>
      </c>
      <c r="B39" s="28">
        <f>+'Tbl3'!B39-'Tbl5'!B39</f>
        <v>16213.647271737116</v>
      </c>
      <c r="C39" s="28">
        <f>+'Tbl3'!E39-'Tbl5'!C39</f>
        <v>273.67634823731925</v>
      </c>
      <c r="D39" s="28">
        <f>+'Tbl3'!H39-'Tbl5'!E39</f>
        <v>1142.6429301793262</v>
      </c>
      <c r="E39" s="28">
        <f>+'Tbl3'!K39-'Tbl5'!G39</f>
        <v>6430.6376567772295</v>
      </c>
      <c r="F39" s="28">
        <f>+'Tbl3'!N39-'Tbl5'!I39</f>
        <v>399.41880985489917</v>
      </c>
      <c r="G39" s="28"/>
      <c r="H39" s="28">
        <f>+'Tbl3'!Q39-'Tbl5'!K39</f>
        <v>176.70505857314078</v>
      </c>
      <c r="I39" s="28"/>
      <c r="J39" s="28">
        <f>+'Tbl3'!T39-'Tbl5'!M39</f>
        <v>1578.5545339860275</v>
      </c>
      <c r="K39" s="28">
        <f>+'Tbl3'!W39-'Tbl5'!O39</f>
        <v>52.757458843932802</v>
      </c>
      <c r="L39" s="28">
        <f>+'Tbl3'!Z39-'Tbl5'!Q39</f>
        <v>137.11655575912687</v>
      </c>
      <c r="M39" s="28">
        <f>+'Tbl3'!AC39-'Tbl5'!S39</f>
        <v>1024.6097664499171</v>
      </c>
      <c r="N39" s="28">
        <f>+'Tbl3'!AF39-'Tbl5'!U39</f>
        <v>1225.9723605698007</v>
      </c>
      <c r="O39" s="28">
        <f>+'Tbl3'!AI39-'Tbl5'!W39</f>
        <v>159.98795634278616</v>
      </c>
      <c r="P39" s="28">
        <f>+'Tbl3'!AL39-'Tbl5'!Y39</f>
        <v>3611.5678361636128</v>
      </c>
    </row>
    <row r="40" spans="1:16">
      <c r="A40" s="208" t="s">
        <v>162</v>
      </c>
    </row>
  </sheetData>
  <mergeCells count="12">
    <mergeCell ref="F8:G8"/>
    <mergeCell ref="F9:G9"/>
    <mergeCell ref="H9:I9"/>
    <mergeCell ref="H8:I8"/>
    <mergeCell ref="A1:P1"/>
    <mergeCell ref="A3:P3"/>
    <mergeCell ref="E6:H6"/>
    <mergeCell ref="F7:G7"/>
    <mergeCell ref="H7:I7"/>
    <mergeCell ref="A4:P4"/>
    <mergeCell ref="E7:E9"/>
    <mergeCell ref="B7:B9"/>
  </mergeCells>
  <phoneticPr fontId="0" type="noConversion"/>
  <printOptions horizontalCentered="1"/>
  <pageMargins left="0.25" right="0.25" top="0.37" bottom="0.38" header="0.17" footer="0.25"/>
  <pageSetup scale="95" fitToHeight="0" orientation="landscape" r:id="rId1"/>
  <headerFooter scaleWithDoc="0" alignWithMargins="0">
    <oddFooter>&amp;LMSDE - LFRO   04/2020&amp;C&amp;P&amp;RSelected Financial Data, Part 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Q135"/>
  <sheetViews>
    <sheetView zoomScaleNormal="100" workbookViewId="0">
      <selection activeCell="I38" activeCellId="1" sqref="E38 I38"/>
    </sheetView>
  </sheetViews>
  <sheetFormatPr defaultRowHeight="12.5"/>
  <cols>
    <col min="1" max="1" width="14.1796875" style="3" customWidth="1"/>
    <col min="2" max="3" width="11.7265625" customWidth="1"/>
    <col min="4" max="4" width="9.54296875" bestFit="1" customWidth="1"/>
    <col min="5" max="5" width="4.1796875" customWidth="1"/>
    <col min="6" max="8" width="9.54296875" bestFit="1" customWidth="1"/>
    <col min="9" max="9" width="4.7265625" customWidth="1"/>
    <col min="10" max="12" width="9.54296875" bestFit="1" customWidth="1"/>
    <col min="13" max="13" width="5.54296875" customWidth="1"/>
    <col min="14" max="14" width="17.54296875" style="3" bestFit="1" customWidth="1"/>
    <col min="15" max="15" width="17.1796875" style="3" customWidth="1"/>
    <col min="16" max="16" width="15.54296875" style="3" customWidth="1"/>
    <col min="17" max="17" width="17.26953125" style="3" bestFit="1" customWidth="1"/>
    <col min="18" max="18" width="8.453125" style="3" customWidth="1"/>
    <col min="19" max="19" width="12.81640625" style="3" bestFit="1" customWidth="1"/>
    <col min="20" max="20" width="14.26953125" style="3" bestFit="1" customWidth="1"/>
    <col min="21" max="21" width="11.26953125" style="3" bestFit="1" customWidth="1"/>
    <col min="22" max="22" width="12.81640625" style="3" bestFit="1" customWidth="1"/>
    <col min="23" max="23" width="8.453125" style="3" customWidth="1"/>
    <col min="24" max="24" width="12.81640625" style="3" bestFit="1" customWidth="1"/>
    <col min="25" max="25" width="14.26953125" style="3" bestFit="1" customWidth="1"/>
    <col min="26" max="26" width="11.26953125" style="3" bestFit="1" customWidth="1"/>
    <col min="27" max="27" width="12.81640625" style="3" bestFit="1" customWidth="1"/>
    <col min="28" max="28" width="9.1796875" style="3"/>
    <col min="29" max="29" width="12.26953125" style="3" bestFit="1" customWidth="1"/>
    <col min="30" max="30" width="12.54296875" style="3" customWidth="1"/>
    <col min="31" max="31" width="9.7265625" style="3" bestFit="1" customWidth="1"/>
    <col min="32" max="32" width="12.26953125" style="3" bestFit="1" customWidth="1"/>
    <col min="33" max="33" width="9.1796875" style="3"/>
    <col min="34" max="34" width="10.81640625" style="3" bestFit="1" customWidth="1"/>
    <col min="35" max="35" width="12.453125" style="3" bestFit="1" customWidth="1"/>
    <col min="36" max="36" width="10.26953125" style="3" bestFit="1" customWidth="1"/>
    <col min="37" max="37" width="9.26953125" style="3" bestFit="1" customWidth="1"/>
    <col min="38" max="38" width="11.26953125" customWidth="1"/>
    <col min="40" max="40" width="16" bestFit="1" customWidth="1"/>
    <col min="41" max="41" width="14.26953125" bestFit="1" customWidth="1"/>
    <col min="42" max="42" width="12.26953125" bestFit="1" customWidth="1"/>
    <col min="43" max="43" width="13.453125" bestFit="1" customWidth="1"/>
  </cols>
  <sheetData>
    <row r="1" spans="1:43">
      <c r="A1" s="296" t="s">
        <v>89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</row>
    <row r="2" spans="1:43">
      <c r="X2" s="263"/>
    </row>
    <row r="3" spans="1:43">
      <c r="A3" s="295" t="s">
        <v>180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AC3" s="208"/>
      <c r="AI3" s="208"/>
      <c r="AL3" s="3"/>
      <c r="AM3" s="3"/>
      <c r="AN3" s="208"/>
      <c r="AO3" s="3"/>
      <c r="AP3" s="3"/>
      <c r="AQ3" s="3"/>
    </row>
    <row r="4" spans="1:43">
      <c r="A4" s="296"/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N4" s="257"/>
      <c r="O4" s="84"/>
      <c r="P4" s="84"/>
      <c r="Q4" s="84"/>
      <c r="S4" s="257"/>
      <c r="T4" s="84"/>
      <c r="U4" s="84"/>
      <c r="V4" s="84"/>
      <c r="X4" s="257"/>
      <c r="Y4" s="84"/>
      <c r="Z4" s="84"/>
      <c r="AA4" s="84"/>
      <c r="AC4" s="84"/>
      <c r="AD4" s="84"/>
      <c r="AE4" s="84"/>
      <c r="AF4" s="84"/>
      <c r="AL4" s="3"/>
      <c r="AM4" s="3"/>
      <c r="AN4" s="3"/>
      <c r="AO4" s="3"/>
      <c r="AP4" s="3"/>
      <c r="AQ4" s="3"/>
    </row>
    <row r="5" spans="1:43" ht="13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N5" s="261"/>
      <c r="O5" s="261"/>
      <c r="P5" s="261"/>
      <c r="Q5" s="261"/>
      <c r="S5" s="261"/>
      <c r="T5" s="261"/>
      <c r="U5" s="261"/>
      <c r="V5" s="261"/>
      <c r="X5" s="261"/>
      <c r="Y5" s="261"/>
      <c r="Z5" s="261"/>
      <c r="AA5" s="261"/>
      <c r="AC5" s="261"/>
      <c r="AD5" s="261"/>
      <c r="AE5" s="261"/>
      <c r="AF5" s="261"/>
      <c r="AL5" s="3"/>
      <c r="AM5" s="3"/>
      <c r="AN5" s="308"/>
      <c r="AO5" s="309"/>
      <c r="AP5" s="309"/>
      <c r="AQ5" s="309"/>
    </row>
    <row r="6" spans="1:43" ht="15" customHeight="1" thickTop="1">
      <c r="A6" s="3" t="s">
        <v>84</v>
      </c>
      <c r="N6" s="256"/>
      <c r="O6" s="256"/>
      <c r="P6" s="256"/>
      <c r="Q6" s="256"/>
      <c r="S6" s="256"/>
      <c r="T6" s="256"/>
      <c r="U6" s="256"/>
      <c r="V6" s="256"/>
      <c r="X6" s="256"/>
      <c r="Y6" s="256"/>
      <c r="Z6" s="256"/>
      <c r="AA6" s="256"/>
      <c r="AC6" s="256"/>
      <c r="AD6" s="256"/>
      <c r="AE6" s="256"/>
      <c r="AF6" s="256"/>
      <c r="AI6" s="257"/>
      <c r="AJ6" s="84"/>
      <c r="AK6" s="84"/>
      <c r="AL6" s="84"/>
      <c r="AM6" s="3"/>
      <c r="AN6" s="101"/>
      <c r="AO6" s="101"/>
      <c r="AP6" s="101"/>
      <c r="AQ6" s="101"/>
    </row>
    <row r="7" spans="1:43" ht="13.5" customHeight="1">
      <c r="A7" t="s">
        <v>11</v>
      </c>
      <c r="B7" s="298" t="s">
        <v>90</v>
      </c>
      <c r="C7" s="298"/>
      <c r="D7" s="298"/>
      <c r="E7" s="192"/>
      <c r="F7" s="298" t="s">
        <v>91</v>
      </c>
      <c r="G7" s="298"/>
      <c r="H7" s="298"/>
      <c r="I7" s="192"/>
      <c r="J7" s="298" t="s">
        <v>92</v>
      </c>
      <c r="K7" s="298"/>
      <c r="L7" s="298"/>
      <c r="N7" s="256"/>
      <c r="O7" s="256"/>
      <c r="P7" s="256"/>
      <c r="Q7" s="256"/>
      <c r="S7" s="256"/>
      <c r="T7" s="256"/>
      <c r="U7" s="256"/>
      <c r="V7" s="256"/>
      <c r="X7" s="256"/>
      <c r="Y7" s="256"/>
      <c r="Z7" s="256"/>
      <c r="AA7" s="256"/>
      <c r="AC7" s="256"/>
      <c r="AD7" s="256"/>
      <c r="AE7" s="256"/>
      <c r="AF7" s="256"/>
      <c r="AI7" s="262"/>
      <c r="AJ7" s="262"/>
      <c r="AK7" s="262"/>
      <c r="AL7" s="262"/>
      <c r="AM7" s="3"/>
      <c r="AN7" s="101"/>
      <c r="AO7" s="101"/>
      <c r="AP7" s="101"/>
      <c r="AQ7" s="101"/>
    </row>
    <row r="8" spans="1:43" ht="13.5" thickBot="1">
      <c r="A8" s="4" t="s">
        <v>85</v>
      </c>
      <c r="B8" s="140" t="s">
        <v>159</v>
      </c>
      <c r="C8" s="140" t="s">
        <v>161</v>
      </c>
      <c r="D8" s="140" t="s">
        <v>174</v>
      </c>
      <c r="E8" s="58"/>
      <c r="F8" s="140" t="s">
        <v>159</v>
      </c>
      <c r="G8" s="140" t="s">
        <v>161</v>
      </c>
      <c r="H8" s="140" t="s">
        <v>174</v>
      </c>
      <c r="I8" s="102"/>
      <c r="J8" s="140" t="s">
        <v>159</v>
      </c>
      <c r="K8" s="140" t="s">
        <v>161</v>
      </c>
      <c r="L8" s="140" t="s">
        <v>174</v>
      </c>
      <c r="M8" s="59"/>
      <c r="N8" s="256"/>
      <c r="O8" s="209"/>
      <c r="P8" s="120"/>
      <c r="Q8" s="256"/>
      <c r="R8" s="119"/>
      <c r="S8" s="256"/>
      <c r="T8" s="209"/>
      <c r="U8" s="120"/>
      <c r="V8" s="256"/>
      <c r="W8" s="119"/>
      <c r="X8" s="256"/>
      <c r="Y8" s="209"/>
      <c r="Z8" s="120"/>
      <c r="AA8" s="256"/>
      <c r="AC8" s="256"/>
      <c r="AD8" s="256"/>
      <c r="AE8" s="256"/>
      <c r="AF8" s="256"/>
      <c r="AI8" s="255"/>
      <c r="AJ8" s="255"/>
      <c r="AK8" s="256"/>
      <c r="AL8" s="255"/>
      <c r="AM8" s="3"/>
      <c r="AN8" s="101"/>
      <c r="AO8" s="209"/>
      <c r="AP8" s="120"/>
      <c r="AQ8" s="101"/>
    </row>
    <row r="9" spans="1:43" s="53" customFormat="1">
      <c r="A9" s="72" t="s">
        <v>52</v>
      </c>
      <c r="B9" s="142">
        <v>259.26756488329477</v>
      </c>
      <c r="C9" s="145">
        <v>218.7751425880179</v>
      </c>
      <c r="D9" s="145">
        <v>0</v>
      </c>
      <c r="E9" s="141"/>
      <c r="F9" s="142">
        <v>40.905269004410897</v>
      </c>
      <c r="G9" s="182">
        <v>44.194306348402094</v>
      </c>
      <c r="H9" s="53">
        <v>0</v>
      </c>
      <c r="I9" s="141"/>
      <c r="J9" s="142">
        <v>12.613522641815694</v>
      </c>
      <c r="K9" s="142">
        <v>13.070686867242634</v>
      </c>
      <c r="L9" s="182">
        <v>0</v>
      </c>
      <c r="N9" s="264"/>
      <c r="O9" s="264"/>
      <c r="P9" s="264"/>
      <c r="Q9" s="264"/>
      <c r="R9" s="211"/>
      <c r="S9" s="157"/>
      <c r="T9" s="157"/>
      <c r="U9" s="157"/>
      <c r="V9" s="157"/>
      <c r="W9" s="211"/>
      <c r="X9" s="221"/>
      <c r="Y9" s="221"/>
      <c r="Z9" s="221"/>
      <c r="AA9" s="221"/>
      <c r="AB9" s="211"/>
      <c r="AC9" s="100"/>
      <c r="AD9" s="210"/>
      <c r="AE9" s="210"/>
      <c r="AF9" s="210"/>
      <c r="AG9" s="211"/>
      <c r="AH9" s="211"/>
      <c r="AI9" s="212"/>
      <c r="AJ9" s="213"/>
      <c r="AK9" s="214"/>
      <c r="AL9" s="213"/>
      <c r="AM9" s="211"/>
      <c r="AN9" s="135"/>
      <c r="AO9" s="174"/>
      <c r="AP9" s="174"/>
      <c r="AQ9" s="174"/>
    </row>
    <row r="10" spans="1:43" ht="13">
      <c r="C10" s="254"/>
      <c r="D10" s="254"/>
      <c r="E10" s="143"/>
      <c r="F10" s="254"/>
      <c r="G10" s="139"/>
      <c r="I10" s="143"/>
      <c r="J10" s="139"/>
      <c r="K10" s="139"/>
      <c r="L10" s="139"/>
      <c r="X10" s="104"/>
      <c r="Y10" s="104"/>
      <c r="Z10" s="104"/>
      <c r="AA10" s="104"/>
      <c r="AC10" s="103"/>
      <c r="AD10" s="103"/>
      <c r="AE10" s="103"/>
      <c r="AF10" s="103"/>
      <c r="AI10" s="119"/>
      <c r="AJ10" s="119"/>
      <c r="AK10" s="120"/>
      <c r="AL10" s="119"/>
      <c r="AM10" s="3"/>
      <c r="AN10" s="104"/>
      <c r="AO10" s="104"/>
      <c r="AP10" s="104"/>
      <c r="AQ10" s="104"/>
    </row>
    <row r="11" spans="1:43">
      <c r="A11" s="3" t="s">
        <v>28</v>
      </c>
      <c r="B11" s="122">
        <v>255.31494666689969</v>
      </c>
      <c r="C11" s="145">
        <v>235.93612588158734</v>
      </c>
      <c r="D11" s="145">
        <v>261.44259256911778</v>
      </c>
      <c r="E11" s="146"/>
      <c r="F11" s="222">
        <v>12.232708249590754</v>
      </c>
      <c r="G11" s="223">
        <v>9.4746694963446743</v>
      </c>
      <c r="H11" s="157">
        <v>236.40959600441133</v>
      </c>
      <c r="I11" s="146"/>
      <c r="J11" s="223">
        <v>12.666989403286786</v>
      </c>
      <c r="K11" s="223">
        <v>13.080851013935384</v>
      </c>
      <c r="L11" s="223">
        <v>11.459355787392091</v>
      </c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219"/>
      <c r="Y11" s="219"/>
      <c r="Z11" s="219"/>
      <c r="AA11" s="219"/>
      <c r="AC11" s="104"/>
      <c r="AD11" s="135"/>
      <c r="AE11" s="135"/>
      <c r="AF11" s="135"/>
      <c r="AI11" s="104"/>
      <c r="AJ11" s="135"/>
      <c r="AK11" s="135"/>
      <c r="AL11" s="135"/>
      <c r="AM11" s="215"/>
      <c r="AN11" s="104"/>
      <c r="AO11" s="135"/>
      <c r="AP11" s="216"/>
      <c r="AQ11" s="135"/>
    </row>
    <row r="12" spans="1:43">
      <c r="A12" s="3" t="s">
        <v>29</v>
      </c>
      <c r="B12" s="122">
        <v>424.21829824680077</v>
      </c>
      <c r="C12" s="145">
        <v>393.59415535815845</v>
      </c>
      <c r="D12" s="145">
        <v>419.50481582145028</v>
      </c>
      <c r="E12" s="146"/>
      <c r="F12" s="222">
        <v>127.33516022307479</v>
      </c>
      <c r="G12" s="223">
        <v>174.16394489430576</v>
      </c>
      <c r="H12" s="157">
        <v>290.93151675168087</v>
      </c>
      <c r="I12" s="146"/>
      <c r="J12" s="223">
        <v>14.156236833483614</v>
      </c>
      <c r="K12" s="223">
        <v>17.557328833064627</v>
      </c>
      <c r="L12" s="223">
        <v>110.08535743467729</v>
      </c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219"/>
      <c r="Y12" s="219"/>
      <c r="Z12" s="219"/>
      <c r="AA12" s="219"/>
      <c r="AC12" s="104"/>
      <c r="AD12" s="135"/>
      <c r="AE12" s="135"/>
      <c r="AF12" s="135"/>
      <c r="AI12" s="104"/>
      <c r="AJ12" s="135"/>
      <c r="AK12" s="135"/>
      <c r="AL12" s="135"/>
      <c r="AM12" s="215"/>
      <c r="AN12" s="104"/>
      <c r="AO12" s="135"/>
      <c r="AP12" s="216"/>
      <c r="AQ12" s="135"/>
    </row>
    <row r="13" spans="1:43">
      <c r="A13" s="3" t="s">
        <v>51</v>
      </c>
      <c r="B13" s="122">
        <v>245.86170436995681</v>
      </c>
      <c r="C13" s="145">
        <v>153.33235638775739</v>
      </c>
      <c r="D13" s="145">
        <v>230.94477081331809</v>
      </c>
      <c r="E13" s="146"/>
      <c r="F13" s="222">
        <v>15.294285461029006</v>
      </c>
      <c r="G13" s="223">
        <v>9.5548109030889155</v>
      </c>
      <c r="H13" s="157">
        <v>220.69083322875755</v>
      </c>
      <c r="I13" s="146"/>
      <c r="J13" s="223">
        <v>0.1488107005809283</v>
      </c>
      <c r="K13" s="223">
        <v>0.28029923721368655</v>
      </c>
      <c r="L13" s="223">
        <v>10.040861756959881</v>
      </c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219"/>
      <c r="Y13" s="219"/>
      <c r="Z13" s="219"/>
      <c r="AA13" s="219"/>
      <c r="AC13" s="104"/>
      <c r="AD13" s="135"/>
      <c r="AE13" s="135"/>
      <c r="AF13" s="135"/>
      <c r="AI13" s="104"/>
      <c r="AJ13" s="135"/>
      <c r="AK13" s="135"/>
      <c r="AL13" s="135"/>
      <c r="AM13" s="215"/>
      <c r="AN13" s="104"/>
      <c r="AO13" s="135"/>
      <c r="AP13" s="216"/>
      <c r="AQ13" s="135"/>
    </row>
    <row r="14" spans="1:43" ht="13">
      <c r="A14" s="3" t="s">
        <v>30</v>
      </c>
      <c r="B14" s="122">
        <v>299.24227434454519</v>
      </c>
      <c r="C14" s="145">
        <v>260.77963770306025</v>
      </c>
      <c r="D14" s="145">
        <v>270.37390037981447</v>
      </c>
      <c r="E14" s="146"/>
      <c r="F14" s="222">
        <v>60.245264821378562</v>
      </c>
      <c r="G14" s="223">
        <v>73.572870655945636</v>
      </c>
      <c r="H14" s="157">
        <v>188.40410711703936</v>
      </c>
      <c r="I14" s="146"/>
      <c r="J14" s="223">
        <v>28.782278836812466</v>
      </c>
      <c r="K14" s="223">
        <v>24.830046153901133</v>
      </c>
      <c r="L14" s="223">
        <v>59.660637224900249</v>
      </c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219"/>
      <c r="Y14" s="219"/>
      <c r="Z14" s="219"/>
      <c r="AA14" s="219"/>
      <c r="AC14" s="104"/>
      <c r="AD14" s="135"/>
      <c r="AE14" s="135"/>
      <c r="AF14" s="135"/>
      <c r="AI14" s="104"/>
      <c r="AJ14" s="135"/>
      <c r="AK14" s="135"/>
      <c r="AL14" s="217"/>
      <c r="AM14" s="215"/>
      <c r="AN14" s="104"/>
      <c r="AO14" s="135"/>
      <c r="AP14" s="216"/>
      <c r="AQ14" s="135"/>
    </row>
    <row r="15" spans="1:43">
      <c r="A15" s="3" t="s">
        <v>31</v>
      </c>
      <c r="B15" s="122">
        <v>171.51327825298125</v>
      </c>
      <c r="C15" s="145">
        <v>152.08337303538292</v>
      </c>
      <c r="D15" s="145">
        <v>180.77008287756266</v>
      </c>
      <c r="E15" s="146"/>
      <c r="F15" s="222">
        <v>18.494227447197243</v>
      </c>
      <c r="G15" s="223">
        <v>30.1792162149303</v>
      </c>
      <c r="H15" s="157">
        <v>122.97056806361776</v>
      </c>
      <c r="I15" s="146"/>
      <c r="J15" s="223">
        <v>12.525800864569277</v>
      </c>
      <c r="K15" s="223">
        <v>11.55995749607473</v>
      </c>
      <c r="L15" s="223">
        <v>44.615285038418953</v>
      </c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219"/>
      <c r="Y15" s="219"/>
      <c r="Z15" s="219"/>
      <c r="AA15" s="219"/>
      <c r="AC15" s="104"/>
      <c r="AD15" s="216"/>
      <c r="AE15" s="135"/>
      <c r="AF15" s="135"/>
      <c r="AI15" s="104"/>
      <c r="AJ15" s="135"/>
      <c r="AK15" s="135"/>
      <c r="AL15" s="135"/>
      <c r="AM15" s="215"/>
      <c r="AN15" s="104"/>
      <c r="AO15" s="135"/>
      <c r="AP15" s="216"/>
      <c r="AQ15" s="135"/>
    </row>
    <row r="16" spans="1:43">
      <c r="B16" s="122"/>
      <c r="C16" s="145"/>
      <c r="D16" s="145"/>
      <c r="E16" s="254"/>
      <c r="F16" s="222"/>
      <c r="G16" s="224"/>
      <c r="H16" s="3"/>
      <c r="I16" s="254"/>
      <c r="J16" s="208"/>
      <c r="K16" s="208"/>
      <c r="L16" s="224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219"/>
      <c r="Y16" s="219"/>
      <c r="Z16" s="219"/>
      <c r="AA16" s="219"/>
      <c r="AC16" s="104"/>
      <c r="AD16" s="218"/>
      <c r="AE16" s="168"/>
      <c r="AF16" s="168"/>
      <c r="AI16" s="104"/>
      <c r="AJ16" s="168"/>
      <c r="AK16" s="168"/>
      <c r="AL16" s="168"/>
      <c r="AM16" s="215"/>
      <c r="AN16" s="104"/>
      <c r="AO16" s="168"/>
      <c r="AP16" s="168"/>
      <c r="AQ16" s="168"/>
    </row>
    <row r="17" spans="1:43">
      <c r="A17" s="3" t="s">
        <v>32</v>
      </c>
      <c r="B17" s="122">
        <v>218.35877502507148</v>
      </c>
      <c r="C17" s="145">
        <v>201.26678319477935</v>
      </c>
      <c r="D17" s="145">
        <v>200.56999432642263</v>
      </c>
      <c r="E17" s="146"/>
      <c r="F17" s="222">
        <v>23.989059540170114</v>
      </c>
      <c r="G17" s="223">
        <v>16.473072005299862</v>
      </c>
      <c r="H17" s="157">
        <v>178.00565275551764</v>
      </c>
      <c r="I17" s="146"/>
      <c r="J17" s="223">
        <v>8.3957192734836372</v>
      </c>
      <c r="K17" s="223">
        <v>9.406604207207991</v>
      </c>
      <c r="L17" s="223">
        <v>13.467413263433896</v>
      </c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219"/>
      <c r="Y17" s="219"/>
      <c r="Z17" s="219"/>
      <c r="AA17" s="219"/>
      <c r="AC17" s="104"/>
      <c r="AD17" s="135"/>
      <c r="AE17" s="135"/>
      <c r="AF17" s="135"/>
      <c r="AI17" s="104"/>
      <c r="AJ17" s="135"/>
      <c r="AK17" s="135"/>
      <c r="AL17" s="135"/>
      <c r="AM17" s="215"/>
      <c r="AN17" s="104"/>
      <c r="AO17" s="216"/>
      <c r="AP17" s="216"/>
      <c r="AQ17" s="135"/>
    </row>
    <row r="18" spans="1:43">
      <c r="A18" s="3" t="s">
        <v>33</v>
      </c>
      <c r="B18" s="122">
        <v>330.17165737560623</v>
      </c>
      <c r="C18" s="145">
        <v>289.04928394905886</v>
      </c>
      <c r="D18" s="145">
        <v>336.49740448161015</v>
      </c>
      <c r="E18" s="146"/>
      <c r="F18" s="222">
        <v>56.738854658666185</v>
      </c>
      <c r="G18" s="223">
        <v>50.707647672563247</v>
      </c>
      <c r="H18" s="157">
        <v>268.75246075138369</v>
      </c>
      <c r="I18" s="146"/>
      <c r="J18" s="223">
        <v>19.969104203701466</v>
      </c>
      <c r="K18" s="223">
        <v>19.652496859079676</v>
      </c>
      <c r="L18" s="223">
        <v>46.845569927151757</v>
      </c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219"/>
      <c r="Y18" s="219"/>
      <c r="Z18" s="219"/>
      <c r="AA18" s="219"/>
      <c r="AC18" s="104"/>
      <c r="AD18" s="135"/>
      <c r="AE18" s="135"/>
      <c r="AF18" s="135"/>
      <c r="AI18" s="104"/>
      <c r="AJ18" s="135"/>
      <c r="AK18" s="135"/>
      <c r="AL18" s="135"/>
      <c r="AM18" s="215"/>
      <c r="AN18" s="104"/>
      <c r="AO18" s="135"/>
      <c r="AP18" s="216"/>
      <c r="AQ18" s="135"/>
    </row>
    <row r="19" spans="1:43">
      <c r="A19" s="3" t="s">
        <v>34</v>
      </c>
      <c r="B19" s="122">
        <v>318.52465506820062</v>
      </c>
      <c r="C19" s="145">
        <v>198.20384481716408</v>
      </c>
      <c r="D19" s="145">
        <v>331.70461976317239</v>
      </c>
      <c r="E19" s="146"/>
      <c r="F19" s="222">
        <v>7.3304046668537781</v>
      </c>
      <c r="G19" s="223">
        <v>7.4001889630152959</v>
      </c>
      <c r="H19" s="157">
        <v>233.26549957111456</v>
      </c>
      <c r="I19" s="146"/>
      <c r="J19" s="223">
        <v>10.365167870379876</v>
      </c>
      <c r="K19" s="223">
        <v>9.9207905678375798</v>
      </c>
      <c r="L19" s="223">
        <v>86.404219796305512</v>
      </c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219"/>
      <c r="Y19" s="219"/>
      <c r="Z19" s="219"/>
      <c r="AA19" s="219"/>
      <c r="AC19" s="104"/>
      <c r="AD19" s="135"/>
      <c r="AE19" s="135"/>
      <c r="AF19" s="135"/>
      <c r="AI19" s="104"/>
      <c r="AJ19" s="135"/>
      <c r="AK19" s="135"/>
      <c r="AL19" s="135"/>
      <c r="AM19" s="215"/>
      <c r="AN19" s="104"/>
      <c r="AO19" s="135"/>
      <c r="AP19" s="216"/>
      <c r="AQ19" s="135"/>
    </row>
    <row r="20" spans="1:43">
      <c r="A20" s="3" t="s">
        <v>35</v>
      </c>
      <c r="B20" s="122">
        <v>337.61847696316647</v>
      </c>
      <c r="C20" s="145">
        <v>225.71418637976947</v>
      </c>
      <c r="D20" s="145">
        <v>227.10062947248676</v>
      </c>
      <c r="E20" s="146"/>
      <c r="F20" s="222">
        <v>24.118622391501795</v>
      </c>
      <c r="G20" s="223">
        <v>20.801123807898026</v>
      </c>
      <c r="H20" s="157">
        <v>193.2121443007124</v>
      </c>
      <c r="I20" s="146"/>
      <c r="J20" s="223">
        <v>8.2940632940237098</v>
      </c>
      <c r="K20" s="223">
        <v>8.8741503818601384</v>
      </c>
      <c r="L20" s="223">
        <v>24.567669370108138</v>
      </c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219"/>
      <c r="Y20" s="219"/>
      <c r="Z20" s="219"/>
      <c r="AA20" s="219"/>
      <c r="AC20" s="104"/>
      <c r="AD20" s="135"/>
      <c r="AE20" s="135"/>
      <c r="AF20" s="135"/>
      <c r="AI20" s="104"/>
      <c r="AJ20" s="135"/>
      <c r="AK20" s="135"/>
      <c r="AL20" s="135"/>
      <c r="AM20" s="215"/>
      <c r="AN20" s="104"/>
      <c r="AO20" s="135"/>
      <c r="AP20" s="216"/>
      <c r="AQ20" s="135"/>
    </row>
    <row r="21" spans="1:43">
      <c r="A21" s="3" t="s">
        <v>36</v>
      </c>
      <c r="B21" s="122">
        <v>638.64914295478934</v>
      </c>
      <c r="C21" s="145">
        <v>482.37833769421115</v>
      </c>
      <c r="D21" s="145">
        <v>464.54176188441488</v>
      </c>
      <c r="E21" s="146"/>
      <c r="F21" s="222">
        <v>77.807460232228621</v>
      </c>
      <c r="G21" s="223">
        <v>50.672844224709102</v>
      </c>
      <c r="H21" s="157">
        <v>409.67376467224648</v>
      </c>
      <c r="I21" s="146"/>
      <c r="J21" s="223">
        <v>0.84749605683615936</v>
      </c>
      <c r="K21" s="223">
        <v>50.052932348954705</v>
      </c>
      <c r="L21" s="223">
        <v>54.867997212168433</v>
      </c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219"/>
      <c r="Y21" s="219"/>
      <c r="Z21" s="219"/>
      <c r="AA21" s="219"/>
      <c r="AC21" s="104"/>
      <c r="AD21" s="135"/>
      <c r="AE21" s="135"/>
      <c r="AF21" s="135"/>
      <c r="AI21" s="104"/>
      <c r="AJ21" s="135"/>
      <c r="AK21" s="135"/>
      <c r="AL21" s="135"/>
      <c r="AM21" s="215"/>
      <c r="AN21" s="104"/>
      <c r="AO21" s="135"/>
      <c r="AP21" s="216"/>
      <c r="AQ21" s="135"/>
    </row>
    <row r="22" spans="1:43">
      <c r="B22" s="122"/>
      <c r="C22" s="145"/>
      <c r="D22" s="145"/>
      <c r="E22" s="146"/>
      <c r="F22" s="222"/>
      <c r="G22" s="224"/>
      <c r="H22" s="3"/>
      <c r="I22" s="146"/>
      <c r="J22" s="208"/>
      <c r="K22" s="208"/>
      <c r="L22" s="224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219"/>
      <c r="Y22" s="219"/>
      <c r="Z22" s="219"/>
      <c r="AA22" s="219"/>
      <c r="AC22" s="104"/>
      <c r="AD22" s="168"/>
      <c r="AE22" s="218"/>
      <c r="AF22" s="168"/>
      <c r="AI22" s="104"/>
      <c r="AJ22" s="168"/>
      <c r="AK22" s="168"/>
      <c r="AL22" s="168"/>
      <c r="AM22" s="215"/>
      <c r="AN22" s="104"/>
      <c r="AO22" s="168"/>
      <c r="AP22" s="168"/>
      <c r="AQ22" s="168"/>
    </row>
    <row r="23" spans="1:43">
      <c r="A23" s="3" t="s">
        <v>37</v>
      </c>
      <c r="B23" s="122">
        <v>280.04653813080978</v>
      </c>
      <c r="C23" s="145">
        <v>209.33004660328643</v>
      </c>
      <c r="D23" s="145">
        <v>230.74104934002892</v>
      </c>
      <c r="E23" s="146"/>
      <c r="F23" s="222">
        <v>73.746476855963579</v>
      </c>
      <c r="G23" s="223">
        <v>48.705149670240303</v>
      </c>
      <c r="H23" s="157">
        <v>152.27977225595293</v>
      </c>
      <c r="I23" s="146"/>
      <c r="J23" s="223">
        <v>22.517434962000301</v>
      </c>
      <c r="K23" s="223">
        <v>21.330270797099853</v>
      </c>
      <c r="L23" s="223">
        <v>57.709163858482526</v>
      </c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219"/>
      <c r="Y23" s="219"/>
      <c r="Z23" s="219"/>
      <c r="AA23" s="219"/>
      <c r="AC23" s="104"/>
      <c r="AD23" s="135"/>
      <c r="AE23" s="216"/>
      <c r="AF23" s="135"/>
      <c r="AI23" s="104"/>
      <c r="AJ23" s="135"/>
      <c r="AK23" s="135"/>
      <c r="AL23" s="135"/>
      <c r="AM23" s="215"/>
      <c r="AN23" s="104"/>
      <c r="AO23" s="135"/>
      <c r="AP23" s="216"/>
      <c r="AQ23" s="135"/>
    </row>
    <row r="24" spans="1:43">
      <c r="A24" s="3" t="s">
        <v>38</v>
      </c>
      <c r="B24" s="122">
        <v>337.84629650667426</v>
      </c>
      <c r="C24" s="145">
        <v>341.60939115124671</v>
      </c>
      <c r="D24" s="145">
        <v>326.59436894813319</v>
      </c>
      <c r="E24" s="146"/>
      <c r="F24" s="222">
        <v>84.698764555523994</v>
      </c>
      <c r="G24" s="223">
        <v>121.22309308797637</v>
      </c>
      <c r="H24" s="157">
        <v>151.08443532448803</v>
      </c>
      <c r="I24" s="146"/>
      <c r="J24" s="223">
        <v>6.4265208747514908</v>
      </c>
      <c r="K24" s="223">
        <v>5.8526779121940145</v>
      </c>
      <c r="L24" s="223">
        <v>170.22776005288645</v>
      </c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219"/>
      <c r="Y24" s="219"/>
      <c r="Z24" s="219"/>
      <c r="AA24" s="219"/>
      <c r="AC24" s="104"/>
      <c r="AD24" s="216"/>
      <c r="AE24" s="135"/>
      <c r="AF24" s="135"/>
      <c r="AI24" s="104"/>
      <c r="AJ24" s="135"/>
      <c r="AK24" s="135"/>
      <c r="AL24" s="135"/>
      <c r="AM24" s="215"/>
      <c r="AN24" s="104"/>
      <c r="AO24" s="135"/>
      <c r="AP24" s="216"/>
      <c r="AQ24" s="135"/>
    </row>
    <row r="25" spans="1:43">
      <c r="A25" s="3" t="s">
        <v>39</v>
      </c>
      <c r="B25" s="122">
        <v>232.74547767944054</v>
      </c>
      <c r="C25" s="145">
        <v>203.54142723867977</v>
      </c>
      <c r="D25" s="145">
        <v>232.00020052940886</v>
      </c>
      <c r="E25" s="146"/>
      <c r="F25" s="222">
        <v>20.082484109767464</v>
      </c>
      <c r="G25" s="223">
        <v>20.799994056683232</v>
      </c>
      <c r="H25" s="157">
        <v>201.61156073711919</v>
      </c>
      <c r="I25" s="146"/>
      <c r="J25" s="223">
        <v>19.954197055400584</v>
      </c>
      <c r="K25" s="223">
        <v>12.352690726206566</v>
      </c>
      <c r="L25" s="223">
        <v>16.51139053755384</v>
      </c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219"/>
      <c r="Y25" s="219"/>
      <c r="Z25" s="219"/>
      <c r="AA25" s="219"/>
      <c r="AC25" s="104"/>
      <c r="AD25" s="216"/>
      <c r="AE25" s="216"/>
      <c r="AF25" s="135"/>
      <c r="AI25" s="104"/>
      <c r="AJ25" s="135"/>
      <c r="AK25" s="135"/>
      <c r="AL25" s="135"/>
      <c r="AM25" s="215"/>
      <c r="AN25" s="104"/>
      <c r="AO25" s="135"/>
      <c r="AP25" s="216"/>
      <c r="AQ25" s="135"/>
    </row>
    <row r="26" spans="1:43">
      <c r="A26" s="3" t="s">
        <v>40</v>
      </c>
      <c r="B26" s="122">
        <v>311.53846237657075</v>
      </c>
      <c r="C26" s="145">
        <v>242.49266407065591</v>
      </c>
      <c r="D26" s="145">
        <v>200.98884853483875</v>
      </c>
      <c r="E26" s="146"/>
      <c r="F26" s="222">
        <v>51.656792322778273</v>
      </c>
      <c r="G26" s="223">
        <v>36.207265076640063</v>
      </c>
      <c r="H26" s="157">
        <v>189.49218331073271</v>
      </c>
      <c r="I26" s="146"/>
      <c r="J26" s="223">
        <v>12.361341472968499</v>
      </c>
      <c r="K26" s="223">
        <v>14.136253144407798</v>
      </c>
      <c r="L26" s="223">
        <v>11.496665224106048</v>
      </c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219"/>
      <c r="Y26" s="219"/>
      <c r="Z26" s="219"/>
      <c r="AA26" s="219"/>
      <c r="AC26" s="104"/>
      <c r="AD26" s="216"/>
      <c r="AE26" s="216"/>
      <c r="AF26" s="135"/>
      <c r="AI26" s="104"/>
      <c r="AJ26" s="135"/>
      <c r="AK26" s="135"/>
      <c r="AL26" s="135"/>
      <c r="AM26" s="215"/>
      <c r="AN26" s="104"/>
      <c r="AO26" s="135"/>
      <c r="AP26" s="216"/>
      <c r="AQ26" s="135"/>
    </row>
    <row r="27" spans="1:43">
      <c r="A27" s="3" t="s">
        <v>41</v>
      </c>
      <c r="B27" s="122">
        <v>255.80995512334377</v>
      </c>
      <c r="C27" s="145">
        <v>165.93160408195286</v>
      </c>
      <c r="D27" s="145">
        <v>140.45265484611232</v>
      </c>
      <c r="E27" s="146"/>
      <c r="F27" s="222">
        <v>84.28801449448531</v>
      </c>
      <c r="G27" s="223">
        <v>42.274443340350146</v>
      </c>
      <c r="H27" s="157">
        <v>110.43597820870401</v>
      </c>
      <c r="I27" s="146"/>
      <c r="J27" s="223">
        <v>0</v>
      </c>
      <c r="K27" s="223">
        <v>15.157373207117921</v>
      </c>
      <c r="L27" s="223">
        <v>13.265684780897114</v>
      </c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219"/>
      <c r="Y27" s="219"/>
      <c r="Z27" s="219"/>
      <c r="AA27" s="219"/>
      <c r="AC27" s="104"/>
      <c r="AD27" s="135"/>
      <c r="AE27" s="135"/>
      <c r="AF27" s="135"/>
      <c r="AI27" s="104"/>
      <c r="AJ27" s="135"/>
      <c r="AK27" s="135"/>
      <c r="AL27" s="135"/>
      <c r="AM27" s="215"/>
      <c r="AN27" s="104"/>
      <c r="AO27" s="135"/>
      <c r="AP27" s="216"/>
      <c r="AQ27" s="135"/>
    </row>
    <row r="28" spans="1:43">
      <c r="B28" s="122"/>
      <c r="C28" s="145"/>
      <c r="D28" s="145"/>
      <c r="E28" s="146"/>
      <c r="F28" s="222"/>
      <c r="G28" s="224"/>
      <c r="H28" s="3"/>
      <c r="I28" s="146"/>
      <c r="J28" s="208"/>
      <c r="K28" s="208"/>
      <c r="L28" s="224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219"/>
      <c r="Y28" s="219"/>
      <c r="Z28" s="219"/>
      <c r="AA28" s="219"/>
      <c r="AC28" s="104"/>
      <c r="AD28" s="218"/>
      <c r="AE28" s="168"/>
      <c r="AF28" s="168"/>
      <c r="AI28" s="104"/>
      <c r="AJ28" s="168"/>
      <c r="AK28" s="168"/>
      <c r="AL28" s="168"/>
      <c r="AM28" s="215"/>
      <c r="AN28" s="104"/>
      <c r="AO28" s="168"/>
      <c r="AP28" s="168"/>
      <c r="AQ28" s="168"/>
    </row>
    <row r="29" spans="1:43">
      <c r="A29" s="208" t="s">
        <v>116</v>
      </c>
      <c r="B29" s="122">
        <v>166.77331580477022</v>
      </c>
      <c r="C29" s="145">
        <v>136.82326752802001</v>
      </c>
      <c r="D29" s="145">
        <v>182.9092206860123</v>
      </c>
      <c r="E29" s="146"/>
      <c r="F29" s="222">
        <v>22.236531029318286</v>
      </c>
      <c r="G29" s="223">
        <v>22.103920498767053</v>
      </c>
      <c r="H29" s="157">
        <v>131.45270580791259</v>
      </c>
      <c r="I29" s="146"/>
      <c r="J29" s="223">
        <v>12.624763831589894</v>
      </c>
      <c r="K29" s="223">
        <v>14.58449355694108</v>
      </c>
      <c r="L29" s="223">
        <v>28.605540626802657</v>
      </c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219"/>
      <c r="Y29" s="219"/>
      <c r="Z29" s="219"/>
      <c r="AA29" s="219"/>
      <c r="AC29" s="104"/>
      <c r="AD29" s="216"/>
      <c r="AE29" s="135"/>
      <c r="AF29" s="135"/>
      <c r="AI29" s="104"/>
      <c r="AJ29" s="135"/>
      <c r="AK29" s="135"/>
      <c r="AL29" s="135"/>
      <c r="AM29" s="215"/>
      <c r="AN29" s="104"/>
      <c r="AO29" s="135"/>
      <c r="AP29" s="216"/>
      <c r="AQ29" s="100"/>
    </row>
    <row r="30" spans="1:43">
      <c r="A30" s="3" t="s">
        <v>43</v>
      </c>
      <c r="B30" s="122">
        <v>152.23751640512072</v>
      </c>
      <c r="C30" s="145">
        <v>138.91015444608246</v>
      </c>
      <c r="D30" s="145">
        <v>141.09592033770576</v>
      </c>
      <c r="E30" s="146"/>
      <c r="F30" s="222">
        <v>18.190407026689044</v>
      </c>
      <c r="G30" s="223">
        <v>15.789197777833987</v>
      </c>
      <c r="H30" s="157">
        <v>120.01104681617839</v>
      </c>
      <c r="I30" s="146"/>
      <c r="J30" s="223">
        <v>4.3123034563628249</v>
      </c>
      <c r="K30" s="223">
        <v>3.4572784346099206</v>
      </c>
      <c r="L30" s="223">
        <v>17.370874902360374</v>
      </c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219"/>
      <c r="Y30" s="219"/>
      <c r="Z30" s="219"/>
      <c r="AA30" s="219"/>
      <c r="AC30" s="104"/>
      <c r="AD30" s="135"/>
      <c r="AE30" s="135"/>
      <c r="AF30" s="135"/>
      <c r="AI30" s="104"/>
      <c r="AJ30" s="135"/>
      <c r="AK30" s="135"/>
      <c r="AL30" s="135"/>
      <c r="AM30" s="215"/>
      <c r="AN30" s="104"/>
      <c r="AO30" s="135"/>
      <c r="AP30" s="216"/>
      <c r="AQ30" s="100"/>
    </row>
    <row r="31" spans="1:43">
      <c r="A31" s="3" t="s">
        <v>44</v>
      </c>
      <c r="B31" s="122">
        <v>223.91367041075134</v>
      </c>
      <c r="C31" s="145">
        <v>188.27885217328478</v>
      </c>
      <c r="D31" s="145">
        <v>192.61506925386414</v>
      </c>
      <c r="E31" s="146"/>
      <c r="F31" s="222">
        <v>0</v>
      </c>
      <c r="G31" s="223">
        <v>0.14753844863825247</v>
      </c>
      <c r="H31" s="157">
        <v>180.82577732822116</v>
      </c>
      <c r="I31" s="146"/>
      <c r="J31" s="223">
        <v>10.997408346783491</v>
      </c>
      <c r="K31" s="223">
        <v>11.024908112273886</v>
      </c>
      <c r="L31" s="223">
        <v>0.10109053853606466</v>
      </c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219"/>
      <c r="Y31" s="219"/>
      <c r="Z31" s="219"/>
      <c r="AA31" s="219"/>
      <c r="AC31" s="104"/>
      <c r="AD31" s="135"/>
      <c r="AE31" s="135"/>
      <c r="AF31" s="135"/>
      <c r="AI31" s="104"/>
      <c r="AJ31" s="135"/>
      <c r="AK31" s="135"/>
      <c r="AL31" s="135"/>
      <c r="AM31" s="215"/>
      <c r="AN31" s="104"/>
      <c r="AO31" s="135"/>
      <c r="AP31" s="216"/>
      <c r="AQ31" s="100"/>
    </row>
    <row r="32" spans="1:43">
      <c r="A32" s="3" t="s">
        <v>45</v>
      </c>
      <c r="B32" s="122">
        <v>230.14734380255365</v>
      </c>
      <c r="C32" s="145">
        <v>325.23714808566979</v>
      </c>
      <c r="D32" s="145">
        <v>511.33325546996207</v>
      </c>
      <c r="E32" s="146"/>
      <c r="F32" s="222">
        <v>28.446597392415093</v>
      </c>
      <c r="G32" s="223">
        <v>27.997697916671097</v>
      </c>
      <c r="H32" s="157">
        <v>257.58131469758746</v>
      </c>
      <c r="I32" s="146"/>
      <c r="J32" s="223">
        <v>12.601082568931913</v>
      </c>
      <c r="K32" s="223">
        <v>31.942112255715458</v>
      </c>
      <c r="L32" s="223">
        <v>230.96920580779923</v>
      </c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219"/>
      <c r="Y32" s="219"/>
      <c r="Z32" s="219"/>
      <c r="AA32" s="219"/>
      <c r="AC32" s="104"/>
      <c r="AD32" s="135"/>
      <c r="AE32" s="135"/>
      <c r="AF32" s="135"/>
      <c r="AI32" s="104"/>
      <c r="AJ32" s="135"/>
      <c r="AK32" s="135"/>
      <c r="AL32" s="135"/>
      <c r="AM32" s="215"/>
      <c r="AN32" s="104"/>
      <c r="AO32" s="135"/>
      <c r="AP32" s="216"/>
      <c r="AQ32" s="100"/>
    </row>
    <row r="33" spans="1:43">
      <c r="A33" s="3" t="s">
        <v>46</v>
      </c>
      <c r="B33" s="122">
        <v>298.49457723041877</v>
      </c>
      <c r="C33" s="145">
        <v>409.4681291763477</v>
      </c>
      <c r="D33" s="145">
        <v>275.36237259132503</v>
      </c>
      <c r="E33" s="146"/>
      <c r="F33" s="222">
        <v>34.458531029205005</v>
      </c>
      <c r="G33" s="223">
        <v>123.41279515858866</v>
      </c>
      <c r="H33" s="157">
        <v>223.38318577486794</v>
      </c>
      <c r="I33" s="146"/>
      <c r="J33" s="223">
        <v>9.1556674793998827</v>
      </c>
      <c r="K33" s="223">
        <v>9.6581941967904044</v>
      </c>
      <c r="L33" s="223">
        <v>41.898143739305112</v>
      </c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219"/>
      <c r="Y33" s="219"/>
      <c r="Z33" s="219"/>
      <c r="AA33" s="219"/>
      <c r="AC33" s="104"/>
      <c r="AD33" s="135"/>
      <c r="AE33" s="135"/>
      <c r="AF33" s="135"/>
      <c r="AI33" s="104"/>
      <c r="AJ33" s="135"/>
      <c r="AK33" s="135"/>
      <c r="AL33" s="135"/>
      <c r="AM33" s="215"/>
      <c r="AN33" s="104"/>
      <c r="AO33" s="135"/>
      <c r="AP33" s="216"/>
      <c r="AQ33" s="100"/>
    </row>
    <row r="34" spans="1:43" ht="13">
      <c r="B34" s="122"/>
      <c r="C34" s="145"/>
      <c r="D34" s="145"/>
      <c r="E34" s="254"/>
      <c r="F34" s="222"/>
      <c r="G34" s="224"/>
      <c r="H34" s="3"/>
      <c r="I34" s="254"/>
      <c r="J34" s="208"/>
      <c r="K34" s="208"/>
      <c r="L34" s="224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219"/>
      <c r="Y34" s="219"/>
      <c r="Z34" s="219"/>
      <c r="AA34" s="219"/>
      <c r="AC34" s="104"/>
      <c r="AD34" s="218"/>
      <c r="AE34" s="168"/>
      <c r="AF34" s="168"/>
      <c r="AI34" s="104"/>
      <c r="AJ34" s="168"/>
      <c r="AK34" s="168"/>
      <c r="AL34" s="168"/>
      <c r="AM34" s="215"/>
      <c r="AN34" s="104"/>
      <c r="AO34" s="168"/>
      <c r="AP34" s="172"/>
      <c r="AQ34" s="168"/>
    </row>
    <row r="35" spans="1:43">
      <c r="A35" s="3" t="s">
        <v>47</v>
      </c>
      <c r="B35" s="122">
        <v>196.01787859930982</v>
      </c>
      <c r="C35" s="145">
        <v>158.35961557691238</v>
      </c>
      <c r="D35" s="145">
        <v>165.35616317687814</v>
      </c>
      <c r="E35" s="146"/>
      <c r="F35" s="222">
        <v>44.570053742150819</v>
      </c>
      <c r="G35" s="223">
        <v>5.82525415254708</v>
      </c>
      <c r="H35" s="157">
        <v>121.47317009296845</v>
      </c>
      <c r="I35" s="146"/>
      <c r="J35" s="223">
        <v>4.0397058324376314</v>
      </c>
      <c r="K35" s="223">
        <v>0.68034664740847728</v>
      </c>
      <c r="L35" s="223">
        <v>40.711509755139446</v>
      </c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219"/>
      <c r="Y35" s="219"/>
      <c r="Z35" s="219"/>
      <c r="AA35" s="219"/>
      <c r="AC35" s="104"/>
      <c r="AD35" s="216"/>
      <c r="AE35" s="135"/>
      <c r="AF35" s="135"/>
      <c r="AI35" s="104"/>
      <c r="AJ35" s="135"/>
      <c r="AK35" s="135"/>
      <c r="AL35" s="135"/>
      <c r="AM35" s="215"/>
      <c r="AN35" s="104"/>
      <c r="AO35" s="135"/>
      <c r="AP35" s="135"/>
      <c r="AQ35" s="135"/>
    </row>
    <row r="36" spans="1:43">
      <c r="A36" s="3" t="s">
        <v>48</v>
      </c>
      <c r="B36" s="122">
        <v>348.72095525081983</v>
      </c>
      <c r="C36" s="145">
        <v>387.26061343927239</v>
      </c>
      <c r="D36" s="145">
        <v>344.25680506199319</v>
      </c>
      <c r="E36" s="146"/>
      <c r="F36" s="222">
        <v>8.9683522701158083</v>
      </c>
      <c r="G36" s="223">
        <v>20.352792480863371</v>
      </c>
      <c r="H36" s="157">
        <v>319.58129405711912</v>
      </c>
      <c r="I36" s="146"/>
      <c r="J36" s="223">
        <v>3.4315409059545679E-2</v>
      </c>
      <c r="K36" s="223">
        <v>0</v>
      </c>
      <c r="L36" s="223">
        <v>14.253151521894397</v>
      </c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219"/>
      <c r="Y36" s="219"/>
      <c r="Z36" s="219"/>
      <c r="AA36" s="219"/>
      <c r="AC36" s="104"/>
      <c r="AD36" s="135"/>
      <c r="AE36" s="216"/>
      <c r="AF36" s="135"/>
      <c r="AI36" s="104"/>
      <c r="AJ36" s="135"/>
      <c r="AK36" s="135"/>
      <c r="AL36" s="135"/>
      <c r="AM36" s="215"/>
      <c r="AN36" s="104"/>
      <c r="AO36" s="135"/>
      <c r="AP36" s="216"/>
      <c r="AQ36" s="135"/>
    </row>
    <row r="37" spans="1:43">
      <c r="A37" s="3" t="s">
        <v>49</v>
      </c>
      <c r="B37" s="122">
        <v>296.05225309271077</v>
      </c>
      <c r="C37" s="145">
        <v>239.80075215902056</v>
      </c>
      <c r="D37" s="145">
        <v>267.35364277860356</v>
      </c>
      <c r="E37" s="146"/>
      <c r="F37" s="222">
        <v>43.889411138879005</v>
      </c>
      <c r="G37" s="223">
        <v>43.00843970765316</v>
      </c>
      <c r="H37" s="157">
        <v>206.69622700578168</v>
      </c>
      <c r="I37" s="146"/>
      <c r="J37" s="223">
        <v>13.828191868585909</v>
      </c>
      <c r="K37" s="223">
        <v>13.250573839754278</v>
      </c>
      <c r="L37" s="223">
        <v>46.546922324931856</v>
      </c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219"/>
      <c r="Y37" s="219"/>
      <c r="Z37" s="219"/>
      <c r="AA37" s="219"/>
      <c r="AC37" s="104"/>
      <c r="AD37" s="216"/>
      <c r="AE37" s="135"/>
      <c r="AF37" s="135"/>
      <c r="AI37" s="104"/>
      <c r="AJ37" s="135"/>
      <c r="AK37" s="135"/>
      <c r="AL37" s="135"/>
      <c r="AM37" s="215"/>
      <c r="AN37" s="104"/>
      <c r="AO37" s="135"/>
      <c r="AP37" s="216"/>
      <c r="AQ37" s="135"/>
    </row>
    <row r="38" spans="1:43">
      <c r="A38" s="8" t="s">
        <v>50</v>
      </c>
      <c r="B38" s="123">
        <v>541.56146822073231</v>
      </c>
      <c r="C38" s="150">
        <v>420.20177921530694</v>
      </c>
      <c r="D38" s="150">
        <v>454.46057476318163</v>
      </c>
      <c r="E38" s="151"/>
      <c r="F38" s="153">
        <v>20.142873890715109</v>
      </c>
      <c r="G38" s="152">
        <v>34.293379042649946</v>
      </c>
      <c r="H38" s="220">
        <v>397.89319069014607</v>
      </c>
      <c r="I38" s="151"/>
      <c r="J38" s="152">
        <v>6.524780022658649</v>
      </c>
      <c r="K38" s="152">
        <v>6.335926733557355</v>
      </c>
      <c r="L38" s="152">
        <v>47.599954935973273</v>
      </c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219"/>
      <c r="Y38" s="219"/>
      <c r="Z38" s="219"/>
      <c r="AA38" s="219"/>
      <c r="AC38" s="104"/>
      <c r="AD38" s="135"/>
      <c r="AE38" s="135"/>
      <c r="AF38" s="135"/>
      <c r="AI38" s="104"/>
      <c r="AJ38" s="135"/>
      <c r="AK38" s="135"/>
      <c r="AL38" s="135"/>
      <c r="AM38" s="215"/>
      <c r="AN38" s="104"/>
      <c r="AO38" s="135"/>
      <c r="AP38" s="216"/>
      <c r="AQ38" s="135"/>
    </row>
    <row r="39" spans="1:43">
      <c r="A39" s="208" t="s">
        <v>162</v>
      </c>
      <c r="B39" s="2"/>
      <c r="C39" s="2"/>
      <c r="E39" s="35"/>
      <c r="F39" s="2"/>
      <c r="G39" s="2"/>
      <c r="H39" s="35"/>
      <c r="I39" s="35"/>
      <c r="J39" s="2"/>
      <c r="K39" s="2"/>
      <c r="L39" s="35"/>
    </row>
    <row r="40" spans="1:43">
      <c r="A40" s="310" t="s">
        <v>139</v>
      </c>
      <c r="B40" s="310"/>
      <c r="C40" s="310"/>
      <c r="D40" s="310"/>
      <c r="E40" s="310"/>
      <c r="F40" s="310"/>
      <c r="G40" s="310"/>
      <c r="H40" s="310"/>
      <c r="I40" s="310"/>
      <c r="J40" s="310"/>
      <c r="K40" s="310"/>
      <c r="L40" s="310"/>
    </row>
    <row r="41" spans="1:43">
      <c r="A41" s="310"/>
      <c r="B41" s="310"/>
      <c r="C41" s="310"/>
      <c r="D41" s="310"/>
      <c r="E41" s="310"/>
      <c r="F41" s="310"/>
      <c r="G41" s="310"/>
      <c r="H41" s="310"/>
      <c r="I41" s="310"/>
      <c r="J41" s="310"/>
      <c r="K41" s="310"/>
      <c r="L41" s="310"/>
      <c r="N41" s="265"/>
      <c r="O41" s="265"/>
      <c r="P41" s="265"/>
      <c r="Q41" s="265"/>
      <c r="R41" s="265"/>
      <c r="S41" s="266"/>
      <c r="T41" s="266"/>
      <c r="U41" s="266"/>
      <c r="V41" s="266"/>
      <c r="W41" s="266"/>
      <c r="X41" s="266"/>
      <c r="Y41" s="266"/>
      <c r="Z41" s="266"/>
      <c r="AA41" s="266"/>
    </row>
    <row r="42" spans="1:43">
      <c r="H42" s="37"/>
      <c r="I42" s="37"/>
      <c r="L42" s="37"/>
      <c r="N42" s="265"/>
      <c r="O42" s="265"/>
      <c r="P42" s="265"/>
      <c r="Q42" s="265"/>
      <c r="R42" s="265"/>
      <c r="S42" s="266"/>
      <c r="T42" s="266"/>
      <c r="U42" s="266"/>
      <c r="V42" s="266"/>
      <c r="W42" s="266"/>
      <c r="X42" s="266"/>
      <c r="Y42" s="266"/>
      <c r="Z42" s="266"/>
      <c r="AA42" s="266"/>
    </row>
    <row r="43" spans="1:43">
      <c r="H43" s="37"/>
      <c r="I43" s="37"/>
      <c r="L43" s="37"/>
      <c r="N43" s="265"/>
      <c r="O43" s="265"/>
      <c r="P43" s="265"/>
      <c r="Q43" s="265"/>
      <c r="R43" s="265"/>
      <c r="S43" s="266"/>
      <c r="T43" s="266"/>
      <c r="U43" s="266"/>
      <c r="V43" s="266"/>
      <c r="W43" s="266"/>
      <c r="X43" s="266"/>
      <c r="Y43" s="266"/>
      <c r="Z43" s="266"/>
      <c r="AA43" s="266"/>
    </row>
    <row r="44" spans="1:43">
      <c r="H44" s="37"/>
      <c r="I44" s="37"/>
      <c r="L44" s="37"/>
      <c r="N44" s="265"/>
      <c r="O44" s="265"/>
      <c r="P44" s="265"/>
      <c r="Q44" s="265"/>
      <c r="R44" s="265"/>
      <c r="S44" s="266"/>
      <c r="T44" s="266"/>
      <c r="U44" s="266"/>
      <c r="V44" s="266"/>
      <c r="W44" s="266"/>
      <c r="X44" s="266"/>
      <c r="Y44" s="266"/>
      <c r="Z44" s="266"/>
      <c r="AA44" s="266"/>
    </row>
    <row r="45" spans="1:43" ht="13">
      <c r="H45" s="37"/>
      <c r="I45" s="37"/>
      <c r="L45" s="237"/>
      <c r="N45" s="267"/>
      <c r="O45" s="267"/>
      <c r="P45" s="267"/>
      <c r="Q45" s="267"/>
      <c r="S45" s="78"/>
      <c r="T45" s="78"/>
      <c r="U45" s="78"/>
      <c r="V45" s="78"/>
      <c r="W45" s="78"/>
      <c r="X45" s="78"/>
      <c r="Y45" s="78"/>
      <c r="Z45" s="78"/>
      <c r="AA45" s="78"/>
      <c r="AB45" s="263"/>
      <c r="AH45" s="157"/>
      <c r="AI45" s="11"/>
      <c r="AJ45" s="11"/>
      <c r="AK45" s="11"/>
      <c r="AL45" s="10"/>
      <c r="AN45" s="21"/>
    </row>
    <row r="46" spans="1:43">
      <c r="H46" s="37"/>
      <c r="I46" s="37"/>
      <c r="L46" s="3"/>
      <c r="N46" s="265"/>
      <c r="O46" s="265"/>
      <c r="Q46" s="265"/>
      <c r="S46" s="266"/>
      <c r="T46" s="266"/>
      <c r="U46" s="266"/>
      <c r="V46" s="266"/>
      <c r="W46" s="78"/>
      <c r="X46" s="266"/>
      <c r="Y46" s="266"/>
      <c r="Z46" s="266"/>
      <c r="AA46" s="266"/>
      <c r="AB46" s="263"/>
      <c r="AH46" s="157"/>
      <c r="AI46" s="11"/>
      <c r="AJ46" s="11"/>
      <c r="AK46" s="11"/>
      <c r="AL46" s="10"/>
    </row>
    <row r="47" spans="1:43">
      <c r="L47" s="3"/>
      <c r="N47" s="265"/>
      <c r="O47" s="265"/>
      <c r="P47" s="265"/>
      <c r="Q47" s="265"/>
      <c r="S47" s="265"/>
      <c r="T47" s="265"/>
      <c r="V47" s="266"/>
      <c r="W47" s="78"/>
      <c r="X47" s="266"/>
      <c r="Y47" s="266"/>
      <c r="Z47" s="266"/>
      <c r="AA47" s="266"/>
      <c r="AH47" s="157"/>
      <c r="AI47" s="11"/>
      <c r="AJ47" s="11"/>
      <c r="AK47" s="11"/>
      <c r="AL47" s="10"/>
    </row>
    <row r="48" spans="1:43">
      <c r="H48" s="37"/>
      <c r="I48" s="37"/>
      <c r="L48" s="3"/>
      <c r="N48" s="265"/>
      <c r="O48" s="265"/>
      <c r="P48" s="265"/>
      <c r="Q48" s="265"/>
      <c r="S48" s="265"/>
      <c r="T48" s="265"/>
      <c r="V48" s="266"/>
      <c r="W48" s="78"/>
      <c r="X48" s="266"/>
      <c r="Y48" s="266"/>
      <c r="Z48" s="266"/>
      <c r="AA48" s="266"/>
      <c r="AB48" s="263"/>
      <c r="AH48" s="157"/>
      <c r="AI48" s="11"/>
      <c r="AJ48" s="11"/>
      <c r="AK48" s="11"/>
      <c r="AL48" s="10"/>
    </row>
    <row r="49" spans="8:38">
      <c r="H49" s="37"/>
      <c r="I49" s="37"/>
      <c r="L49" s="3"/>
      <c r="N49" s="265"/>
      <c r="O49" s="265"/>
      <c r="P49" s="265"/>
      <c r="Q49" s="265"/>
      <c r="S49" s="265"/>
      <c r="T49" s="265"/>
      <c r="V49" s="266"/>
      <c r="W49" s="78"/>
      <c r="X49" s="266"/>
      <c r="Y49" s="266"/>
      <c r="Z49" s="266"/>
      <c r="AA49" s="266"/>
      <c r="AB49" s="263"/>
      <c r="AH49" s="157"/>
      <c r="AI49" s="11"/>
      <c r="AJ49" s="11"/>
      <c r="AK49" s="11"/>
      <c r="AL49" s="10"/>
    </row>
    <row r="50" spans="8:38">
      <c r="H50" s="37"/>
      <c r="I50" s="37"/>
      <c r="L50" s="3"/>
      <c r="N50" s="265"/>
      <c r="O50" s="265"/>
      <c r="P50" s="265"/>
      <c r="Q50" s="265"/>
      <c r="S50" s="265"/>
      <c r="T50" s="265"/>
      <c r="V50" s="266"/>
      <c r="W50" s="78"/>
      <c r="X50" s="266"/>
      <c r="Y50" s="266"/>
      <c r="Z50" s="266"/>
      <c r="AA50" s="266"/>
      <c r="AB50" s="263"/>
      <c r="AH50" s="157"/>
      <c r="AI50" s="11"/>
      <c r="AJ50" s="11"/>
      <c r="AK50" s="11"/>
      <c r="AL50" s="10"/>
    </row>
    <row r="51" spans="8:38">
      <c r="H51" s="37"/>
      <c r="I51" s="37"/>
      <c r="L51" s="3"/>
      <c r="N51" s="265"/>
      <c r="O51" s="265"/>
      <c r="P51" s="265"/>
      <c r="Q51" s="265"/>
      <c r="S51" s="265"/>
      <c r="T51" s="265"/>
      <c r="V51" s="266"/>
      <c r="W51" s="78"/>
      <c r="X51" s="266"/>
      <c r="Y51" s="266"/>
      <c r="Z51" s="266"/>
      <c r="AA51" s="266"/>
      <c r="AB51" s="263"/>
      <c r="AH51" s="157"/>
      <c r="AI51" s="11"/>
      <c r="AJ51" s="11"/>
      <c r="AK51" s="11"/>
      <c r="AL51" s="10"/>
    </row>
    <row r="52" spans="8:38">
      <c r="L52" s="3"/>
      <c r="N52" s="265"/>
      <c r="O52" s="265"/>
      <c r="P52" s="265"/>
      <c r="Q52" s="265"/>
      <c r="S52" s="265"/>
      <c r="T52" s="265"/>
      <c r="V52" s="266"/>
      <c r="W52" s="78"/>
      <c r="X52" s="266"/>
      <c r="Y52" s="266"/>
      <c r="Z52" s="266"/>
      <c r="AA52" s="266"/>
      <c r="AH52" s="157"/>
      <c r="AI52" s="11"/>
      <c r="AJ52" s="11"/>
      <c r="AK52" s="11"/>
      <c r="AL52" s="10"/>
    </row>
    <row r="53" spans="8:38">
      <c r="L53" s="3"/>
      <c r="N53" s="265"/>
      <c r="O53" s="265"/>
      <c r="P53" s="265"/>
      <c r="Q53" s="265"/>
      <c r="S53" s="265"/>
      <c r="T53" s="265"/>
      <c r="V53" s="266"/>
      <c r="W53" s="78"/>
      <c r="X53" s="266"/>
      <c r="Y53" s="266"/>
      <c r="Z53" s="266"/>
      <c r="AA53" s="266"/>
      <c r="AB53" s="263"/>
      <c r="AH53" s="157"/>
      <c r="AI53" s="11"/>
      <c r="AJ53" s="11"/>
      <c r="AK53" s="11"/>
      <c r="AL53" s="10"/>
    </row>
    <row r="54" spans="8:38">
      <c r="L54" s="3"/>
      <c r="N54" s="265"/>
      <c r="O54" s="265"/>
      <c r="P54" s="265"/>
      <c r="Q54" s="265"/>
      <c r="S54" s="265"/>
      <c r="T54" s="265"/>
      <c r="V54" s="266"/>
      <c r="W54" s="78"/>
      <c r="X54" s="266"/>
      <c r="Y54" s="266"/>
      <c r="Z54" s="266"/>
      <c r="AA54" s="266"/>
      <c r="AB54" s="263"/>
      <c r="AH54" s="157"/>
      <c r="AI54" s="11"/>
      <c r="AJ54" s="11"/>
      <c r="AK54" s="11"/>
      <c r="AL54" s="10"/>
    </row>
    <row r="55" spans="8:38">
      <c r="L55" s="3"/>
      <c r="N55" s="265"/>
      <c r="O55" s="265"/>
      <c r="P55" s="265"/>
      <c r="Q55" s="265"/>
      <c r="S55" s="265"/>
      <c r="T55" s="265"/>
      <c r="V55" s="266"/>
      <c r="W55" s="78"/>
      <c r="X55" s="266"/>
      <c r="Y55" s="266"/>
      <c r="Z55" s="266"/>
      <c r="AA55" s="266"/>
      <c r="AB55" s="263"/>
      <c r="AH55" s="157"/>
      <c r="AI55" s="11"/>
      <c r="AJ55" s="11"/>
      <c r="AK55" s="11"/>
      <c r="AL55" s="10"/>
    </row>
    <row r="56" spans="8:38">
      <c r="L56" s="3"/>
      <c r="N56" s="265"/>
      <c r="O56" s="265"/>
      <c r="P56" s="265"/>
      <c r="Q56" s="265"/>
      <c r="S56" s="265"/>
      <c r="T56" s="265"/>
      <c r="V56" s="266"/>
      <c r="W56" s="78"/>
      <c r="X56" s="266"/>
      <c r="Y56" s="266"/>
      <c r="Z56" s="266"/>
      <c r="AA56" s="266"/>
      <c r="AB56" s="263"/>
      <c r="AH56" s="157"/>
      <c r="AI56" s="11"/>
      <c r="AJ56" s="11"/>
      <c r="AK56" s="11"/>
      <c r="AL56" s="10"/>
    </row>
    <row r="57" spans="8:38">
      <c r="L57" s="3"/>
      <c r="N57" s="265"/>
      <c r="O57" s="265"/>
      <c r="P57" s="265"/>
      <c r="Q57" s="265"/>
      <c r="S57" s="265"/>
      <c r="T57" s="265"/>
      <c r="V57" s="266"/>
      <c r="W57" s="78"/>
      <c r="X57" s="266"/>
      <c r="Y57" s="266"/>
      <c r="Z57" s="266"/>
      <c r="AA57" s="266"/>
      <c r="AB57" s="263"/>
      <c r="AH57" s="157"/>
      <c r="AI57" s="11"/>
      <c r="AJ57" s="11"/>
      <c r="AK57" s="11"/>
      <c r="AL57" s="10"/>
    </row>
    <row r="58" spans="8:38">
      <c r="L58" s="3"/>
      <c r="N58" s="265"/>
      <c r="O58" s="265"/>
      <c r="P58" s="265"/>
      <c r="Q58" s="265"/>
      <c r="S58" s="265"/>
      <c r="T58" s="265"/>
      <c r="V58" s="266"/>
      <c r="W58" s="78"/>
      <c r="X58" s="266"/>
      <c r="Y58" s="266"/>
      <c r="Z58" s="266"/>
      <c r="AA58" s="266"/>
      <c r="AB58" s="263"/>
      <c r="AH58" s="157"/>
      <c r="AI58" s="11"/>
      <c r="AJ58" s="11"/>
      <c r="AK58" s="11"/>
      <c r="AL58" s="10"/>
    </row>
    <row r="59" spans="8:38">
      <c r="L59" s="3"/>
      <c r="N59" s="265"/>
      <c r="O59" s="265"/>
      <c r="P59" s="265"/>
      <c r="Q59" s="265"/>
      <c r="S59" s="265"/>
      <c r="T59" s="265"/>
      <c r="V59" s="266"/>
      <c r="W59" s="78"/>
      <c r="X59" s="266"/>
      <c r="Y59" s="266"/>
      <c r="Z59" s="266"/>
      <c r="AA59" s="266"/>
      <c r="AH59" s="157"/>
      <c r="AI59" s="11"/>
      <c r="AJ59" s="11"/>
      <c r="AK59" s="11"/>
      <c r="AL59" s="10"/>
    </row>
    <row r="60" spans="8:38">
      <c r="L60" s="3"/>
      <c r="N60" s="265"/>
      <c r="O60" s="265"/>
      <c r="P60" s="265"/>
      <c r="Q60" s="265"/>
      <c r="S60" s="265"/>
      <c r="T60" s="265"/>
      <c r="V60" s="266"/>
      <c r="W60" s="78"/>
      <c r="X60" s="266"/>
      <c r="Y60" s="266"/>
      <c r="Z60" s="266"/>
      <c r="AA60" s="266"/>
      <c r="AB60" s="263"/>
      <c r="AH60" s="157"/>
      <c r="AI60" s="11"/>
      <c r="AJ60" s="11"/>
      <c r="AK60" s="11"/>
      <c r="AL60" s="10"/>
    </row>
    <row r="61" spans="8:38">
      <c r="L61" s="3"/>
      <c r="N61" s="265"/>
      <c r="O61" s="265"/>
      <c r="P61" s="265"/>
      <c r="Q61" s="265"/>
      <c r="S61" s="265"/>
      <c r="T61" s="265"/>
      <c r="V61" s="266"/>
      <c r="W61" s="78"/>
      <c r="X61" s="266"/>
      <c r="Y61" s="266"/>
      <c r="Z61" s="266"/>
      <c r="AA61" s="266"/>
      <c r="AB61" s="263"/>
      <c r="AH61" s="157"/>
      <c r="AI61" s="11"/>
      <c r="AJ61" s="11"/>
      <c r="AK61" s="11"/>
      <c r="AL61" s="10"/>
    </row>
    <row r="62" spans="8:38">
      <c r="L62" s="3"/>
      <c r="N62" s="265"/>
      <c r="O62" s="265"/>
      <c r="P62" s="265"/>
      <c r="Q62" s="265"/>
      <c r="S62" s="265"/>
      <c r="T62" s="265"/>
      <c r="V62" s="266"/>
      <c r="W62" s="78"/>
      <c r="X62" s="266"/>
      <c r="Y62" s="266"/>
      <c r="Z62" s="266"/>
      <c r="AA62" s="266"/>
      <c r="AB62" s="263"/>
      <c r="AH62" s="157"/>
      <c r="AI62" s="11"/>
      <c r="AJ62" s="11"/>
      <c r="AK62" s="11"/>
      <c r="AL62" s="10"/>
    </row>
    <row r="63" spans="8:38">
      <c r="L63" s="3"/>
      <c r="N63" s="265"/>
      <c r="O63" s="265"/>
      <c r="P63" s="265"/>
      <c r="Q63" s="265"/>
      <c r="S63" s="265"/>
      <c r="T63" s="265"/>
      <c r="V63" s="266"/>
      <c r="W63" s="78"/>
      <c r="X63" s="266"/>
      <c r="Y63" s="266"/>
      <c r="Z63" s="266"/>
      <c r="AA63" s="266"/>
      <c r="AB63" s="263"/>
      <c r="AH63" s="157"/>
      <c r="AI63" s="11"/>
      <c r="AJ63" s="11"/>
      <c r="AK63" s="11"/>
      <c r="AL63" s="10"/>
    </row>
    <row r="64" spans="8:38">
      <c r="L64" s="3"/>
      <c r="N64" s="265"/>
      <c r="O64" s="265"/>
      <c r="P64" s="265"/>
      <c r="Q64" s="265"/>
      <c r="S64" s="265"/>
      <c r="T64" s="265"/>
      <c r="V64" s="266"/>
      <c r="W64" s="78"/>
      <c r="X64" s="266"/>
      <c r="Y64" s="266"/>
      <c r="Z64" s="266"/>
      <c r="AA64" s="266"/>
      <c r="AB64" s="263"/>
      <c r="AH64" s="157"/>
      <c r="AI64" s="11"/>
      <c r="AJ64" s="11"/>
      <c r="AK64" s="11"/>
      <c r="AL64" s="10"/>
    </row>
    <row r="65" spans="12:38">
      <c r="L65" s="208"/>
      <c r="N65" s="265"/>
      <c r="O65" s="265"/>
      <c r="P65" s="265"/>
      <c r="Q65" s="265"/>
      <c r="S65" s="265"/>
      <c r="T65" s="265"/>
      <c r="V65" s="266"/>
      <c r="W65" s="78"/>
      <c r="X65" s="266"/>
      <c r="Y65" s="266"/>
      <c r="Z65" s="266"/>
      <c r="AA65" s="266"/>
      <c r="AB65" s="263"/>
      <c r="AH65" s="157"/>
      <c r="AI65" s="11"/>
      <c r="AJ65" s="11"/>
      <c r="AK65" s="11"/>
      <c r="AL65" s="10"/>
    </row>
    <row r="66" spans="12:38">
      <c r="L66" s="3"/>
      <c r="N66" s="265"/>
      <c r="O66" s="265"/>
      <c r="P66" s="265"/>
      <c r="Q66" s="265"/>
      <c r="S66" s="265"/>
      <c r="T66" s="265"/>
      <c r="V66" s="266"/>
      <c r="W66" s="78"/>
      <c r="X66" s="266"/>
      <c r="Y66" s="266"/>
      <c r="Z66" s="266"/>
      <c r="AA66" s="266"/>
      <c r="AH66" s="157"/>
      <c r="AI66" s="11"/>
      <c r="AJ66" s="11"/>
      <c r="AK66" s="11"/>
      <c r="AL66" s="10"/>
    </row>
    <row r="67" spans="12:38">
      <c r="L67" s="3"/>
      <c r="N67" s="265"/>
      <c r="O67" s="265"/>
      <c r="P67" s="265"/>
      <c r="Q67" s="265"/>
      <c r="S67" s="265"/>
      <c r="T67" s="265"/>
      <c r="V67" s="266"/>
      <c r="W67" s="78"/>
      <c r="X67" s="266"/>
      <c r="Y67" s="266"/>
      <c r="Z67" s="266"/>
      <c r="AA67" s="266"/>
      <c r="AB67" s="263"/>
      <c r="AH67" s="157"/>
      <c r="AI67" s="11"/>
      <c r="AJ67" s="11"/>
      <c r="AK67" s="11"/>
      <c r="AL67" s="10"/>
    </row>
    <row r="68" spans="12:38">
      <c r="L68" s="3"/>
      <c r="N68" s="265"/>
      <c r="O68" s="265"/>
      <c r="P68" s="265"/>
      <c r="Q68" s="265"/>
      <c r="S68" s="265"/>
      <c r="T68" s="265"/>
      <c r="V68" s="266"/>
      <c r="W68" s="78"/>
      <c r="X68" s="266"/>
      <c r="Y68" s="266"/>
      <c r="Z68" s="266"/>
      <c r="AA68" s="266"/>
      <c r="AB68" s="263"/>
      <c r="AH68" s="157"/>
      <c r="AI68" s="11"/>
      <c r="AJ68" s="11"/>
      <c r="AK68" s="11"/>
      <c r="AL68" s="10"/>
    </row>
    <row r="69" spans="12:38">
      <c r="L69" s="3"/>
      <c r="N69" s="265"/>
      <c r="O69" s="265"/>
      <c r="P69" s="265"/>
      <c r="Q69" s="265"/>
      <c r="S69" s="265"/>
      <c r="T69" s="265"/>
      <c r="V69" s="266"/>
      <c r="W69" s="78"/>
      <c r="X69" s="266"/>
      <c r="Y69" s="266"/>
      <c r="Z69" s="266"/>
      <c r="AA69" s="266"/>
      <c r="AB69" s="263"/>
      <c r="AH69" s="157"/>
      <c r="AI69" s="11"/>
      <c r="AJ69" s="11"/>
      <c r="AK69" s="11"/>
      <c r="AL69" s="10"/>
    </row>
    <row r="70" spans="12:38">
      <c r="L70" s="3"/>
      <c r="N70" s="265"/>
      <c r="O70" s="265"/>
      <c r="P70" s="265"/>
      <c r="Q70" s="265"/>
      <c r="S70" s="265"/>
      <c r="T70" s="265"/>
      <c r="V70" s="266"/>
      <c r="W70" s="78"/>
      <c r="X70" s="266"/>
      <c r="Y70" s="266"/>
      <c r="Z70" s="266"/>
      <c r="AA70" s="266"/>
      <c r="AB70" s="263"/>
      <c r="AH70" s="157"/>
      <c r="AI70" s="11"/>
      <c r="AJ70" s="11"/>
      <c r="AK70" s="11"/>
      <c r="AL70" s="10"/>
    </row>
    <row r="71" spans="12:38">
      <c r="L71" s="3"/>
      <c r="N71" s="265"/>
      <c r="O71" s="265"/>
      <c r="P71" s="265"/>
      <c r="Q71" s="265"/>
      <c r="S71" s="265"/>
      <c r="T71" s="265"/>
      <c r="V71" s="266"/>
      <c r="W71" s="78"/>
      <c r="X71" s="266"/>
      <c r="Y71" s="266"/>
      <c r="Z71" s="266"/>
      <c r="AA71" s="266"/>
      <c r="AB71" s="263"/>
      <c r="AH71" s="157"/>
      <c r="AI71" s="11"/>
      <c r="AJ71" s="11"/>
      <c r="AK71" s="11"/>
      <c r="AL71" s="10"/>
    </row>
    <row r="72" spans="12:38">
      <c r="L72" s="3"/>
      <c r="N72" s="265"/>
      <c r="O72" s="265"/>
      <c r="P72" s="265"/>
      <c r="Q72" s="265"/>
      <c r="S72" s="265"/>
      <c r="T72" s="265"/>
      <c r="V72" s="266"/>
      <c r="W72" s="78"/>
      <c r="X72" s="266"/>
      <c r="Y72" s="266"/>
      <c r="Z72" s="266"/>
      <c r="AA72" s="266"/>
      <c r="AB72" s="263"/>
      <c r="AH72" s="157"/>
      <c r="AI72" s="11"/>
      <c r="AJ72" s="11"/>
      <c r="AK72" s="11"/>
      <c r="AL72" s="10"/>
    </row>
    <row r="73" spans="12:38">
      <c r="L73" s="3"/>
      <c r="N73" s="265"/>
      <c r="O73" s="265"/>
      <c r="P73" s="265"/>
      <c r="Q73" s="265"/>
      <c r="S73" s="265"/>
      <c r="T73" s="265"/>
      <c r="V73" s="266"/>
      <c r="W73" s="78"/>
      <c r="X73" s="266"/>
      <c r="Y73" s="266"/>
      <c r="Z73" s="266"/>
      <c r="AA73" s="266"/>
    </row>
    <row r="74" spans="12:38">
      <c r="L74" s="8"/>
      <c r="N74" s="265"/>
      <c r="O74" s="265"/>
      <c r="Q74" s="265"/>
      <c r="S74" s="265"/>
      <c r="T74" s="265"/>
      <c r="AB74" s="263"/>
      <c r="AH74" s="157"/>
      <c r="AI74" s="11"/>
      <c r="AJ74" s="11"/>
      <c r="AK74" s="11"/>
      <c r="AL74" s="10"/>
    </row>
    <row r="75" spans="12:38">
      <c r="S75" s="268"/>
      <c r="X75" s="268"/>
      <c r="AB75" s="263"/>
      <c r="AH75" s="157"/>
      <c r="AI75" s="11"/>
      <c r="AJ75" s="11"/>
      <c r="AK75" s="11"/>
      <c r="AL75" s="10"/>
    </row>
    <row r="76" spans="12:38">
      <c r="S76" s="268"/>
      <c r="X76" s="268"/>
      <c r="AB76" s="263"/>
      <c r="AH76" s="157"/>
      <c r="AI76" s="11"/>
      <c r="AJ76" s="11"/>
      <c r="AK76" s="11"/>
      <c r="AL76" s="10"/>
    </row>
    <row r="77" spans="12:38">
      <c r="N77" s="265"/>
      <c r="O77" s="265"/>
      <c r="P77" s="265"/>
      <c r="Q77" s="265"/>
      <c r="S77" s="268"/>
      <c r="X77" s="268"/>
      <c r="AB77" s="263"/>
      <c r="AH77" s="157"/>
      <c r="AI77" s="11"/>
      <c r="AJ77" s="11"/>
      <c r="AK77" s="11"/>
      <c r="AL77" s="10"/>
    </row>
    <row r="78" spans="12:38">
      <c r="N78" s="265"/>
      <c r="O78" s="265"/>
      <c r="P78" s="265"/>
      <c r="Q78" s="265"/>
      <c r="S78" s="268"/>
      <c r="X78" s="268"/>
      <c r="AI78" s="157"/>
    </row>
    <row r="79" spans="12:38">
      <c r="N79" s="265"/>
      <c r="O79" s="265"/>
      <c r="P79" s="265"/>
      <c r="Q79" s="265"/>
      <c r="S79" s="268"/>
      <c r="X79" s="268"/>
    </row>
    <row r="80" spans="12:38">
      <c r="N80" s="265"/>
      <c r="O80" s="265"/>
      <c r="P80" s="265"/>
      <c r="Q80" s="265"/>
      <c r="S80" s="268"/>
      <c r="X80" s="268"/>
    </row>
    <row r="81" spans="14:24">
      <c r="N81" s="265"/>
      <c r="O81" s="265"/>
      <c r="P81" s="265"/>
      <c r="Q81" s="265"/>
      <c r="S81" s="268"/>
      <c r="X81" s="268"/>
    </row>
    <row r="82" spans="14:24">
      <c r="O82" s="265"/>
      <c r="P82" s="265"/>
      <c r="Q82" s="265"/>
      <c r="S82" s="268"/>
      <c r="X82" s="268"/>
    </row>
    <row r="83" spans="14:24">
      <c r="N83" s="265"/>
      <c r="O83" s="265"/>
      <c r="P83" s="265"/>
      <c r="Q83" s="265"/>
      <c r="S83" s="268"/>
      <c r="X83" s="268"/>
    </row>
    <row r="84" spans="14:24">
      <c r="N84" s="265"/>
      <c r="O84" s="265"/>
      <c r="P84" s="265"/>
      <c r="Q84" s="265"/>
      <c r="S84" s="268"/>
      <c r="X84" s="268"/>
    </row>
    <row r="85" spans="14:24">
      <c r="N85" s="265"/>
      <c r="O85" s="265"/>
      <c r="P85" s="265"/>
      <c r="Q85" s="265"/>
      <c r="S85" s="268"/>
      <c r="X85" s="268"/>
    </row>
    <row r="86" spans="14:24">
      <c r="N86" s="265"/>
      <c r="O86" s="265"/>
      <c r="P86" s="265"/>
      <c r="Q86" s="265"/>
      <c r="S86" s="268"/>
      <c r="X86" s="268"/>
    </row>
    <row r="87" spans="14:24">
      <c r="N87" s="265"/>
      <c r="O87" s="265"/>
      <c r="P87" s="265"/>
      <c r="Q87" s="265"/>
      <c r="S87" s="268"/>
      <c r="X87" s="268"/>
    </row>
    <row r="88" spans="14:24">
      <c r="O88" s="265"/>
      <c r="P88" s="265"/>
      <c r="Q88" s="265"/>
      <c r="S88" s="268"/>
      <c r="X88" s="268"/>
    </row>
    <row r="89" spans="14:24">
      <c r="N89" s="265"/>
      <c r="O89" s="265"/>
      <c r="P89" s="265"/>
      <c r="Q89" s="265"/>
      <c r="S89" s="268"/>
      <c r="X89" s="268"/>
    </row>
    <row r="90" spans="14:24">
      <c r="N90" s="265"/>
      <c r="O90" s="265"/>
      <c r="P90" s="265"/>
      <c r="Q90" s="265"/>
      <c r="S90" s="268"/>
      <c r="X90" s="268"/>
    </row>
    <row r="91" spans="14:24">
      <c r="N91" s="265"/>
      <c r="O91" s="265"/>
      <c r="P91" s="265"/>
      <c r="Q91" s="265"/>
      <c r="S91" s="268"/>
      <c r="X91" s="268"/>
    </row>
    <row r="92" spans="14:24">
      <c r="N92" s="265"/>
      <c r="O92" s="265"/>
      <c r="P92" s="265"/>
      <c r="Q92" s="265"/>
      <c r="S92" s="268"/>
      <c r="X92" s="268"/>
    </row>
    <row r="93" spans="14:24">
      <c r="N93" s="265"/>
      <c r="O93" s="265"/>
      <c r="P93" s="265"/>
      <c r="Q93" s="265"/>
      <c r="S93" s="268"/>
      <c r="X93" s="268"/>
    </row>
    <row r="94" spans="14:24">
      <c r="O94" s="265"/>
      <c r="P94" s="265"/>
      <c r="Q94" s="265"/>
      <c r="S94" s="268"/>
      <c r="X94" s="268"/>
    </row>
    <row r="95" spans="14:24">
      <c r="N95" s="265"/>
      <c r="O95" s="265"/>
      <c r="P95" s="265"/>
      <c r="Q95" s="265"/>
      <c r="S95" s="268"/>
      <c r="X95" s="268"/>
    </row>
    <row r="96" spans="14:24">
      <c r="N96" s="265"/>
      <c r="O96" s="265"/>
      <c r="P96" s="265"/>
      <c r="Q96" s="265"/>
      <c r="S96" s="268"/>
      <c r="X96" s="268"/>
    </row>
    <row r="97" spans="12:24">
      <c r="N97" s="265"/>
      <c r="O97" s="265"/>
      <c r="P97" s="265"/>
      <c r="Q97" s="265"/>
      <c r="S97" s="268"/>
      <c r="X97" s="268"/>
    </row>
    <row r="98" spans="12:24">
      <c r="N98" s="265"/>
      <c r="O98" s="265"/>
      <c r="P98" s="265"/>
      <c r="Q98" s="265"/>
      <c r="S98" s="268"/>
      <c r="X98" s="268"/>
    </row>
    <row r="99" spans="12:24">
      <c r="N99" s="265"/>
      <c r="O99" s="265"/>
      <c r="P99" s="265"/>
      <c r="Q99" s="265"/>
      <c r="S99" s="268"/>
      <c r="X99" s="268"/>
    </row>
    <row r="100" spans="12:24">
      <c r="O100" s="265"/>
      <c r="P100" s="265"/>
      <c r="Q100" s="265"/>
      <c r="S100" s="268"/>
      <c r="X100" s="268"/>
    </row>
    <row r="101" spans="12:24">
      <c r="N101" s="265"/>
      <c r="O101" s="265"/>
      <c r="P101" s="265"/>
      <c r="Q101" s="265"/>
      <c r="S101" s="268"/>
      <c r="X101" s="268"/>
    </row>
    <row r="102" spans="12:24">
      <c r="N102" s="265"/>
      <c r="O102" s="265"/>
      <c r="P102" s="265"/>
      <c r="Q102" s="265"/>
      <c r="S102" s="268"/>
      <c r="X102" s="268"/>
    </row>
    <row r="103" spans="12:24">
      <c r="N103" s="265"/>
      <c r="O103" s="265"/>
      <c r="P103" s="265"/>
      <c r="Q103" s="265"/>
      <c r="S103" s="268"/>
      <c r="X103" s="268"/>
    </row>
    <row r="104" spans="12:24">
      <c r="N104" s="265"/>
      <c r="O104" s="265"/>
      <c r="P104" s="265"/>
      <c r="Q104" s="265"/>
      <c r="S104" s="268"/>
      <c r="X104" s="268"/>
    </row>
    <row r="105" spans="12:24">
      <c r="N105" s="265"/>
    </row>
    <row r="106" spans="12:24">
      <c r="N106" s="265"/>
    </row>
    <row r="108" spans="12:24">
      <c r="L108" s="235"/>
      <c r="N108" s="265"/>
      <c r="O108" s="265"/>
      <c r="P108" s="265"/>
      <c r="Q108" s="265"/>
    </row>
    <row r="109" spans="12:24">
      <c r="L109" s="235"/>
      <c r="N109" s="265"/>
      <c r="O109" s="265"/>
      <c r="P109" s="265"/>
      <c r="Q109" s="265"/>
    </row>
    <row r="110" spans="12:24">
      <c r="L110" s="235"/>
      <c r="N110" s="265"/>
      <c r="O110" s="265"/>
      <c r="P110" s="265"/>
      <c r="Q110" s="265"/>
    </row>
    <row r="111" spans="12:24">
      <c r="L111" s="235"/>
      <c r="N111" s="265"/>
      <c r="O111" s="265"/>
      <c r="P111" s="265"/>
      <c r="Q111" s="265"/>
    </row>
    <row r="112" spans="12:24">
      <c r="L112" s="235"/>
      <c r="N112" s="265"/>
      <c r="O112" s="265"/>
      <c r="P112" s="265"/>
      <c r="Q112" s="265"/>
    </row>
    <row r="113" spans="12:17">
      <c r="L113" s="235"/>
      <c r="O113" s="265"/>
      <c r="P113" s="265"/>
      <c r="Q113" s="265"/>
    </row>
    <row r="114" spans="12:17">
      <c r="L114" s="235"/>
      <c r="N114" s="265"/>
      <c r="O114" s="265"/>
      <c r="P114" s="265"/>
      <c r="Q114" s="265"/>
    </row>
    <row r="115" spans="12:17">
      <c r="L115" s="235"/>
      <c r="N115" s="265"/>
      <c r="O115" s="265"/>
      <c r="P115" s="265"/>
      <c r="Q115" s="265"/>
    </row>
    <row r="116" spans="12:17">
      <c r="L116" s="235"/>
      <c r="N116" s="265"/>
      <c r="O116" s="265"/>
      <c r="P116" s="265"/>
      <c r="Q116" s="265"/>
    </row>
    <row r="117" spans="12:17">
      <c r="L117" s="235"/>
      <c r="N117" s="265"/>
      <c r="O117" s="265"/>
      <c r="P117" s="265"/>
      <c r="Q117" s="265"/>
    </row>
    <row r="118" spans="12:17">
      <c r="L118" s="235"/>
      <c r="N118" s="265"/>
      <c r="O118" s="265"/>
      <c r="P118" s="265"/>
      <c r="Q118" s="265"/>
    </row>
    <row r="119" spans="12:17">
      <c r="L119" s="235"/>
      <c r="O119" s="265"/>
      <c r="P119" s="265"/>
      <c r="Q119" s="265"/>
    </row>
    <row r="120" spans="12:17">
      <c r="L120" s="235"/>
      <c r="N120" s="265"/>
      <c r="O120" s="265"/>
      <c r="P120" s="265"/>
      <c r="Q120" s="265"/>
    </row>
    <row r="121" spans="12:17">
      <c r="L121" s="235"/>
      <c r="N121" s="265"/>
      <c r="O121" s="265"/>
      <c r="P121" s="265"/>
      <c r="Q121" s="265"/>
    </row>
    <row r="122" spans="12:17">
      <c r="L122" s="235"/>
      <c r="N122" s="265"/>
      <c r="O122" s="265"/>
      <c r="P122" s="265"/>
      <c r="Q122" s="265"/>
    </row>
    <row r="123" spans="12:17">
      <c r="L123" s="235"/>
      <c r="N123" s="265"/>
      <c r="O123" s="265"/>
      <c r="P123" s="265"/>
      <c r="Q123" s="265"/>
    </row>
    <row r="124" spans="12:17">
      <c r="L124" s="235"/>
      <c r="N124" s="265"/>
      <c r="O124" s="265"/>
      <c r="P124" s="265"/>
      <c r="Q124" s="265"/>
    </row>
    <row r="125" spans="12:17">
      <c r="L125" s="235"/>
      <c r="O125" s="265"/>
      <c r="P125" s="265"/>
      <c r="Q125" s="265"/>
    </row>
    <row r="126" spans="12:17">
      <c r="L126" s="235"/>
      <c r="N126" s="265"/>
      <c r="O126" s="265"/>
      <c r="P126" s="265"/>
      <c r="Q126" s="265"/>
    </row>
    <row r="127" spans="12:17">
      <c r="L127" s="235"/>
      <c r="N127" s="265"/>
      <c r="O127" s="265"/>
      <c r="P127" s="265"/>
      <c r="Q127" s="265"/>
    </row>
    <row r="128" spans="12:17">
      <c r="L128" s="235"/>
      <c r="N128" s="265"/>
      <c r="O128" s="265"/>
      <c r="P128" s="265"/>
      <c r="Q128" s="265"/>
    </row>
    <row r="129" spans="12:17">
      <c r="L129" s="235"/>
      <c r="N129" s="265"/>
      <c r="O129" s="265"/>
      <c r="P129" s="265"/>
      <c r="Q129" s="265"/>
    </row>
    <row r="130" spans="12:17">
      <c r="L130" s="235"/>
      <c r="N130" s="265"/>
      <c r="O130" s="265"/>
      <c r="P130" s="265"/>
      <c r="Q130" s="265"/>
    </row>
    <row r="131" spans="12:17">
      <c r="L131" s="235"/>
      <c r="O131" s="265"/>
      <c r="P131" s="265"/>
      <c r="Q131" s="265"/>
    </row>
    <row r="132" spans="12:17">
      <c r="L132" s="235"/>
      <c r="N132" s="265"/>
      <c r="O132" s="265"/>
      <c r="P132" s="265"/>
      <c r="Q132" s="265"/>
    </row>
    <row r="133" spans="12:17">
      <c r="L133" s="235"/>
      <c r="N133" s="265"/>
      <c r="O133" s="265"/>
      <c r="P133" s="265"/>
      <c r="Q133" s="265"/>
    </row>
    <row r="134" spans="12:17">
      <c r="L134" s="235"/>
      <c r="N134" s="265"/>
      <c r="O134" s="265"/>
      <c r="P134" s="265"/>
      <c r="Q134" s="265"/>
    </row>
    <row r="135" spans="12:17">
      <c r="L135" s="236"/>
      <c r="N135" s="265"/>
      <c r="O135" s="265"/>
      <c r="P135" s="265"/>
      <c r="Q135" s="265"/>
    </row>
  </sheetData>
  <mergeCells count="8">
    <mergeCell ref="AN5:AQ5"/>
    <mergeCell ref="A1:L1"/>
    <mergeCell ref="A3:L3"/>
    <mergeCell ref="A4:L4"/>
    <mergeCell ref="A40:L41"/>
    <mergeCell ref="B7:D7"/>
    <mergeCell ref="F7:H7"/>
    <mergeCell ref="J7:L7"/>
  </mergeCells>
  <printOptions horizontalCentered="1"/>
  <pageMargins left="0.5" right="0.5" top="0.37" bottom="0.38" header="0.17" footer="0.25"/>
  <pageSetup orientation="landscape" r:id="rId1"/>
  <headerFooter scaleWithDoc="0" alignWithMargins="0">
    <oddFooter>&amp;LMSDE - LFRO   04/2020&amp;C&amp;P&amp;RSelected Financial Data, Part 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AD40"/>
  <sheetViews>
    <sheetView topLeftCell="A15" zoomScaleNormal="100" workbookViewId="0">
      <selection activeCell="Y23" sqref="Y23"/>
    </sheetView>
  </sheetViews>
  <sheetFormatPr defaultRowHeight="12.5"/>
  <cols>
    <col min="1" max="1" width="14.1796875" style="3" customWidth="1"/>
    <col min="2" max="2" width="10.26953125" bestFit="1" customWidth="1"/>
    <col min="3" max="3" width="2.26953125" customWidth="1"/>
    <col min="4" max="4" width="7.26953125" bestFit="1" customWidth="1"/>
    <col min="5" max="5" width="1.81640625" customWidth="1"/>
    <col min="6" max="6" width="7.26953125" bestFit="1" customWidth="1"/>
    <col min="7" max="7" width="2.26953125" customWidth="1"/>
    <col min="8" max="8" width="7.26953125" bestFit="1" customWidth="1"/>
    <col min="9" max="9" width="2.453125" customWidth="1"/>
    <col min="10" max="10" width="8.54296875" customWidth="1"/>
    <col min="11" max="11" width="2.26953125" customWidth="1"/>
    <col min="12" max="12" width="7.453125" customWidth="1"/>
    <col min="13" max="13" width="1.7265625" customWidth="1"/>
    <col min="14" max="14" width="6.26953125" bestFit="1" customWidth="1"/>
    <col min="15" max="15" width="2" customWidth="1"/>
    <col min="16" max="16" width="8" customWidth="1"/>
    <col min="17" max="17" width="2.1796875" customWidth="1"/>
    <col min="18" max="18" width="9.26953125" customWidth="1"/>
    <col min="19" max="19" width="3" customWidth="1"/>
    <col min="20" max="20" width="8.54296875" bestFit="1" customWidth="1"/>
    <col min="21" max="21" width="1.54296875" customWidth="1"/>
    <col min="22" max="22" width="8.1796875" customWidth="1"/>
    <col min="23" max="23" width="1.81640625" customWidth="1"/>
    <col min="24" max="24" width="8.26953125" customWidth="1"/>
  </cols>
  <sheetData>
    <row r="1" spans="1:30">
      <c r="A1" s="296" t="s">
        <v>113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</row>
    <row r="3" spans="1:30">
      <c r="A3" s="295" t="s">
        <v>181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</row>
    <row r="4" spans="1:30">
      <c r="A4" s="296"/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</row>
    <row r="5" spans="1:30" ht="13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30" ht="15" customHeight="1" thickTop="1">
      <c r="A6" s="3" t="s">
        <v>84</v>
      </c>
      <c r="B6" s="3"/>
      <c r="C6" s="3"/>
      <c r="D6" s="299" t="s">
        <v>2</v>
      </c>
      <c r="E6" s="299"/>
      <c r="F6" s="38"/>
      <c r="G6" s="38"/>
      <c r="H6" s="38"/>
      <c r="I6" s="38"/>
      <c r="J6" s="299" t="s">
        <v>12</v>
      </c>
      <c r="K6" s="299"/>
      <c r="L6" s="3"/>
      <c r="M6" s="3"/>
      <c r="N6" s="299" t="s">
        <v>13</v>
      </c>
      <c r="O6" s="299"/>
      <c r="P6" s="3"/>
      <c r="Q6" s="3"/>
      <c r="R6" s="38"/>
      <c r="S6" s="6"/>
      <c r="T6" s="3"/>
      <c r="U6" s="3"/>
      <c r="V6" s="38"/>
      <c r="W6" s="6"/>
      <c r="X6" s="3"/>
    </row>
    <row r="7" spans="1:30">
      <c r="A7" s="78" t="s">
        <v>11</v>
      </c>
      <c r="B7" s="314" t="s">
        <v>0</v>
      </c>
      <c r="C7" s="314"/>
      <c r="D7" s="314" t="s">
        <v>0</v>
      </c>
      <c r="E7" s="314"/>
      <c r="F7" s="315" t="s">
        <v>195</v>
      </c>
      <c r="G7" s="79"/>
      <c r="H7" s="314" t="s">
        <v>10</v>
      </c>
      <c r="I7" s="314"/>
      <c r="J7" s="314" t="s">
        <v>14</v>
      </c>
      <c r="K7" s="314"/>
      <c r="L7" s="314" t="s">
        <v>16</v>
      </c>
      <c r="M7" s="314"/>
      <c r="N7" s="314" t="s">
        <v>17</v>
      </c>
      <c r="O7" s="314"/>
      <c r="P7" s="314" t="s">
        <v>83</v>
      </c>
      <c r="Q7" s="314"/>
      <c r="R7" s="312" t="s">
        <v>77</v>
      </c>
      <c r="S7" s="312"/>
      <c r="T7" s="312" t="s">
        <v>23</v>
      </c>
      <c r="U7" s="312"/>
      <c r="V7" s="312" t="s">
        <v>25</v>
      </c>
      <c r="W7" s="312"/>
      <c r="X7" s="83" t="s">
        <v>26</v>
      </c>
    </row>
    <row r="8" spans="1:30" ht="13" thickBot="1">
      <c r="A8" s="80" t="s">
        <v>85</v>
      </c>
      <c r="B8" s="313" t="s">
        <v>1</v>
      </c>
      <c r="C8" s="313"/>
      <c r="D8" s="313" t="s">
        <v>1</v>
      </c>
      <c r="E8" s="313"/>
      <c r="F8" s="316"/>
      <c r="G8" s="81"/>
      <c r="H8" s="313" t="s">
        <v>11</v>
      </c>
      <c r="I8" s="313"/>
      <c r="J8" s="313" t="s">
        <v>15</v>
      </c>
      <c r="K8" s="313"/>
      <c r="L8" s="313" t="s">
        <v>15</v>
      </c>
      <c r="M8" s="313"/>
      <c r="N8" s="313" t="s">
        <v>18</v>
      </c>
      <c r="O8" s="313"/>
      <c r="P8" s="313" t="s">
        <v>20</v>
      </c>
      <c r="Q8" s="313"/>
      <c r="R8" s="311" t="s">
        <v>20</v>
      </c>
      <c r="S8" s="311"/>
      <c r="T8" s="311" t="s">
        <v>24</v>
      </c>
      <c r="U8" s="311"/>
      <c r="V8" s="311" t="s">
        <v>15</v>
      </c>
      <c r="W8" s="311"/>
      <c r="X8" s="81" t="s">
        <v>111</v>
      </c>
    </row>
    <row r="9" spans="1:30" s="21" customFormat="1">
      <c r="A9" s="72" t="s">
        <v>52</v>
      </c>
      <c r="B9" s="44">
        <f>Allexp!D9/Allexp!$C$9</f>
        <v>2.7320112818462465E-2</v>
      </c>
      <c r="C9" s="44"/>
      <c r="D9" s="44">
        <f>Allexp!E9/Allexp!$C$9</f>
        <v>6.3191177326504672E-2</v>
      </c>
      <c r="E9" s="44"/>
      <c r="F9" s="44">
        <f>Allexp!F9/Allexp!$C$9</f>
        <v>0.4067593103384799</v>
      </c>
      <c r="G9" s="44"/>
      <c r="H9" s="44">
        <f>Allexp!G9/Allexp!$C$9</f>
        <v>0.13336029193256091</v>
      </c>
      <c r="I9" s="44"/>
      <c r="J9" s="44">
        <f>Allexp!H9/Allexp!$C$9</f>
        <v>7.8169929296069939E-3</v>
      </c>
      <c r="K9" s="44"/>
      <c r="L9" s="44">
        <f>Allexp!I9/Allexp!C9</f>
        <v>5.6670112788014121E-3</v>
      </c>
      <c r="M9" s="44"/>
      <c r="N9" s="44">
        <f>Allexp!J9/Allexp!$C$9</f>
        <v>5.1579794619641489E-2</v>
      </c>
      <c r="O9" s="44"/>
      <c r="P9" s="44">
        <f>Allexp!K9/Allexp!$C$9</f>
        <v>6.1246879456025499E-2</v>
      </c>
      <c r="Q9" s="44"/>
      <c r="R9" s="44">
        <f>Allexp!N9/Allexp!$C$9</f>
        <v>2.1539710636783796E-2</v>
      </c>
      <c r="S9" s="44"/>
      <c r="T9" s="44">
        <f>Allexp!O9/Allexp!$C$9</f>
        <v>0.21482593687061391</v>
      </c>
      <c r="U9" s="44"/>
      <c r="V9" s="44">
        <f>Allexp!P9/Allexp!$C$9</f>
        <v>1.5418235220119932E-3</v>
      </c>
      <c r="W9" s="44"/>
      <c r="X9" s="44">
        <f>Allexp!Q9/Allexp!$C$9</f>
        <v>5.1509582705069751E-3</v>
      </c>
    </row>
    <row r="10" spans="1:30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</row>
    <row r="11" spans="1:30">
      <c r="A11" s="3" t="s">
        <v>28</v>
      </c>
      <c r="B11" s="41">
        <f>Allexp!D11/Allexp!C11*100</f>
        <v>2.02237661389622</v>
      </c>
      <c r="C11" s="41"/>
      <c r="D11" s="41">
        <f>Allexp!E11/Allexp!C11*100</f>
        <v>6.0098136075528874</v>
      </c>
      <c r="E11" s="41"/>
      <c r="F11" s="41">
        <f>Allexp!F11/Allexp!C11*100</f>
        <v>40.130850500882495</v>
      </c>
      <c r="G11" s="41"/>
      <c r="H11" s="41">
        <f>Allexp!G11/Allexp!C11*100</f>
        <v>15.381018933433063</v>
      </c>
      <c r="I11" s="41"/>
      <c r="J11" s="41">
        <f>Allexp!H11/Allexp!C11*100</f>
        <v>0.52513556180935383</v>
      </c>
      <c r="K11" s="41"/>
      <c r="L11" s="288">
        <f>Allexp!I11/Allexp!C11*100</f>
        <v>0.85056571749641885</v>
      </c>
      <c r="M11" s="41"/>
      <c r="N11" s="41">
        <f>Allexp!J11/Allexp!C11*100</f>
        <v>5.2753734585562189</v>
      </c>
      <c r="O11" s="41"/>
      <c r="P11" s="41">
        <f>Allexp!K11/Allexp!C11*100</f>
        <v>6.5833951165665248</v>
      </c>
      <c r="Q11" s="41"/>
      <c r="R11" s="41">
        <f>Allexp!N11/Allexp!C11*100</f>
        <v>1.4837761005527725</v>
      </c>
      <c r="S11" s="41"/>
      <c r="T11" s="41">
        <f>Allexp!N11/Allexp!C11*100</f>
        <v>1.4837761005527725</v>
      </c>
      <c r="U11" s="41"/>
      <c r="V11" s="41">
        <f>Allexp!P11/Allexp!C11*100</f>
        <v>0.3804473566764629</v>
      </c>
      <c r="W11" s="41"/>
      <c r="X11" s="41">
        <f>Allexp!Q11/Allexp!C11*100</f>
        <v>8.6672388381434595E-2</v>
      </c>
      <c r="Y11" s="3"/>
      <c r="Z11" s="3"/>
      <c r="AA11" s="3"/>
      <c r="AB11" s="3"/>
      <c r="AC11" s="3"/>
      <c r="AD11" s="3"/>
    </row>
    <row r="12" spans="1:30">
      <c r="A12" s="3" t="s">
        <v>29</v>
      </c>
      <c r="B12" s="41">
        <f>Allexp!D12/Allexp!C12*100</f>
        <v>3.1083596658081758</v>
      </c>
      <c r="C12" s="41"/>
      <c r="D12" s="41">
        <f>Allexp!E12/Allexp!C12*100</f>
        <v>6.1138693177508943</v>
      </c>
      <c r="E12" s="41"/>
      <c r="F12" s="41">
        <f>Allexp!F12/Allexp!C12*100</f>
        <v>41.637916261400967</v>
      </c>
      <c r="G12" s="41"/>
      <c r="H12" s="41">
        <f>Allexp!G12/Allexp!C12*100</f>
        <v>12.576794083421255</v>
      </c>
      <c r="I12" s="41"/>
      <c r="J12" s="41">
        <f>Allexp!H12/Allexp!C12*100</f>
        <v>0.7684625740277532</v>
      </c>
      <c r="K12" s="41"/>
      <c r="L12" s="288">
        <f>Allexp!I12/Allexp!C12*100</f>
        <v>0</v>
      </c>
      <c r="M12" s="41"/>
      <c r="N12" s="41">
        <f>Allexp!J12/Allexp!C12*100</f>
        <v>5.2938425935903881</v>
      </c>
      <c r="O12" s="41"/>
      <c r="P12" s="41">
        <f>Allexp!K12/Allexp!C12*100</f>
        <v>7.0468069614196063</v>
      </c>
      <c r="Q12" s="41"/>
      <c r="R12" s="41">
        <f>Allexp!N12/Allexp!C12*100</f>
        <v>2.0251243908491516</v>
      </c>
      <c r="S12" s="41"/>
      <c r="T12" s="41">
        <f>Allexp!N12/Allexp!C12*100</f>
        <v>2.0251243908491516</v>
      </c>
      <c r="U12" s="41"/>
      <c r="V12" s="41">
        <f>Allexp!P12/Allexp!C12*100</f>
        <v>4.7660345850651063E-2</v>
      </c>
      <c r="W12" s="41"/>
      <c r="X12" s="41">
        <f>Allexp!Q12/Allexp!C12*100</f>
        <v>0.52702455271641324</v>
      </c>
      <c r="Y12" s="3"/>
      <c r="Z12" s="3"/>
      <c r="AA12" s="3"/>
      <c r="AB12" s="3"/>
      <c r="AC12" s="3"/>
      <c r="AD12" s="3"/>
    </row>
    <row r="13" spans="1:30">
      <c r="A13" s="3" t="s">
        <v>51</v>
      </c>
      <c r="B13" s="41">
        <f>Allexp!D13/Allexp!C13*100</f>
        <v>4.3172916922899223</v>
      </c>
      <c r="C13" s="41"/>
      <c r="D13" s="41">
        <f>Allexp!E13/Allexp!C13*100</f>
        <v>6.5958661601672688</v>
      </c>
      <c r="E13" s="41"/>
      <c r="F13" s="41">
        <f>Allexp!F13/Allexp!C13*100</f>
        <v>38.744494785489081</v>
      </c>
      <c r="G13" s="41"/>
      <c r="H13" s="41">
        <f>Allexp!G13/Allexp!C13*100</f>
        <v>15.805863569763249</v>
      </c>
      <c r="I13" s="41"/>
      <c r="J13" s="41">
        <f>Allexp!H13/Allexp!C13*100</f>
        <v>1.3824548713104188</v>
      </c>
      <c r="K13" s="41"/>
      <c r="L13" s="288">
        <f>Allexp!I13/Allexp!C13*100</f>
        <v>4.0348837590537097E-2</v>
      </c>
      <c r="M13" s="41"/>
      <c r="N13" s="41">
        <f>Allexp!J13/Allexp!C13*100</f>
        <v>3.8862170402680607</v>
      </c>
      <c r="O13" s="41"/>
      <c r="P13" s="41">
        <f>Allexp!K13/Allexp!C13*100</f>
        <v>4.9787623527582054</v>
      </c>
      <c r="Q13" s="41"/>
      <c r="R13" s="41">
        <f>Allexp!N13/Allexp!C13*100</f>
        <v>2.0443221349663201</v>
      </c>
      <c r="S13" s="41"/>
      <c r="T13" s="41">
        <f>Allexp!N13/Allexp!C13*100</f>
        <v>2.0443221349663201</v>
      </c>
      <c r="U13" s="41"/>
      <c r="V13" s="41">
        <f>Allexp!P13/Allexp!C13*100</f>
        <v>0</v>
      </c>
      <c r="W13" s="41"/>
      <c r="X13" s="41">
        <f>Allexp!Q13/Allexp!C13*100</f>
        <v>2.5399345769529349</v>
      </c>
      <c r="Y13" s="3"/>
      <c r="Z13" s="3"/>
      <c r="AA13" s="3"/>
      <c r="AB13" s="3"/>
      <c r="AC13" s="3"/>
      <c r="AD13" s="3"/>
    </row>
    <row r="14" spans="1:30">
      <c r="A14" s="3" t="s">
        <v>30</v>
      </c>
      <c r="B14" s="41">
        <f>Allexp!D14/Allexp!C14*100</f>
        <v>3.4787673577132248</v>
      </c>
      <c r="C14" s="41"/>
      <c r="D14" s="41">
        <f>Allexp!E14/Allexp!C14*100</f>
        <v>6.378688018634894</v>
      </c>
      <c r="E14" s="41"/>
      <c r="F14" s="41">
        <f>Allexp!F14/Allexp!C14*100</f>
        <v>41.639345548814795</v>
      </c>
      <c r="G14" s="41"/>
      <c r="H14" s="41">
        <f>Allexp!G14/Allexp!C14*100</f>
        <v>13.972622780540453</v>
      </c>
      <c r="I14" s="41"/>
      <c r="J14" s="41">
        <f>Allexp!H14/Allexp!C14*100</f>
        <v>0.90864294241509713</v>
      </c>
      <c r="K14" s="41"/>
      <c r="L14" s="288">
        <f>Allexp!I14/Allexp!C14*100</f>
        <v>1.100694646687453</v>
      </c>
      <c r="M14" s="41"/>
      <c r="N14" s="41">
        <f>Allexp!J14/Allexp!C14*100</f>
        <v>4.669459034088427</v>
      </c>
      <c r="O14" s="41"/>
      <c r="P14" s="41">
        <f>Allexp!K14/Allexp!C14*100</f>
        <v>6.3139511528578218</v>
      </c>
      <c r="Q14" s="41"/>
      <c r="R14" s="41">
        <f>Allexp!N14/Allexp!C14*100</f>
        <v>2.4804659695804658</v>
      </c>
      <c r="S14" s="41"/>
      <c r="T14" s="41">
        <f>Allexp!N14/Allexp!C14*100</f>
        <v>2.4804659695804658</v>
      </c>
      <c r="U14" s="41"/>
      <c r="V14" s="41">
        <f>Allexp!P14/Allexp!C14*100</f>
        <v>3.1138606155149295E-2</v>
      </c>
      <c r="W14" s="41"/>
      <c r="X14" s="41">
        <f>Allexp!Q14/Allexp!C14*100</f>
        <v>0.27155223717410959</v>
      </c>
      <c r="Y14" s="3"/>
      <c r="Z14" s="3"/>
      <c r="AA14" s="3"/>
      <c r="AB14" s="3"/>
      <c r="AC14" s="3"/>
      <c r="AD14" s="3"/>
    </row>
    <row r="15" spans="1:30">
      <c r="A15" s="3" t="s">
        <v>31</v>
      </c>
      <c r="B15" s="41">
        <f>Allexp!D15/Allexp!C15*100</f>
        <v>2.8331522922973069</v>
      </c>
      <c r="C15" s="41"/>
      <c r="D15" s="41">
        <f>Allexp!E15/Allexp!C15*100</f>
        <v>5.1541921341915851</v>
      </c>
      <c r="E15" s="41"/>
      <c r="F15" s="41">
        <f>Allexp!F15/Allexp!C15*100</f>
        <v>40.514567436819384</v>
      </c>
      <c r="G15" s="41"/>
      <c r="H15" s="41">
        <f>Allexp!G15/Allexp!C15*100</f>
        <v>12.407205069322549</v>
      </c>
      <c r="I15" s="41"/>
      <c r="J15" s="41">
        <f>Allexp!H15/Allexp!C15*100</f>
        <v>0.90539761308371258</v>
      </c>
      <c r="K15" s="41"/>
      <c r="L15" s="288">
        <f>Allexp!I15/Allexp!C15*100</f>
        <v>0.72127411980211842</v>
      </c>
      <c r="M15" s="41"/>
      <c r="N15" s="41">
        <f>Allexp!J15/Allexp!C15*100</f>
        <v>6.6238320209322215</v>
      </c>
      <c r="O15" s="41"/>
      <c r="P15" s="41">
        <f>Allexp!K15/Allexp!C15*100</f>
        <v>7.1324945079166326</v>
      </c>
      <c r="Q15" s="41"/>
      <c r="R15" s="41">
        <f>Allexp!N15/Allexp!C15*100</f>
        <v>1.3894638855530028</v>
      </c>
      <c r="S15" s="41"/>
      <c r="T15" s="41">
        <f>Allexp!N15/Allexp!C15*100</f>
        <v>1.3894638855530028</v>
      </c>
      <c r="U15" s="41"/>
      <c r="V15" s="41">
        <f>Allexp!P15/Allexp!C15*100</f>
        <v>0.54696489213318022</v>
      </c>
      <c r="W15" s="41"/>
      <c r="X15" s="41">
        <f>Allexp!Q15/Allexp!C15*100</f>
        <v>0.97093574045974151</v>
      </c>
      <c r="Y15" s="3"/>
      <c r="Z15" s="3"/>
      <c r="AA15" s="3"/>
      <c r="AB15" s="3"/>
      <c r="AC15" s="3"/>
      <c r="AD15" s="3"/>
    </row>
    <row r="16" spans="1:30"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</row>
    <row r="17" spans="1:30">
      <c r="A17" s="3" t="s">
        <v>32</v>
      </c>
      <c r="B17" s="41">
        <f>Allexp!D17/Allexp!C17*100</f>
        <v>2.6658996786808538</v>
      </c>
      <c r="C17" s="41"/>
      <c r="D17" s="41">
        <f>Allexp!E17/Allexp!C17*100</f>
        <v>7.0588016409694063</v>
      </c>
      <c r="E17" s="41"/>
      <c r="F17" s="41">
        <f>Allexp!F17/Allexp!C17*100</f>
        <v>44.763309616659456</v>
      </c>
      <c r="G17" s="41"/>
      <c r="H17" s="41">
        <f>Allexp!G17/Allexp!C17*100</f>
        <v>9.1944315268378354</v>
      </c>
      <c r="I17" s="41"/>
      <c r="J17" s="41">
        <f>Allexp!H17/Allexp!C17*100</f>
        <v>0.71411087294771125</v>
      </c>
      <c r="K17" s="41"/>
      <c r="L17" s="288">
        <f>Allexp!I17/Allexp!C17*100</f>
        <v>1.0444239104678144</v>
      </c>
      <c r="M17" s="41"/>
      <c r="N17" s="41">
        <f>Allexp!J17/Allexp!C17*100</f>
        <v>5.3791198754648555</v>
      </c>
      <c r="O17" s="41"/>
      <c r="P17" s="41">
        <f>Allexp!K17/Allexp!C17*100</f>
        <v>5.9651619009535271</v>
      </c>
      <c r="Q17" s="41"/>
      <c r="R17" s="41">
        <f>Allexp!N17/Allexp!C17*100</f>
        <v>1.3216353271418062</v>
      </c>
      <c r="S17" s="41"/>
      <c r="T17" s="41">
        <f>Allexp!N17/Allexp!C17*100</f>
        <v>1.3216353271418062</v>
      </c>
      <c r="U17" s="41"/>
      <c r="V17" s="41">
        <f>Allexp!P17/Allexp!C17*100</f>
        <v>0.60309228008400106</v>
      </c>
      <c r="W17" s="41"/>
      <c r="X17" s="41">
        <f>Allexp!Q17/Allexp!C17*100</f>
        <v>0.42296954110454876</v>
      </c>
      <c r="Y17" s="3"/>
      <c r="Z17" s="3"/>
      <c r="AA17" s="3"/>
      <c r="AB17" s="3"/>
      <c r="AC17" s="3"/>
      <c r="AD17" s="3"/>
    </row>
    <row r="18" spans="1:30">
      <c r="A18" s="3" t="s">
        <v>33</v>
      </c>
      <c r="B18" s="41">
        <f>Allexp!D18/Allexp!C18*100</f>
        <v>1.4241429490200077</v>
      </c>
      <c r="C18" s="41"/>
      <c r="D18" s="41">
        <f>Allexp!E18/Allexp!C18*100</f>
        <v>7.0182647441130603</v>
      </c>
      <c r="E18" s="41"/>
      <c r="F18" s="41">
        <f>Allexp!F18/Allexp!C18*100</f>
        <v>39.04809151786484</v>
      </c>
      <c r="G18" s="41"/>
      <c r="H18" s="41">
        <f>Allexp!G18/Allexp!C18*100</f>
        <v>12.820803868593938</v>
      </c>
      <c r="I18" s="41"/>
      <c r="J18" s="41">
        <f>Allexp!H18/Allexp!C18*100</f>
        <v>0.48113030608133556</v>
      </c>
      <c r="K18" s="41"/>
      <c r="L18" s="288">
        <f>Allexp!I18/Allexp!C18*100</f>
        <v>1.1124508414572669</v>
      </c>
      <c r="M18" s="41"/>
      <c r="N18" s="41">
        <f>Allexp!J18/Allexp!C18*100</f>
        <v>6.5160689410113823</v>
      </c>
      <c r="O18" s="41"/>
      <c r="P18" s="41">
        <f>Allexp!K18/Allexp!C18*100</f>
        <v>6.7535235289790636</v>
      </c>
      <c r="Q18" s="41"/>
      <c r="R18" s="41">
        <f>Allexp!N18/Allexp!C18*100</f>
        <v>2.2191729491328682</v>
      </c>
      <c r="S18" s="41"/>
      <c r="T18" s="41">
        <f>Allexp!N18/Allexp!C18*100</f>
        <v>2.2191729491328682</v>
      </c>
      <c r="U18" s="41"/>
      <c r="V18" s="41">
        <f>Allexp!P18/Allexp!C18*100</f>
        <v>8.1270969214006991E-2</v>
      </c>
      <c r="W18" s="41"/>
      <c r="X18" s="41">
        <f>Allexp!Q18/Allexp!C18*100</f>
        <v>0.22983168328210299</v>
      </c>
      <c r="Y18" s="3"/>
      <c r="Z18" s="3"/>
      <c r="AA18" s="3"/>
      <c r="AB18" s="3"/>
      <c r="AC18" s="3"/>
      <c r="AD18" s="3"/>
    </row>
    <row r="19" spans="1:30">
      <c r="A19" s="3" t="s">
        <v>34</v>
      </c>
      <c r="B19" s="41">
        <f>Allexp!D19/Allexp!C19*100</f>
        <v>2.5793021051198717</v>
      </c>
      <c r="C19" s="41"/>
      <c r="D19" s="41">
        <f>Allexp!E19/Allexp!C19*100</f>
        <v>7.0006123775740923</v>
      </c>
      <c r="E19" s="41"/>
      <c r="F19" s="41">
        <f>Allexp!F19/Allexp!C19*100</f>
        <v>40.190521361799966</v>
      </c>
      <c r="G19" s="41"/>
      <c r="H19" s="41">
        <f>Allexp!G19/Allexp!C19*100</f>
        <v>14.190741612388255</v>
      </c>
      <c r="I19" s="41"/>
      <c r="J19" s="41">
        <f>Allexp!H19/Allexp!C19*100</f>
        <v>1.0247085751530431</v>
      </c>
      <c r="K19" s="41"/>
      <c r="L19" s="288">
        <f>Allexp!I19/Allexp!C19*100</f>
        <v>0.8228751896208758</v>
      </c>
      <c r="M19" s="41"/>
      <c r="N19" s="41">
        <f>Allexp!J19/Allexp!C19*100</f>
        <v>5.3281705748410655</v>
      </c>
      <c r="O19" s="41"/>
      <c r="P19" s="41">
        <f>Allexp!K19/Allexp!C19*100</f>
        <v>5.4823317449246751</v>
      </c>
      <c r="Q19" s="41"/>
      <c r="R19" s="41">
        <f>Allexp!N19/Allexp!C19*100</f>
        <v>2.1539212793093654</v>
      </c>
      <c r="S19" s="41"/>
      <c r="T19" s="41">
        <f>Allexp!N19/Allexp!C19*100</f>
        <v>2.1539212793093654</v>
      </c>
      <c r="U19" s="41"/>
      <c r="V19" s="41">
        <f>Allexp!P19/Allexp!C19*100</f>
        <v>0.25721250538228702</v>
      </c>
      <c r="W19" s="41"/>
      <c r="X19" s="41">
        <f>Allexp!Q19/Allexp!C19*100</f>
        <v>0.6564074715032524</v>
      </c>
      <c r="Y19" s="3"/>
      <c r="Z19" s="3"/>
      <c r="AA19" s="3"/>
      <c r="AB19" s="3"/>
      <c r="AC19" s="3"/>
      <c r="AD19" s="3"/>
    </row>
    <row r="20" spans="1:30">
      <c r="A20" s="3" t="s">
        <v>35</v>
      </c>
      <c r="B20" s="41">
        <f>Allexp!D20/Allexp!C20*100</f>
        <v>2.6747784867951019</v>
      </c>
      <c r="C20" s="41"/>
      <c r="D20" s="41">
        <f>Allexp!E20/Allexp!C20*100</f>
        <v>6.443417587909793</v>
      </c>
      <c r="E20" s="41"/>
      <c r="F20" s="41">
        <f>Allexp!F20/Allexp!C20*100</f>
        <v>38.857831089390274</v>
      </c>
      <c r="G20" s="41"/>
      <c r="H20" s="41">
        <f>Allexp!G20/Allexp!C20*100</f>
        <v>10.800873809383145</v>
      </c>
      <c r="I20" s="41"/>
      <c r="J20" s="41">
        <f>Allexp!H20/Allexp!C20*100</f>
        <v>0.97454625585815957</v>
      </c>
      <c r="K20" s="41"/>
      <c r="L20" s="288">
        <f>Allexp!I20/Allexp!C20*100</f>
        <v>0.90891699009733129</v>
      </c>
      <c r="M20" s="41"/>
      <c r="N20" s="41">
        <f>Allexp!J20/Allexp!C20*100</f>
        <v>7.758864561872282</v>
      </c>
      <c r="O20" s="41"/>
      <c r="P20" s="41">
        <f>Allexp!K20/Allexp!C20*100</f>
        <v>7.1261321788183576</v>
      </c>
      <c r="Q20" s="41"/>
      <c r="R20" s="41">
        <f>Allexp!N20/Allexp!C20*100</f>
        <v>2.2191856506975527</v>
      </c>
      <c r="S20" s="41"/>
      <c r="T20" s="41">
        <f>Allexp!N20/Allexp!C20*100</f>
        <v>2.2191856506975527</v>
      </c>
      <c r="U20" s="41"/>
      <c r="V20" s="41">
        <f>Allexp!P20/Allexp!C20*100</f>
        <v>0.54517546712946519</v>
      </c>
      <c r="W20" s="41"/>
      <c r="X20" s="41">
        <f>Allexp!Q20/Allexp!C20*100</f>
        <v>1.7043589329489555</v>
      </c>
      <c r="Y20" s="3"/>
      <c r="Z20" s="3"/>
      <c r="AA20" s="3"/>
      <c r="AB20" s="3"/>
      <c r="AC20" s="3"/>
      <c r="AD20" s="3"/>
    </row>
    <row r="21" spans="1:30">
      <c r="A21" s="3" t="s">
        <v>36</v>
      </c>
      <c r="B21" s="41">
        <f>Allexp!D21/Allexp!C21*100</f>
        <v>2.404138591178989</v>
      </c>
      <c r="C21" s="41"/>
      <c r="D21" s="41">
        <f>Allexp!E21/Allexp!C21*100</f>
        <v>8.141629306188543</v>
      </c>
      <c r="E21" s="41"/>
      <c r="F21" s="41">
        <f>Allexp!F21/Allexp!C21*100</f>
        <v>43.012333794891525</v>
      </c>
      <c r="G21" s="41"/>
      <c r="H21" s="41">
        <f>Allexp!G21/Allexp!C21*100</f>
        <v>8.9146139482025148</v>
      </c>
      <c r="I21" s="41"/>
      <c r="J21" s="41">
        <f>Allexp!H21/Allexp!C21*100</f>
        <v>1.132502237229783</v>
      </c>
      <c r="K21" s="41"/>
      <c r="L21" s="288">
        <f>Allexp!I21/Allexp!C21*100</f>
        <v>0.91599403743178787</v>
      </c>
      <c r="M21" s="41"/>
      <c r="N21" s="41">
        <f>Allexp!J21/Allexp!C21*100</f>
        <v>5.4982339089269949</v>
      </c>
      <c r="O21" s="41"/>
      <c r="P21" s="41">
        <f>Allexp!K21/Allexp!C21*100</f>
        <v>5.9397005002509315</v>
      </c>
      <c r="Q21" s="41"/>
      <c r="R21" s="41">
        <f>Allexp!N21/Allexp!C21*100</f>
        <v>2.5495955814749394</v>
      </c>
      <c r="S21" s="41"/>
      <c r="T21" s="41">
        <f>Allexp!N21/Allexp!C21*100</f>
        <v>2.5495955814749394</v>
      </c>
      <c r="U21" s="41"/>
      <c r="V21" s="41">
        <f>Allexp!P21/Allexp!C21*100</f>
        <v>0</v>
      </c>
      <c r="W21" s="41"/>
      <c r="X21" s="41">
        <f>Allexp!Q21/Allexp!C21*100</f>
        <v>8.1182280514957392E-2</v>
      </c>
      <c r="Y21" s="3"/>
      <c r="Z21" s="3"/>
      <c r="AA21" s="3"/>
      <c r="AB21" s="3"/>
      <c r="AC21" s="3"/>
      <c r="AD21" s="3"/>
    </row>
    <row r="22" spans="1:30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3"/>
      <c r="Z22" s="3"/>
      <c r="AA22" s="3"/>
      <c r="AB22" s="3"/>
      <c r="AC22" s="3"/>
      <c r="AD22" s="3"/>
    </row>
    <row r="23" spans="1:30">
      <c r="A23" s="3" t="s">
        <v>37</v>
      </c>
      <c r="B23" s="41">
        <f>Allexp!D23/Allexp!C23*100</f>
        <v>2.0419773572091908</v>
      </c>
      <c r="C23" s="41"/>
      <c r="D23" s="41">
        <f>Allexp!E23/Allexp!C23*100</f>
        <v>6.4794675895292348</v>
      </c>
      <c r="E23" s="41"/>
      <c r="F23" s="41">
        <f>Allexp!F23/Allexp!C23*100</f>
        <v>42.101663798100972</v>
      </c>
      <c r="G23" s="41"/>
      <c r="H23" s="41">
        <f>Allexp!G23/Allexp!C23*100</f>
        <v>12.073853173199861</v>
      </c>
      <c r="I23" s="41"/>
      <c r="J23" s="41">
        <f>Allexp!H23/Allexp!C23*100</f>
        <v>0.34877510025087127</v>
      </c>
      <c r="K23" s="41"/>
      <c r="L23" s="288">
        <f>Allexp!I23/Allexp!C23*100</f>
        <v>7.4054481934296534E-2</v>
      </c>
      <c r="M23" s="41"/>
      <c r="N23" s="41">
        <f>Allexp!J23/Allexp!C23*100</f>
        <v>4.1416445102450306</v>
      </c>
      <c r="O23" s="41"/>
      <c r="P23" s="41">
        <f>Allexp!K23/Allexp!C23*100</f>
        <v>6.264913200213905</v>
      </c>
      <c r="Q23" s="41"/>
      <c r="R23" s="41">
        <f>Allexp!N23/Allexp!C23*100</f>
        <v>2.3401864975838413</v>
      </c>
      <c r="S23" s="41"/>
      <c r="T23" s="41">
        <f>Allexp!N23/Allexp!C23*100</f>
        <v>2.3401864975838413</v>
      </c>
      <c r="U23" s="41"/>
      <c r="V23" s="41">
        <f>Allexp!P23/Allexp!C23*100</f>
        <v>0.15278500796326117</v>
      </c>
      <c r="W23" s="41"/>
      <c r="X23" s="41">
        <f>Allexp!Q23/Allexp!C23*100</f>
        <v>0.29153288620704781</v>
      </c>
      <c r="Y23" s="3"/>
      <c r="Z23" s="3"/>
      <c r="AA23" s="3"/>
      <c r="AB23" s="3"/>
      <c r="AC23" s="3"/>
      <c r="AD23" s="3"/>
    </row>
    <row r="24" spans="1:30">
      <c r="A24" s="3" t="s">
        <v>38</v>
      </c>
      <c r="B24" s="41">
        <f>Allexp!D24/Allexp!C24*100</f>
        <v>3.1727498929288203</v>
      </c>
      <c r="C24" s="41"/>
      <c r="D24" s="41">
        <f>Allexp!E24/Allexp!C24*100</f>
        <v>4.7990876030241516</v>
      </c>
      <c r="E24" s="41"/>
      <c r="F24" s="41">
        <f>Allexp!F24/Allexp!C24*100</f>
        <v>39.739295728495314</v>
      </c>
      <c r="G24" s="41"/>
      <c r="H24" s="41">
        <f>Allexp!G24/Allexp!C24*100</f>
        <v>8.5140187573318329</v>
      </c>
      <c r="I24" s="41"/>
      <c r="J24" s="41">
        <f>Allexp!H24/Allexp!C24*100</f>
        <v>1.2443787003442464</v>
      </c>
      <c r="K24" s="41"/>
      <c r="L24" s="288">
        <f>Allexp!I24/Allexp!C24*100</f>
        <v>1.2148244442213549</v>
      </c>
      <c r="M24" s="41"/>
      <c r="N24" s="41">
        <f>Allexp!J24/Allexp!C24*100</f>
        <v>8.1389558005794793</v>
      </c>
      <c r="O24" s="41"/>
      <c r="P24" s="41">
        <f>Allexp!K24/Allexp!C24*100</f>
        <v>7.912506162206971</v>
      </c>
      <c r="Q24" s="41"/>
      <c r="R24" s="41">
        <f>Allexp!N24/Allexp!C24*100</f>
        <v>1.9622259323388065</v>
      </c>
      <c r="S24" s="41"/>
      <c r="T24" s="41">
        <f>Allexp!N24/Allexp!C24*100</f>
        <v>1.9622259323388065</v>
      </c>
      <c r="U24" s="41"/>
      <c r="V24" s="41">
        <f>Allexp!P24/Allexp!C24*100</f>
        <v>0.59556244854965745</v>
      </c>
      <c r="W24" s="41"/>
      <c r="X24" s="41">
        <f>Allexp!Q24/Allexp!C24*100</f>
        <v>0.76014070278231893</v>
      </c>
      <c r="Y24" s="3"/>
      <c r="Z24" s="3"/>
      <c r="AA24" s="3"/>
      <c r="AB24" s="3"/>
      <c r="AC24" s="3"/>
      <c r="AD24" s="3"/>
    </row>
    <row r="25" spans="1:30">
      <c r="A25" s="3" t="s">
        <v>39</v>
      </c>
      <c r="B25" s="41">
        <f>Allexp!D25/Allexp!C25*100</f>
        <v>2.1752491957124978</v>
      </c>
      <c r="C25" s="41"/>
      <c r="D25" s="41">
        <f>Allexp!E25/Allexp!C25*100</f>
        <v>5.4534077745140612</v>
      </c>
      <c r="E25" s="41"/>
      <c r="F25" s="41">
        <f>Allexp!F25/Allexp!C25*100</f>
        <v>37.214668858086632</v>
      </c>
      <c r="G25" s="41"/>
      <c r="H25" s="41">
        <f>Allexp!G25/Allexp!C25*100</f>
        <v>12.231393583769066</v>
      </c>
      <c r="I25" s="41"/>
      <c r="J25" s="41">
        <f>Allexp!H25/Allexp!C25*100</f>
        <v>0.36393583189779871</v>
      </c>
      <c r="K25" s="41"/>
      <c r="L25" s="288">
        <f>Allexp!I25/Allexp!C25*100</f>
        <v>0.79470122782023633</v>
      </c>
      <c r="M25" s="41"/>
      <c r="N25" s="41">
        <f>Allexp!J25/Allexp!C25*100</f>
        <v>6.5809100134556751</v>
      </c>
      <c r="O25" s="41"/>
      <c r="P25" s="41">
        <f>Allexp!K25/Allexp!C25*100</f>
        <v>5.4294369076628737</v>
      </c>
      <c r="Q25" s="41"/>
      <c r="R25" s="41">
        <f>Allexp!N25/Allexp!C25*100</f>
        <v>2.568817687996297</v>
      </c>
      <c r="S25" s="41"/>
      <c r="T25" s="41">
        <f>Allexp!N25/Allexp!C25*100</f>
        <v>2.568817687996297</v>
      </c>
      <c r="U25" s="41"/>
      <c r="V25" s="41">
        <f>Allexp!P25/Allexp!C25*100</f>
        <v>0.1064640378411942</v>
      </c>
      <c r="W25" s="41"/>
      <c r="X25" s="41">
        <f>Allexp!Q25/Allexp!C25*100</f>
        <v>0.16192463197541918</v>
      </c>
      <c r="Y25" s="3"/>
      <c r="Z25" s="3"/>
      <c r="AA25" s="3"/>
      <c r="AB25" s="3"/>
      <c r="AC25" s="3"/>
      <c r="AD25" s="3"/>
    </row>
    <row r="26" spans="1:30">
      <c r="A26" s="3" t="s">
        <v>40</v>
      </c>
      <c r="B26" s="41">
        <f>Allexp!D26/Allexp!C26*100</f>
        <v>1.4684180107215008</v>
      </c>
      <c r="C26" s="41"/>
      <c r="D26" s="41">
        <f>Allexp!E26/Allexp!C26*100</f>
        <v>6.976078869495411</v>
      </c>
      <c r="E26" s="41"/>
      <c r="F26" s="41">
        <f>Allexp!F26/Allexp!C26*100</f>
        <v>41.35474958248205</v>
      </c>
      <c r="G26" s="41"/>
      <c r="H26" s="41">
        <f>Allexp!G26/Allexp!C26*100</f>
        <v>14.282896963319761</v>
      </c>
      <c r="I26" s="41"/>
      <c r="J26" s="41">
        <f>Allexp!H26/Allexp!C26*100</f>
        <v>0.41148124432442912</v>
      </c>
      <c r="K26" s="41"/>
      <c r="L26" s="288">
        <f>Allexp!I26/Allexp!C26*100</f>
        <v>0.98065296439798955</v>
      </c>
      <c r="M26" s="41"/>
      <c r="N26" s="41">
        <f>Allexp!J26/Allexp!C26*100</f>
        <v>4.6880113338374194</v>
      </c>
      <c r="O26" s="41"/>
      <c r="P26" s="41">
        <f>Allexp!K26/Allexp!C26*100</f>
        <v>4.7967863301981657</v>
      </c>
      <c r="Q26" s="41"/>
      <c r="R26" s="41">
        <f>Allexp!N26/Allexp!C26*100</f>
        <v>2.8675449671675732</v>
      </c>
      <c r="S26" s="41"/>
      <c r="T26" s="41">
        <f>Allexp!N26/Allexp!C26*100</f>
        <v>2.8675449671675732</v>
      </c>
      <c r="U26" s="41"/>
      <c r="V26" s="41">
        <f>Allexp!P26/Allexp!C26*100</f>
        <v>0.63370551373361883</v>
      </c>
      <c r="W26" s="41"/>
      <c r="X26" s="41">
        <f>Allexp!Q26/Allexp!C26*100</f>
        <v>0.1008170487346443</v>
      </c>
      <c r="Y26" s="3"/>
      <c r="Z26" s="3"/>
      <c r="AA26" s="3"/>
      <c r="AB26" s="3"/>
      <c r="AC26" s="3"/>
      <c r="AD26" s="3"/>
    </row>
    <row r="27" spans="1:30">
      <c r="A27" s="3" t="s">
        <v>41</v>
      </c>
      <c r="B27" s="41">
        <f>Allexp!D27/Allexp!C27*100</f>
        <v>4.0282769456309797</v>
      </c>
      <c r="C27" s="41"/>
      <c r="D27" s="41">
        <f>Allexp!E27/Allexp!C27*100</f>
        <v>5.7277876173757791</v>
      </c>
      <c r="E27" s="41"/>
      <c r="F27" s="41">
        <f>Allexp!F27/Allexp!C27*100</f>
        <v>38.193546099735002</v>
      </c>
      <c r="G27" s="41"/>
      <c r="H27" s="41">
        <f>Allexp!G27/Allexp!C27*100</f>
        <v>12.599678045103897</v>
      </c>
      <c r="I27" s="41"/>
      <c r="J27" s="41">
        <f>Allexp!H27/Allexp!C27*100</f>
        <v>1.3452802835107971</v>
      </c>
      <c r="K27" s="41"/>
      <c r="L27" s="288">
        <f>Allexp!I27/Allexp!C27*100</f>
        <v>1.18692963172556</v>
      </c>
      <c r="M27" s="41"/>
      <c r="N27" s="41">
        <f>Allexp!J27/Allexp!C27*100</f>
        <v>6.5421317666496686</v>
      </c>
      <c r="O27" s="41"/>
      <c r="P27" s="41">
        <f>Allexp!K27/Allexp!C27*100</f>
        <v>6.2414000288878544</v>
      </c>
      <c r="Q27" s="41"/>
      <c r="R27" s="41">
        <f>Allexp!N27/Allexp!C27*100</f>
        <v>2.3753929802336264</v>
      </c>
      <c r="S27" s="41"/>
      <c r="T27" s="41">
        <f>Allexp!N27/Allexp!C27*100</f>
        <v>2.3753929802336264</v>
      </c>
      <c r="U27" s="41"/>
      <c r="V27" s="41">
        <f>Allexp!P27/Allexp!C27*100</f>
        <v>0.19282259313556668</v>
      </c>
      <c r="W27" s="41"/>
      <c r="X27" s="41">
        <f>Allexp!Q27/Allexp!C27*100</f>
        <v>0.15979711929910964</v>
      </c>
      <c r="Y27" s="3"/>
      <c r="Z27" s="3"/>
      <c r="AA27" s="3"/>
      <c r="AB27" s="3"/>
      <c r="AC27" s="3"/>
      <c r="AD27" s="3"/>
    </row>
    <row r="28" spans="1:30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3"/>
      <c r="Z28" s="3"/>
      <c r="AA28" s="3"/>
      <c r="AB28" s="3"/>
      <c r="AC28" s="3"/>
      <c r="AD28" s="3"/>
    </row>
    <row r="29" spans="1:30">
      <c r="A29" s="116" t="s">
        <v>116</v>
      </c>
      <c r="B29" s="41">
        <f>Allexp!D29/Allexp!C29*100</f>
        <v>2.2737838841563383</v>
      </c>
      <c r="C29" s="41"/>
      <c r="D29" s="41">
        <f>Allexp!E29/Allexp!C29*100</f>
        <v>5.915950289536096</v>
      </c>
      <c r="E29" s="41"/>
      <c r="F29" s="41">
        <f>Allexp!F29/Allexp!C29*100</f>
        <v>41.563795075469898</v>
      </c>
      <c r="G29" s="41"/>
      <c r="H29" s="41">
        <f>Allexp!G29/Allexp!C29*100</f>
        <v>13.654236648290919</v>
      </c>
      <c r="I29" s="41"/>
      <c r="J29" s="41">
        <f>Allexp!H29/Allexp!C29*100</f>
        <v>0.48699997247186094</v>
      </c>
      <c r="K29" s="41"/>
      <c r="L29" s="288">
        <f>Allexp!I29/Allexp!C29*100</f>
        <v>6.2549531060770026E-5</v>
      </c>
      <c r="M29" s="41"/>
      <c r="N29" s="41">
        <f>Allexp!J29/Allexp!C29*100</f>
        <v>4.8968988181515538</v>
      </c>
      <c r="O29" s="41"/>
      <c r="P29" s="41">
        <f>Allexp!K29/Allexp!C29*100</f>
        <v>5.8169789158395284</v>
      </c>
      <c r="Q29" s="41"/>
      <c r="R29" s="41">
        <f>Allexp!N29/Allexp!C29*100</f>
        <v>1.6316621478373767</v>
      </c>
      <c r="S29" s="41"/>
      <c r="T29" s="41">
        <f>Allexp!N29/Allexp!C29*100</f>
        <v>1.6316621478373767</v>
      </c>
      <c r="U29" s="41"/>
      <c r="V29" s="41">
        <f>Allexp!P29/Allexp!C29*100</f>
        <v>9.845602840953338E-2</v>
      </c>
      <c r="W29" s="41"/>
      <c r="X29" s="41">
        <f>Allexp!Q29/Allexp!C29*100</f>
        <v>0</v>
      </c>
      <c r="Y29" s="3"/>
      <c r="Z29" s="3"/>
      <c r="AA29" s="3"/>
      <c r="AB29" s="3"/>
      <c r="AC29" s="3"/>
      <c r="AD29" s="3"/>
    </row>
    <row r="30" spans="1:30">
      <c r="A30" s="3" t="s">
        <v>43</v>
      </c>
      <c r="B30" s="41">
        <f>Allexp!D30/Allexp!C30*100</f>
        <v>3.0077661000906888</v>
      </c>
      <c r="C30" s="41"/>
      <c r="D30" s="41">
        <f>Allexp!E30/Allexp!C30*100</f>
        <v>6.3111746483634406</v>
      </c>
      <c r="E30" s="41"/>
      <c r="F30" s="41">
        <f>Allexp!F30/Allexp!C30*100</f>
        <v>39.868960350292426</v>
      </c>
      <c r="G30" s="41"/>
      <c r="H30" s="41">
        <f>Allexp!G30/Allexp!C30*100</f>
        <v>14.322940528379787</v>
      </c>
      <c r="I30" s="41"/>
      <c r="J30" s="41">
        <f>Allexp!H30/Allexp!C30*100</f>
        <v>1.0288650417539773</v>
      </c>
      <c r="K30" s="41"/>
      <c r="L30" s="288">
        <f>Allexp!I30/Allexp!C30*100</f>
        <v>0.87943737655638432</v>
      </c>
      <c r="M30" s="41"/>
      <c r="N30" s="41">
        <f>Allexp!J30/Allexp!C30*100</f>
        <v>5.4265600047448928</v>
      </c>
      <c r="O30" s="41"/>
      <c r="P30" s="41">
        <f>Allexp!K30/Allexp!C30*100</f>
        <v>6.3669740240658941</v>
      </c>
      <c r="Q30" s="41"/>
      <c r="R30" s="41">
        <f>Allexp!N30/Allexp!C30*100</f>
        <v>2.3761497157028244</v>
      </c>
      <c r="S30" s="41"/>
      <c r="T30" s="41">
        <f>Allexp!N30/Allexp!C30*100</f>
        <v>2.3761497157028244</v>
      </c>
      <c r="U30" s="41"/>
      <c r="V30" s="41">
        <f>Allexp!P30/Allexp!C30*100</f>
        <v>0.15660054067169379</v>
      </c>
      <c r="W30" s="41"/>
      <c r="X30" s="41">
        <f>Allexp!Q30/Allexp!C30*100</f>
        <v>6.9583360343970779E-3</v>
      </c>
      <c r="Y30" s="3"/>
      <c r="Z30" s="3"/>
      <c r="AA30" s="3"/>
      <c r="AB30" s="3"/>
      <c r="AC30" s="3"/>
      <c r="AD30" s="3"/>
    </row>
    <row r="31" spans="1:30">
      <c r="A31" s="3" t="s">
        <v>44</v>
      </c>
      <c r="B31" s="41">
        <f>Allexp!D31/Allexp!C31*100</f>
        <v>2.1591457308339765</v>
      </c>
      <c r="C31" s="41"/>
      <c r="D31" s="41">
        <f>Allexp!E31/Allexp!C31*100</f>
        <v>5.2136247190867184</v>
      </c>
      <c r="E31" s="41"/>
      <c r="F31" s="41">
        <f>Allexp!F31/Allexp!C31*100</f>
        <v>43.17081894957159</v>
      </c>
      <c r="G31" s="41"/>
      <c r="H31" s="41">
        <f>Allexp!G31/Allexp!C31*100</f>
        <v>10.134301437648723</v>
      </c>
      <c r="I31" s="41"/>
      <c r="J31" s="41">
        <f>Allexp!H31/Allexp!C31*100</f>
        <v>0.50307866694646897</v>
      </c>
      <c r="K31" s="41"/>
      <c r="L31" s="288">
        <f>Allexp!I31/Allexp!C31*100</f>
        <v>0.83848662278672026</v>
      </c>
      <c r="M31" s="41"/>
      <c r="N31" s="41">
        <f>Allexp!J31/Allexp!C31*100</f>
        <v>7.6500790007768842</v>
      </c>
      <c r="O31" s="41"/>
      <c r="P31" s="41">
        <f>Allexp!K31/Allexp!C31*100</f>
        <v>6.2225852307440839</v>
      </c>
      <c r="Q31" s="41"/>
      <c r="R31" s="41">
        <f>Allexp!N31/Allexp!C31*100</f>
        <v>1.8923271831039523</v>
      </c>
      <c r="S31" s="41"/>
      <c r="T31" s="41">
        <f>Allexp!N31/Allexp!C31*100</f>
        <v>1.8923271831039523</v>
      </c>
      <c r="U31" s="41"/>
      <c r="V31" s="41">
        <f>Allexp!P31/Allexp!C31*100</f>
        <v>0</v>
      </c>
      <c r="W31" s="41"/>
      <c r="X31" s="41">
        <f>Allexp!Q31/Allexp!C31*100</f>
        <v>0</v>
      </c>
      <c r="Y31" s="3"/>
      <c r="Z31" s="3"/>
      <c r="AA31" s="3"/>
      <c r="AB31" s="3"/>
      <c r="AC31" s="3"/>
      <c r="AD31" s="3"/>
    </row>
    <row r="32" spans="1:30">
      <c r="A32" s="3" t="s">
        <v>45</v>
      </c>
      <c r="B32" s="41">
        <f>Allexp!D32/Allexp!C32*100</f>
        <v>1.487492871852603</v>
      </c>
      <c r="C32" s="41"/>
      <c r="D32" s="41">
        <f>Allexp!E32/Allexp!C32*100</f>
        <v>7.4549603176492267</v>
      </c>
      <c r="E32" s="41"/>
      <c r="F32" s="41">
        <f>Allexp!F32/Allexp!C32*100</f>
        <v>39.948377111071153</v>
      </c>
      <c r="G32" s="41"/>
      <c r="H32" s="41">
        <f>Allexp!G32/Allexp!C32*100</f>
        <v>10.109272304734205</v>
      </c>
      <c r="I32" s="41"/>
      <c r="J32" s="41">
        <f>Allexp!H32/Allexp!C32*100</f>
        <v>0.58187491414694015</v>
      </c>
      <c r="K32" s="41"/>
      <c r="L32" s="288">
        <f>Allexp!I32/Allexp!C32*100</f>
        <v>1.1342338202801847</v>
      </c>
      <c r="M32" s="41"/>
      <c r="N32" s="41">
        <f>Allexp!J32/Allexp!C32*100</f>
        <v>7.6257330466733473</v>
      </c>
      <c r="O32" s="41"/>
      <c r="P32" s="41">
        <f>Allexp!K32/Allexp!C32*100</f>
        <v>7.1759514428565545</v>
      </c>
      <c r="Q32" s="41"/>
      <c r="R32" s="41">
        <f>Allexp!N32/Allexp!C32*100</f>
        <v>1.8059243660973008</v>
      </c>
      <c r="S32" s="41"/>
      <c r="T32" s="41">
        <f>Allexp!N32/Allexp!C32*100</f>
        <v>1.8059243660973008</v>
      </c>
      <c r="U32" s="41"/>
      <c r="V32" s="41">
        <f>Allexp!P32/Allexp!C32*100</f>
        <v>0.14441208598851202</v>
      </c>
      <c r="W32" s="41"/>
      <c r="X32" s="41">
        <f>Allexp!Q32/Allexp!C32*100</f>
        <v>0.34775032772436365</v>
      </c>
      <c r="Y32" s="3"/>
      <c r="Z32" s="3"/>
      <c r="AA32" s="3"/>
      <c r="AB32" s="3"/>
      <c r="AC32" s="3"/>
      <c r="AD32" s="3"/>
    </row>
    <row r="33" spans="1:30">
      <c r="A33" s="3" t="s">
        <v>46</v>
      </c>
      <c r="B33" s="41">
        <f>Allexp!D33/Allexp!C33*100</f>
        <v>3.2971156153539414</v>
      </c>
      <c r="C33" s="41"/>
      <c r="D33" s="41">
        <f>Allexp!E33/Allexp!C33*100</f>
        <v>9.1468815318025261</v>
      </c>
      <c r="E33" s="41"/>
      <c r="F33" s="41">
        <f>Allexp!F33/Allexp!C33*100</f>
        <v>38.251574369345292</v>
      </c>
      <c r="G33" s="41"/>
      <c r="H33" s="41">
        <f>Allexp!G33/Allexp!C33*100</f>
        <v>10.444885657243914</v>
      </c>
      <c r="I33" s="41"/>
      <c r="J33" s="41">
        <f>Allexp!H33/Allexp!C33*100</f>
        <v>2.3208600960780723</v>
      </c>
      <c r="K33" s="41"/>
      <c r="L33" s="288">
        <f>Allexp!I33/Allexp!C33*100</f>
        <v>1.0091781879939328</v>
      </c>
      <c r="M33" s="41"/>
      <c r="N33" s="41">
        <f>Allexp!J33/Allexp!C33*100</f>
        <v>6.4245101667855007</v>
      </c>
      <c r="O33" s="41"/>
      <c r="P33" s="41">
        <f>Allexp!K33/Allexp!C33*100</f>
        <v>5.4961270621199763</v>
      </c>
      <c r="Q33" s="41"/>
      <c r="R33" s="41">
        <f>Allexp!N33/Allexp!C33*100</f>
        <v>1.8375379515747379</v>
      </c>
      <c r="S33" s="41"/>
      <c r="T33" s="41">
        <f>Allexp!N33/Allexp!C33*100</f>
        <v>1.8375379515747379</v>
      </c>
      <c r="U33" s="41"/>
      <c r="V33" s="41">
        <f>Allexp!P33/Allexp!C33*100</f>
        <v>0</v>
      </c>
      <c r="W33" s="41"/>
      <c r="X33" s="41">
        <f>Allexp!Q33/Allexp!C33*100</f>
        <v>0.27981710207432381</v>
      </c>
      <c r="Y33" s="3"/>
      <c r="Z33" s="3"/>
      <c r="AA33" s="3"/>
      <c r="AB33" s="3"/>
      <c r="AC33" s="3"/>
      <c r="AD33" s="3"/>
    </row>
    <row r="34" spans="1:30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</row>
    <row r="35" spans="1:30">
      <c r="A35" s="3" t="s">
        <v>47</v>
      </c>
      <c r="B35" s="41">
        <f>Allexp!D35/Allexp!C35*100</f>
        <v>2.3374104100701745</v>
      </c>
      <c r="C35" s="41"/>
      <c r="D35" s="41">
        <f>Allexp!E35/Allexp!C35*100</f>
        <v>6.8708340162039026</v>
      </c>
      <c r="E35" s="41"/>
      <c r="F35" s="41">
        <f>Allexp!F35/Allexp!C35*100</f>
        <v>43.338805899834057</v>
      </c>
      <c r="G35" s="41"/>
      <c r="H35" s="41">
        <f>Allexp!G35/Allexp!C35*100</f>
        <v>9.1387597782441539</v>
      </c>
      <c r="I35" s="41"/>
      <c r="J35" s="41">
        <f>Allexp!H35/Allexp!C35*100</f>
        <v>0.70668582900574661</v>
      </c>
      <c r="K35" s="41"/>
      <c r="L35" s="288">
        <f>Allexp!I35/Allexp!C35*100</f>
        <v>0</v>
      </c>
      <c r="M35" s="41"/>
      <c r="N35" s="41">
        <f>Allexp!J35/Allexp!C35*100</f>
        <v>4.4381075056730168</v>
      </c>
      <c r="O35" s="41"/>
      <c r="P35" s="41">
        <f>Allexp!K35/Allexp!C35*100</f>
        <v>6.0518667283080037</v>
      </c>
      <c r="Q35" s="41"/>
      <c r="R35" s="41">
        <f>Allexp!N35/Allexp!C35*100</f>
        <v>2.5360194021420561</v>
      </c>
      <c r="S35" s="41"/>
      <c r="T35" s="41">
        <f>Allexp!N35/Allexp!C35*100</f>
        <v>2.5360194021420561</v>
      </c>
      <c r="U35" s="41"/>
      <c r="V35" s="41">
        <f>Allexp!P35/Allexp!C35*100</f>
        <v>0.39714274984856562</v>
      </c>
      <c r="W35" s="41"/>
      <c r="X35" s="41">
        <f>Allexp!Q35/Allexp!C35*100</f>
        <v>0</v>
      </c>
      <c r="Y35" s="3"/>
      <c r="Z35" s="3"/>
      <c r="AA35" s="3"/>
      <c r="AB35" s="3"/>
      <c r="AC35" s="3"/>
      <c r="AD35" s="3"/>
    </row>
    <row r="36" spans="1:30">
      <c r="A36" s="3" t="s">
        <v>48</v>
      </c>
      <c r="B36" s="41">
        <f>Allexp!D36/Allexp!C36*100</f>
        <v>2.3266513438423555</v>
      </c>
      <c r="C36" s="41"/>
      <c r="D36" s="41">
        <f>Allexp!E36/Allexp!C36*100</f>
        <v>6.3725172957050962</v>
      </c>
      <c r="E36" s="41"/>
      <c r="F36" s="41">
        <f>Allexp!F36/Allexp!C36*100</f>
        <v>40.732316119639002</v>
      </c>
      <c r="G36" s="41"/>
      <c r="H36" s="41">
        <f>Allexp!G36/Allexp!C36*100</f>
        <v>9.5017164272513082</v>
      </c>
      <c r="I36" s="41"/>
      <c r="J36" s="41">
        <f>Allexp!H36/Allexp!C36*100</f>
        <v>0.59547235726956671</v>
      </c>
      <c r="K36" s="41"/>
      <c r="L36" s="288">
        <f>Allexp!I36/Allexp!C36*100</f>
        <v>1.417125747371013</v>
      </c>
      <c r="M36" s="41"/>
      <c r="N36" s="41">
        <f>Allexp!J36/Allexp!C36*100</f>
        <v>4.2426848688949592</v>
      </c>
      <c r="O36" s="41"/>
      <c r="P36" s="41">
        <f>Allexp!K36/Allexp!C36*100</f>
        <v>8.1361560305158989</v>
      </c>
      <c r="Q36" s="41"/>
      <c r="R36" s="41">
        <f>Allexp!N36/Allexp!C36*100</f>
        <v>2.8245119535839058</v>
      </c>
      <c r="S36" s="41"/>
      <c r="T36" s="41">
        <f>Allexp!N36/Allexp!C36*100</f>
        <v>2.8245119535839058</v>
      </c>
      <c r="U36" s="41"/>
      <c r="V36" s="41">
        <f>Allexp!P36/Allexp!C36*100</f>
        <v>5.8652520838567979E-2</v>
      </c>
      <c r="W36" s="41"/>
      <c r="X36" s="41">
        <f>Allexp!Q36/Allexp!C36*100</f>
        <v>0.15386329135298993</v>
      </c>
      <c r="Y36" s="3"/>
      <c r="Z36" s="3"/>
      <c r="AA36" s="3"/>
      <c r="AB36" s="3"/>
      <c r="AC36" s="3"/>
      <c r="AD36" s="3"/>
    </row>
    <row r="37" spans="1:30">
      <c r="A37" s="3" t="s">
        <v>49</v>
      </c>
      <c r="B37" s="41">
        <f>Allexp!D37/Allexp!C37*100</f>
        <v>2.5904470006536893</v>
      </c>
      <c r="C37" s="41"/>
      <c r="D37" s="41">
        <f>Allexp!E37/Allexp!C37*100</f>
        <v>6.3247463444974841</v>
      </c>
      <c r="E37" s="41"/>
      <c r="F37" s="41">
        <f>Allexp!F37/Allexp!C37*100</f>
        <v>40.892594725066431</v>
      </c>
      <c r="G37" s="41"/>
      <c r="H37" s="41">
        <f>Allexp!G37/Allexp!C37*100</f>
        <v>9.3907407318318477</v>
      </c>
      <c r="I37" s="41"/>
      <c r="J37" s="41">
        <f>Allexp!H37/Allexp!C37*100</f>
        <v>1.4814127878095507</v>
      </c>
      <c r="K37" s="41"/>
      <c r="L37" s="288">
        <f>Allexp!I37/Allexp!C37*100</f>
        <v>0.83680016594861273</v>
      </c>
      <c r="M37" s="41"/>
      <c r="N37" s="41">
        <f>Allexp!J37/Allexp!C37*100</f>
        <v>4.3462430743056695</v>
      </c>
      <c r="O37" s="41"/>
      <c r="P37" s="41">
        <f>Allexp!K37/Allexp!C37*100</f>
        <v>6.390281385977632</v>
      </c>
      <c r="Q37" s="41"/>
      <c r="R37" s="41">
        <f>Allexp!N37/Allexp!C37*100</f>
        <v>2.0946221153353228</v>
      </c>
      <c r="S37" s="41"/>
      <c r="T37" s="41">
        <f>Allexp!N37/Allexp!C37*100</f>
        <v>2.0946221153353228</v>
      </c>
      <c r="U37" s="41"/>
      <c r="V37" s="41">
        <f>Allexp!P37/Allexp!C37*100</f>
        <v>8.7429887841776743E-2</v>
      </c>
      <c r="W37" s="41"/>
      <c r="X37" s="41">
        <f>Allexp!Q37/Allexp!C37*100</f>
        <v>4.1763031280205718</v>
      </c>
      <c r="Y37" s="3"/>
      <c r="Z37" s="3"/>
      <c r="AA37" s="3"/>
      <c r="AB37" s="3"/>
      <c r="AC37" s="3"/>
      <c r="AD37" s="3"/>
    </row>
    <row r="38" spans="1:30">
      <c r="A38" s="8" t="s">
        <v>50</v>
      </c>
      <c r="B38" s="29">
        <f>Allexp!D38/Allexp!C38*100</f>
        <v>1.5843316418435196</v>
      </c>
      <c r="C38" s="29"/>
      <c r="D38" s="29">
        <f>Allexp!E38/Allexp!C38*100</f>
        <v>6.6849655095079381</v>
      </c>
      <c r="E38" s="29"/>
      <c r="F38" s="29">
        <f>Allexp!F38/Allexp!C38*100</f>
        <v>43.366298360106789</v>
      </c>
      <c r="G38" s="29"/>
      <c r="H38" s="29">
        <f>Allexp!G38/Allexp!C38*100</f>
        <v>10.833255060022415</v>
      </c>
      <c r="I38" s="29"/>
      <c r="J38" s="29">
        <f>Allexp!H38/Allexp!C38*100</f>
        <v>0.30461560443057939</v>
      </c>
      <c r="K38" s="29"/>
      <c r="L38" s="289">
        <f>Allexp!I38/Allexp!C38*100</f>
        <v>0.84922374321732341</v>
      </c>
      <c r="M38" s="29"/>
      <c r="N38" s="29">
        <f>Allexp!J38/Allexp!C38*100</f>
        <v>6.2180850259579898</v>
      </c>
      <c r="O38" s="29"/>
      <c r="P38" s="29">
        <f>Allexp!K38/Allexp!C38*100</f>
        <v>7.1815475692225723</v>
      </c>
      <c r="Q38" s="29"/>
      <c r="R38" s="29">
        <f>Allexp!N38/Allexp!C38*100</f>
        <v>0.92976593006839392</v>
      </c>
      <c r="S38" s="29"/>
      <c r="T38" s="29">
        <f>Allexp!N38/Allexp!C38*100</f>
        <v>0.92976593006839392</v>
      </c>
      <c r="U38" s="29"/>
      <c r="V38" s="29">
        <f>Allexp!P38/Allexp!C38*100</f>
        <v>1.2063472441222561E-2</v>
      </c>
      <c r="W38" s="29"/>
      <c r="X38" s="29">
        <f>Allexp!Q38/Allexp!C38*100</f>
        <v>0.24437207851631779</v>
      </c>
      <c r="Y38" s="3"/>
      <c r="Z38" s="3"/>
      <c r="AA38" s="3"/>
      <c r="AB38" s="3"/>
      <c r="AC38" s="3"/>
      <c r="AD38" s="3"/>
    </row>
    <row r="39" spans="1:30">
      <c r="A39" s="3" t="s">
        <v>138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3"/>
      <c r="Z39" s="3"/>
      <c r="AA39" s="3"/>
      <c r="AB39" s="3"/>
      <c r="AC39" s="3"/>
      <c r="AD39" s="3"/>
    </row>
    <row r="40" spans="1:30">
      <c r="A40" s="114" t="s">
        <v>165</v>
      </c>
    </row>
  </sheetData>
  <mergeCells count="27">
    <mergeCell ref="R8:S8"/>
    <mergeCell ref="R7:S7"/>
    <mergeCell ref="D6:E6"/>
    <mergeCell ref="H8:I8"/>
    <mergeCell ref="H7:I7"/>
    <mergeCell ref="N8:O8"/>
    <mergeCell ref="N7:O7"/>
    <mergeCell ref="N6:O6"/>
    <mergeCell ref="L8:M8"/>
    <mergeCell ref="L7:M7"/>
    <mergeCell ref="F7:F8"/>
    <mergeCell ref="T8:U8"/>
    <mergeCell ref="T7:U7"/>
    <mergeCell ref="A1:X1"/>
    <mergeCell ref="A3:X3"/>
    <mergeCell ref="A4:X4"/>
    <mergeCell ref="B8:C8"/>
    <mergeCell ref="B7:C7"/>
    <mergeCell ref="D8:E8"/>
    <mergeCell ref="D7:E7"/>
    <mergeCell ref="J8:K8"/>
    <mergeCell ref="J7:K7"/>
    <mergeCell ref="J6:K6"/>
    <mergeCell ref="P8:Q8"/>
    <mergeCell ref="P7:Q7"/>
    <mergeCell ref="V8:W8"/>
    <mergeCell ref="V7:W7"/>
  </mergeCells>
  <phoneticPr fontId="0" type="noConversion"/>
  <printOptions horizontalCentered="1"/>
  <pageMargins left="0.25" right="0.25" top="0.37" bottom="0.38" header="0.17" footer="0.25"/>
  <pageSetup fitToHeight="0" orientation="landscape" r:id="rId1"/>
  <headerFooter scaleWithDoc="0" alignWithMargins="0">
    <oddFooter>&amp;LMSDE - LFRO   04/2020&amp;C&amp;P&amp;RSelected Financial Data, Part 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AI41"/>
  <sheetViews>
    <sheetView zoomScaleNormal="100" workbookViewId="0">
      <selection activeCell="B11" sqref="B11"/>
    </sheetView>
  </sheetViews>
  <sheetFormatPr defaultRowHeight="12.5"/>
  <cols>
    <col min="1" max="1" width="14.1796875" style="3" customWidth="1"/>
    <col min="2" max="2" width="8.453125" customWidth="1"/>
    <col min="3" max="3" width="2.26953125" customWidth="1"/>
    <col min="4" max="4" width="6.26953125" bestFit="1" customWidth="1"/>
    <col min="5" max="5" width="2.26953125" customWidth="1"/>
    <col min="6" max="6" width="7.26953125" bestFit="1" customWidth="1"/>
    <col min="7" max="7" width="2.81640625" customWidth="1"/>
    <col min="8" max="8" width="10.453125" customWidth="1"/>
    <col min="9" max="9" width="3.1796875" customWidth="1"/>
    <col min="10" max="10" width="8.7265625" customWidth="1"/>
    <col min="11" max="11" width="2.453125" customWidth="1"/>
    <col min="12" max="12" width="7" customWidth="1"/>
    <col min="13" max="13" width="2.26953125" customWidth="1"/>
    <col min="14" max="14" width="6.7265625" customWidth="1"/>
    <col min="15" max="15" width="2.54296875" customWidth="1"/>
    <col min="16" max="16" width="6.54296875" customWidth="1"/>
    <col min="17" max="17" width="2" customWidth="1"/>
    <col min="18" max="18" width="7.54296875" customWidth="1"/>
    <col min="19" max="19" width="1.81640625" customWidth="1"/>
    <col min="20" max="20" width="7.54296875" customWidth="1"/>
    <col min="21" max="21" width="2" customWidth="1"/>
    <col min="22" max="22" width="9" customWidth="1"/>
    <col min="23" max="23" width="2.54296875" customWidth="1"/>
    <col min="24" max="24" width="8.26953125" customWidth="1"/>
    <col min="25" max="25" width="9.453125" customWidth="1"/>
  </cols>
  <sheetData>
    <row r="1" spans="1:35">
      <c r="A1" s="296" t="s">
        <v>78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</row>
    <row r="3" spans="1:35">
      <c r="A3" s="295" t="s">
        <v>182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13"/>
    </row>
    <row r="4" spans="1:35">
      <c r="A4" s="296"/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13"/>
    </row>
    <row r="5" spans="1:35" ht="13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35" ht="15" customHeight="1" thickTop="1">
      <c r="A6" s="3" t="s">
        <v>84</v>
      </c>
      <c r="B6" s="3"/>
      <c r="C6" s="3"/>
      <c r="D6" s="299" t="s">
        <v>2</v>
      </c>
      <c r="E6" s="299"/>
      <c r="F6" s="299" t="s">
        <v>3</v>
      </c>
      <c r="G6" s="299"/>
      <c r="H6" s="299" t="s">
        <v>6</v>
      </c>
      <c r="I6" s="299"/>
      <c r="J6" s="299" t="s">
        <v>8</v>
      </c>
      <c r="K6" s="299"/>
      <c r="L6" s="3"/>
      <c r="M6" s="3"/>
      <c r="N6" s="299" t="s">
        <v>13</v>
      </c>
      <c r="O6" s="299"/>
      <c r="P6" s="3"/>
      <c r="Q6" s="3"/>
      <c r="R6" s="299" t="s">
        <v>12</v>
      </c>
      <c r="S6" s="299"/>
      <c r="T6" s="3"/>
      <c r="U6" s="3"/>
      <c r="V6" s="38"/>
      <c r="W6" s="6"/>
      <c r="X6" s="3"/>
    </row>
    <row r="7" spans="1:35">
      <c r="A7" s="3" t="s">
        <v>11</v>
      </c>
      <c r="B7" s="296" t="s">
        <v>0</v>
      </c>
      <c r="C7" s="296"/>
      <c r="D7" s="296" t="s">
        <v>0</v>
      </c>
      <c r="E7" s="296"/>
      <c r="F7" s="296" t="s">
        <v>5</v>
      </c>
      <c r="G7" s="296"/>
      <c r="H7" s="296" t="s">
        <v>3</v>
      </c>
      <c r="I7" s="296"/>
      <c r="J7" s="296" t="s">
        <v>3</v>
      </c>
      <c r="K7" s="296"/>
      <c r="L7" s="296" t="s">
        <v>10</v>
      </c>
      <c r="M7" s="296"/>
      <c r="N7" s="296" t="s">
        <v>14</v>
      </c>
      <c r="O7" s="296"/>
      <c r="P7" s="296" t="s">
        <v>16</v>
      </c>
      <c r="Q7" s="296"/>
      <c r="R7" s="296" t="s">
        <v>17</v>
      </c>
      <c r="S7" s="296"/>
      <c r="T7" s="296" t="s">
        <v>19</v>
      </c>
      <c r="U7" s="296"/>
      <c r="V7" s="296" t="s">
        <v>77</v>
      </c>
      <c r="W7" s="296"/>
      <c r="X7" s="84" t="s">
        <v>112</v>
      </c>
    </row>
    <row r="8" spans="1:35" ht="13" thickBot="1">
      <c r="A8" s="4" t="s">
        <v>85</v>
      </c>
      <c r="B8" s="317" t="s">
        <v>1</v>
      </c>
      <c r="C8" s="317"/>
      <c r="D8" s="317" t="s">
        <v>1</v>
      </c>
      <c r="E8" s="317"/>
      <c r="F8" s="317" t="s">
        <v>4</v>
      </c>
      <c r="G8" s="317"/>
      <c r="H8" s="317" t="s">
        <v>7</v>
      </c>
      <c r="I8" s="317"/>
      <c r="J8" s="317" t="s">
        <v>9</v>
      </c>
      <c r="K8" s="317"/>
      <c r="L8" s="317" t="s">
        <v>11</v>
      </c>
      <c r="M8" s="317"/>
      <c r="N8" s="317" t="s">
        <v>15</v>
      </c>
      <c r="O8" s="317"/>
      <c r="P8" s="317" t="s">
        <v>15</v>
      </c>
      <c r="Q8" s="317"/>
      <c r="R8" s="317" t="s">
        <v>18</v>
      </c>
      <c r="S8" s="317"/>
      <c r="T8" s="317" t="s">
        <v>20</v>
      </c>
      <c r="U8" s="317"/>
      <c r="V8" s="317" t="s">
        <v>20</v>
      </c>
      <c r="W8" s="317"/>
      <c r="X8" s="7" t="s">
        <v>24</v>
      </c>
    </row>
    <row r="9" spans="1:35" s="21" customFormat="1">
      <c r="A9" s="72" t="s">
        <v>52</v>
      </c>
      <c r="B9" s="44">
        <f>'Tbl 10'!C9/SUM('Tbl 10'!C9:N9)</f>
        <v>2.7900004759966707E-2</v>
      </c>
      <c r="C9" s="44"/>
      <c r="D9" s="44">
        <f>'Tbl 10'!D9/SUM('Tbl 10'!C9:N9)</f>
        <v>6.5343090218130728E-2</v>
      </c>
      <c r="E9" s="44"/>
      <c r="F9" s="44">
        <f>'Tbl 10'!E9/SUM('Tbl 10'!C9:N9)</f>
        <v>0.37647501196633359</v>
      </c>
      <c r="G9" s="44"/>
      <c r="H9" s="44">
        <f>'Tbl 10'!F9/SUM('Tbl 10'!C9:N9)</f>
        <v>1.7861987235753937E-2</v>
      </c>
      <c r="I9" s="44"/>
      <c r="J9" s="44">
        <f>'Tbl 10'!G9/SUM('Tbl 10'!C9:N9)</f>
        <v>2.446442312089513E-2</v>
      </c>
      <c r="K9" s="44"/>
      <c r="L9" s="44">
        <f>'Tbl 10'!H9/SUM('Tbl 10'!C9:N9)</f>
        <v>0.11578806744084919</v>
      </c>
      <c r="M9" s="44"/>
      <c r="N9" s="44">
        <f>'Tbl 10'!I9/SUM('Tbl 10'!C9:N9)</f>
        <v>8.0702416931761872E-3</v>
      </c>
      <c r="O9" s="44"/>
      <c r="P9" s="44">
        <f>'Tbl 10'!J9/SUM('Tbl 10'!C9:N9)</f>
        <v>5.826045504153634E-3</v>
      </c>
      <c r="Q9" s="44"/>
      <c r="R9" s="44">
        <f>'Tbl 10'!K9/SUM('Tbl 10'!C9:N9)</f>
        <v>5.1161870665928019E-2</v>
      </c>
      <c r="S9" s="44"/>
      <c r="T9" s="44">
        <f>'Tbl 10'!L9/SUM('Tbl 10'!C9:N9)</f>
        <v>6.2780902775406974E-2</v>
      </c>
      <c r="U9" s="44"/>
      <c r="V9" s="44">
        <f>'Tbl 10'!M9/SUM('Tbl 10'!C9:N9)</f>
        <v>2.1497302830504793E-2</v>
      </c>
      <c r="W9" s="44"/>
      <c r="X9" s="44">
        <f>'Tbl 10'!N9/SUM('Tbl 10'!C9:N9)</f>
        <v>0.22283105178890109</v>
      </c>
      <c r="Y9" s="165"/>
    </row>
    <row r="10" spans="1:35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3"/>
    </row>
    <row r="11" spans="1:35">
      <c r="A11" s="3" t="s">
        <v>28</v>
      </c>
      <c r="B11" s="41">
        <f>'Tbl 10'!C11/SUM('Tbl 10'!C11:N11)*100</f>
        <v>2.1243018338442332</v>
      </c>
      <c r="C11" s="41"/>
      <c r="D11" s="41">
        <f>'Tbl 10'!D11/SUM('Tbl 10'!C11:N11)*100</f>
        <v>6.3221204650549963</v>
      </c>
      <c r="E11" s="41"/>
      <c r="F11" s="41">
        <f>'Tbl 10'!E11/SUM('Tbl 10'!C11:N11)*100</f>
        <v>37.478551666491406</v>
      </c>
      <c r="G11" s="41"/>
      <c r="H11" s="41">
        <f>'Tbl 10'!F11/SUM('Tbl 10'!C11:N11)*100</f>
        <v>2.462931157900814</v>
      </c>
      <c r="I11" s="41"/>
      <c r="J11" s="41">
        <f>'Tbl 10'!G11/SUM('Tbl 10'!C11:N11)*100</f>
        <v>1.3065411169616035</v>
      </c>
      <c r="K11" s="41"/>
      <c r="L11" s="41">
        <f>'Tbl 10'!H11/SUM('Tbl 10'!C11:N11)*100</f>
        <v>12.866035748295342</v>
      </c>
      <c r="M11" s="41"/>
      <c r="N11" s="41">
        <f>'Tbl 10'!I11/SUM('Tbl 10'!C11:N11)*100</f>
        <v>0.55242483362057448</v>
      </c>
      <c r="O11" s="41"/>
      <c r="P11" s="41">
        <f>'Tbl 10'!J11/SUM('Tbl 10'!C11:N11)*100</f>
        <v>0.89476634062331428</v>
      </c>
      <c r="Q11" s="41"/>
      <c r="R11" s="41">
        <f>'Tbl 10'!K11/SUM('Tbl 10'!C11:N11)*100</f>
        <v>5.2977412727723818</v>
      </c>
      <c r="S11" s="41"/>
      <c r="T11" s="41">
        <f>'Tbl 10'!L11/SUM('Tbl 10'!C11:N11)*100</f>
        <v>6.778331430802222</v>
      </c>
      <c r="U11" s="41"/>
      <c r="V11" s="41">
        <f>'Tbl 10'!M11/SUM('Tbl 10'!C11:N11)*100</f>
        <v>1.5403296802441604</v>
      </c>
      <c r="W11" s="41"/>
      <c r="X11" s="41">
        <f>'Tbl 10'!N11/SUM('Tbl 10'!C11:N11)*100</f>
        <v>22.375924453388951</v>
      </c>
      <c r="Y11" s="166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>
      <c r="A12" s="3" t="s">
        <v>29</v>
      </c>
      <c r="B12" s="41">
        <f>'Tbl 10'!C12/SUM('Tbl 10'!C12:N12)*100</f>
        <v>3.1867452855873801</v>
      </c>
      <c r="C12" s="41"/>
      <c r="D12" s="41">
        <f>'Tbl 10'!D12/SUM('Tbl 10'!C12:N12)*100</f>
        <v>6.3481546780260993</v>
      </c>
      <c r="E12" s="41"/>
      <c r="F12" s="41">
        <f>'Tbl 10'!E12/SUM('Tbl 10'!C12:N12)*100</f>
        <v>37.954871205075079</v>
      </c>
      <c r="G12" s="41"/>
      <c r="H12" s="41">
        <f>'Tbl 10'!F12/SUM('Tbl 10'!C12:N12)*100</f>
        <v>3.2645953013914366</v>
      </c>
      <c r="I12" s="41"/>
      <c r="J12" s="41">
        <f>'Tbl 10'!G12/SUM('Tbl 10'!C12:N12)*100</f>
        <v>1.6159250686519557</v>
      </c>
      <c r="K12" s="41"/>
      <c r="L12" s="41">
        <f>'Tbl 10'!H12/SUM('Tbl 10'!C12:N12)*100</f>
        <v>10.468408045709175</v>
      </c>
      <c r="M12" s="41"/>
      <c r="N12" s="41">
        <f>'Tbl 10'!I12/SUM('Tbl 10'!C12:N12)*100</f>
        <v>0.79932558918517338</v>
      </c>
      <c r="O12" s="41"/>
      <c r="P12" s="41">
        <f>'Tbl 10'!J12/SUM('Tbl 10'!C12:N12)*100</f>
        <v>0</v>
      </c>
      <c r="Q12" s="41"/>
      <c r="R12" s="41">
        <f>'Tbl 10'!K12/SUM('Tbl 10'!C12:N12)*100</f>
        <v>5.5064540462869456</v>
      </c>
      <c r="S12" s="41"/>
      <c r="T12" s="41">
        <f>'Tbl 10'!L12/SUM('Tbl 10'!C12:N12)*100</f>
        <v>7.1988613069503717</v>
      </c>
      <c r="U12" s="41"/>
      <c r="V12" s="41">
        <f>'Tbl 10'!M12/SUM('Tbl 10'!C12:N12)*100</f>
        <v>1.9649757023616889</v>
      </c>
      <c r="W12" s="41"/>
      <c r="X12" s="41">
        <f>'Tbl 10'!N12/SUM('Tbl 10'!C12:N12)*100</f>
        <v>21.691683770774691</v>
      </c>
      <c r="Y12" s="157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>
      <c r="A13" s="3" t="s">
        <v>51</v>
      </c>
      <c r="B13" s="41">
        <f>'Tbl 10'!C13/SUM('Tbl 10'!C13:N13)*100</f>
        <v>4.3495864539247204</v>
      </c>
      <c r="C13" s="41"/>
      <c r="D13" s="41">
        <f>'Tbl 10'!D13/SUM('Tbl 10'!C13:N13)*100</f>
        <v>6.9882848236190478</v>
      </c>
      <c r="E13" s="41"/>
      <c r="F13" s="41">
        <f>'Tbl 10'!E13/SUM('Tbl 10'!C13:N13)*100</f>
        <v>31.803823660005392</v>
      </c>
      <c r="G13" s="41"/>
      <c r="H13" s="41">
        <f>'Tbl 10'!F13/SUM('Tbl 10'!C13:N13)*100</f>
        <v>1.6433617185152323</v>
      </c>
      <c r="I13" s="41"/>
      <c r="J13" s="41">
        <f>'Tbl 10'!G13/SUM('Tbl 10'!C13:N13)*100</f>
        <v>7.0433295071955087</v>
      </c>
      <c r="K13" s="41"/>
      <c r="L13" s="41">
        <f>'Tbl 10'!H13/SUM('Tbl 10'!C13:N13)*100</f>
        <v>14.323036496759098</v>
      </c>
      <c r="M13" s="41"/>
      <c r="N13" s="41">
        <f>'Tbl 10'!I13/SUM('Tbl 10'!C13:N13)*100</f>
        <v>1.4648565586687803</v>
      </c>
      <c r="O13" s="41"/>
      <c r="P13" s="41">
        <f>'Tbl 10'!J13/SUM('Tbl 10'!C13:N13)*100</f>
        <v>0</v>
      </c>
      <c r="Q13" s="41"/>
      <c r="R13" s="41">
        <f>'Tbl 10'!K13/SUM('Tbl 10'!C13:N13)*100</f>
        <v>4.1178563134223172</v>
      </c>
      <c r="S13" s="41"/>
      <c r="T13" s="41">
        <f>'Tbl 10'!L13/SUM('Tbl 10'!C13:N13)*100</f>
        <v>5.2631400522332203</v>
      </c>
      <c r="U13" s="41"/>
      <c r="V13" s="41">
        <f>'Tbl 10'!M13/SUM('Tbl 10'!C13:N13)*100</f>
        <v>2.1661746430815363</v>
      </c>
      <c r="W13" s="41"/>
      <c r="X13" s="41">
        <f>'Tbl 10'!N13/SUM('Tbl 10'!C13:N13)*100</f>
        <v>20.836549772575154</v>
      </c>
      <c r="Y13" s="157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>
      <c r="A14" s="3" t="s">
        <v>30</v>
      </c>
      <c r="B14" s="41">
        <f>'Tbl 10'!C14/SUM('Tbl 10'!C14:N14)*100</f>
        <v>3.5559144105335601</v>
      </c>
      <c r="C14" s="41"/>
      <c r="D14" s="41">
        <f>'Tbl 10'!D14/SUM('Tbl 10'!C14:N14)*100</f>
        <v>6.6678042409038127</v>
      </c>
      <c r="E14" s="41"/>
      <c r="F14" s="41">
        <f>'Tbl 10'!E14/SUM('Tbl 10'!C14:N14)*100</f>
        <v>36.748139400006558</v>
      </c>
      <c r="G14" s="41"/>
      <c r="H14" s="41">
        <f>'Tbl 10'!F14/SUM('Tbl 10'!C14:N14)*100</f>
        <v>2.0467559278339107</v>
      </c>
      <c r="I14" s="41"/>
      <c r="J14" s="41">
        <f>'Tbl 10'!G14/SUM('Tbl 10'!C14:N14)*100</f>
        <v>4.5630513420413683</v>
      </c>
      <c r="K14" s="41"/>
      <c r="L14" s="41">
        <f>'Tbl 10'!H14/SUM('Tbl 10'!C14:N14)*100</f>
        <v>11.226506919917394</v>
      </c>
      <c r="M14" s="41"/>
      <c r="N14" s="41">
        <f>'Tbl 10'!I14/SUM('Tbl 10'!C14:N14)*100</f>
        <v>0.94991824843661843</v>
      </c>
      <c r="O14" s="41"/>
      <c r="P14" s="41">
        <f>'Tbl 10'!J14/SUM('Tbl 10'!C14:N14)*100</f>
        <v>1.1506939437243306</v>
      </c>
      <c r="Q14" s="41"/>
      <c r="R14" s="41">
        <f>'Tbl 10'!K14/SUM('Tbl 10'!C14:N14)*100</f>
        <v>4.4138943910739874</v>
      </c>
      <c r="S14" s="41"/>
      <c r="T14" s="41">
        <f>'Tbl 10'!L14/SUM('Tbl 10'!C14:N14)*100</f>
        <v>6.5992487671003834</v>
      </c>
      <c r="U14" s="41"/>
      <c r="V14" s="41">
        <f>'Tbl 10'!M14/SUM('Tbl 10'!C14:N14)*100</f>
        <v>2.4714656053347279</v>
      </c>
      <c r="W14" s="41"/>
      <c r="X14" s="41">
        <f>'Tbl 10'!N14/SUM('Tbl 10'!C14:N14)*100</f>
        <v>19.606606803093328</v>
      </c>
      <c r="Y14" s="157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>
      <c r="A15" s="3" t="s">
        <v>31</v>
      </c>
      <c r="B15" s="41">
        <f>'Tbl 10'!C15/SUM('Tbl 10'!C15:N15)*100</f>
        <v>2.8538435576722931</v>
      </c>
      <c r="C15" s="41"/>
      <c r="D15" s="41">
        <f>'Tbl 10'!D15/SUM('Tbl 10'!C15:N15)*100</f>
        <v>5.326904960560829</v>
      </c>
      <c r="E15" s="41"/>
      <c r="F15" s="41">
        <f>'Tbl 10'!E15/SUM('Tbl 10'!C15:N15)*100</f>
        <v>39.024882618991526</v>
      </c>
      <c r="G15" s="41"/>
      <c r="H15" s="41">
        <f>'Tbl 10'!F15/SUM('Tbl 10'!C15:N15)*100</f>
        <v>1.3453434036163832</v>
      </c>
      <c r="I15" s="41"/>
      <c r="J15" s="41">
        <f>'Tbl 10'!G15/SUM('Tbl 10'!C15:N15)*100</f>
        <v>0.77230180363632106</v>
      </c>
      <c r="K15" s="41"/>
      <c r="L15" s="41">
        <f>'Tbl 10'!H15/SUM('Tbl 10'!C15:N15)*100</f>
        <v>11.893681310184625</v>
      </c>
      <c r="M15" s="41"/>
      <c r="N15" s="41">
        <f>'Tbl 10'!I15/SUM('Tbl 10'!C15:N15)*100</f>
        <v>0.9244194298950934</v>
      </c>
      <c r="O15" s="41"/>
      <c r="P15" s="41">
        <f>'Tbl 10'!J15/SUM('Tbl 10'!C15:N15)*100</f>
        <v>0.74032097570925548</v>
      </c>
      <c r="Q15" s="41"/>
      <c r="R15" s="41">
        <f>'Tbl 10'!K15/SUM('Tbl 10'!C15:N15)*100</f>
        <v>6.8360136372697848</v>
      </c>
      <c r="S15" s="41"/>
      <c r="T15" s="41">
        <f>'Tbl 10'!L15/SUM('Tbl 10'!C15:N15)*100</f>
        <v>7.3490829182734529</v>
      </c>
      <c r="U15" s="41"/>
      <c r="V15" s="41">
        <f>'Tbl 10'!M15/SUM('Tbl 10'!C15:N15)*100</f>
        <v>1.4356764180825579</v>
      </c>
      <c r="W15" s="41"/>
      <c r="X15" s="41">
        <f>'Tbl 10'!N15/SUM('Tbl 10'!C15:N15)*100</f>
        <v>21.497528966107883</v>
      </c>
      <c r="Y15" s="157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</row>
    <row r="17" spans="1:35">
      <c r="A17" s="3" t="s">
        <v>32</v>
      </c>
      <c r="B17" s="41">
        <f>'Tbl 10'!C17/SUM('Tbl 10'!C17:N17)*100</f>
        <v>2.7927145758283443</v>
      </c>
      <c r="C17" s="41"/>
      <c r="D17" s="41">
        <f>'Tbl 10'!D17/SUM('Tbl 10'!C17:N17)*100</f>
        <v>7.1650804084223347</v>
      </c>
      <c r="E17" s="41"/>
      <c r="F17" s="41">
        <f>'Tbl 10'!E17/SUM('Tbl 10'!C17:N17)*100</f>
        <v>39.785722943662236</v>
      </c>
      <c r="G17" s="41"/>
      <c r="H17" s="41">
        <f>'Tbl 10'!F17/SUM('Tbl 10'!C17:N17)*100</f>
        <v>2.2182659818166122</v>
      </c>
      <c r="I17" s="41"/>
      <c r="J17" s="41">
        <f>'Tbl 10'!G17/SUM('Tbl 10'!C17:N17)*100</f>
        <v>3.2476036555310737</v>
      </c>
      <c r="K17" s="41"/>
      <c r="L17" s="41">
        <f>'Tbl 10'!H17/SUM('Tbl 10'!C17:N17)*100</f>
        <v>8.2679665683283616</v>
      </c>
      <c r="M17" s="41"/>
      <c r="N17" s="41">
        <f>'Tbl 10'!I17/SUM('Tbl 10'!C17:N17)*100</f>
        <v>0.74835738446801248</v>
      </c>
      <c r="O17" s="41"/>
      <c r="P17" s="41">
        <f>'Tbl 10'!J17/SUM('Tbl 10'!C17:N17)*100</f>
        <v>1.0873023121019716</v>
      </c>
      <c r="Q17" s="41"/>
      <c r="R17" s="41">
        <f>'Tbl 10'!K17/SUM('Tbl 10'!C17:N17)*100</f>
        <v>5.4546953752788587</v>
      </c>
      <c r="S17" s="41"/>
      <c r="T17" s="41">
        <f>'Tbl 10'!L17/SUM('Tbl 10'!C17:N17)*100</f>
        <v>6.131190455353555</v>
      </c>
      <c r="U17" s="41"/>
      <c r="V17" s="41">
        <f>'Tbl 10'!M17/SUM('Tbl 10'!C17:N17)*100</f>
        <v>1.233338717324054</v>
      </c>
      <c r="W17" s="41"/>
      <c r="X17" s="41">
        <f>'Tbl 10'!N17/SUM('Tbl 10'!C17:N17)*100</f>
        <v>21.8677616218846</v>
      </c>
      <c r="Y17" s="157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>
      <c r="A18" s="3" t="s">
        <v>33</v>
      </c>
      <c r="B18" s="41">
        <f>'Tbl 10'!C18/SUM('Tbl 10'!C18:N18)*100</f>
        <v>1.5327178001643202</v>
      </c>
      <c r="C18" s="41"/>
      <c r="D18" s="41">
        <f>'Tbl 10'!D18/SUM('Tbl 10'!C18:N18)*100</f>
        <v>7.2331119946311544</v>
      </c>
      <c r="E18" s="41"/>
      <c r="F18" s="41">
        <f>'Tbl 10'!E18/SUM('Tbl 10'!C18:N18)*100</f>
        <v>37.238112163436767</v>
      </c>
      <c r="G18" s="41"/>
      <c r="H18" s="41">
        <f>'Tbl 10'!F18/SUM('Tbl 10'!C18:N18)*100</f>
        <v>2.3420268398134532</v>
      </c>
      <c r="I18" s="41"/>
      <c r="J18" s="41">
        <f>'Tbl 10'!G18/SUM('Tbl 10'!C18:N18)*100</f>
        <v>0.54645258616338399</v>
      </c>
      <c r="K18" s="41"/>
      <c r="L18" s="41">
        <f>'Tbl 10'!H18/SUM('Tbl 10'!C18:N18)*100</f>
        <v>11.053975271352122</v>
      </c>
      <c r="M18" s="41"/>
      <c r="N18" s="41">
        <f>'Tbl 10'!I18/SUM('Tbl 10'!C18:N18)*100</f>
        <v>0.49585895015096976</v>
      </c>
      <c r="O18" s="41"/>
      <c r="P18" s="41">
        <f>'Tbl 10'!J18/SUM('Tbl 10'!C18:N18)*100</f>
        <v>1.146505841280993</v>
      </c>
      <c r="Q18" s="41"/>
      <c r="R18" s="41">
        <f>'Tbl 10'!K18/SUM('Tbl 10'!C18:N18)*100</f>
        <v>6.7137908010793197</v>
      </c>
      <c r="S18" s="41"/>
      <c r="T18" s="41">
        <f>'Tbl 10'!L18/SUM('Tbl 10'!C18:N18)*100</f>
        <v>6.8356002216507976</v>
      </c>
      <c r="U18" s="41"/>
      <c r="V18" s="41">
        <f>'Tbl 10'!M18/SUM('Tbl 10'!C18:N18)*100</f>
        <v>1.8840845858888666</v>
      </c>
      <c r="W18" s="41"/>
      <c r="X18" s="41">
        <f>'Tbl 10'!N18/SUM('Tbl 10'!C18:N18)*100</f>
        <v>22.977762944387866</v>
      </c>
      <c r="Y18" s="157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>
      <c r="A19" s="3" t="s">
        <v>34</v>
      </c>
      <c r="B19" s="41">
        <f>'Tbl 10'!C19/SUM('Tbl 10'!C19:N19)*100</f>
        <v>2.6174910155661832</v>
      </c>
      <c r="C19" s="41"/>
      <c r="D19" s="41">
        <f>'Tbl 10'!D19/SUM('Tbl 10'!C19:N19)*100</f>
        <v>7.2114698788622258</v>
      </c>
      <c r="E19" s="41"/>
      <c r="F19" s="41">
        <f>'Tbl 10'!E19/SUM('Tbl 10'!C19:N19)*100</f>
        <v>37.882749684495479</v>
      </c>
      <c r="G19" s="41"/>
      <c r="H19" s="41">
        <f>'Tbl 10'!F19/SUM('Tbl 10'!C19:N19)*100</f>
        <v>1.4786028733538232</v>
      </c>
      <c r="I19" s="41"/>
      <c r="J19" s="41">
        <f>'Tbl 10'!G19/SUM('Tbl 10'!C19:N19)*100</f>
        <v>1.5951091048000334</v>
      </c>
      <c r="K19" s="41"/>
      <c r="L19" s="41">
        <f>'Tbl 10'!H19/SUM('Tbl 10'!C19:N19)*100</f>
        <v>13.236236443598756</v>
      </c>
      <c r="M19" s="41"/>
      <c r="N19" s="41">
        <f>'Tbl 10'!I19/SUM('Tbl 10'!C19:N19)*100</f>
        <v>1.0564955407162628</v>
      </c>
      <c r="O19" s="41"/>
      <c r="P19" s="41">
        <f>'Tbl 10'!J19/SUM('Tbl 10'!C19:N19)*100</f>
        <v>0.8457938961246938</v>
      </c>
      <c r="Q19" s="41"/>
      <c r="R19" s="41">
        <f>'Tbl 10'!K19/SUM('Tbl 10'!C19:N19)*100</f>
        <v>5.4277822002029819</v>
      </c>
      <c r="S19" s="41"/>
      <c r="T19" s="41">
        <f>'Tbl 10'!L19/SUM('Tbl 10'!C19:N19)*100</f>
        <v>5.6185101422178363</v>
      </c>
      <c r="U19" s="41"/>
      <c r="V19" s="41">
        <f>'Tbl 10'!M19/SUM('Tbl 10'!C19:N19)*100</f>
        <v>2.0663729392523611</v>
      </c>
      <c r="W19" s="41"/>
      <c r="X19" s="41">
        <f>'Tbl 10'!N19/SUM('Tbl 10'!C19:N19)*100</f>
        <v>20.963386280809353</v>
      </c>
      <c r="Y19" s="157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>
      <c r="A20" s="3" t="s">
        <v>35</v>
      </c>
      <c r="B20" s="41">
        <f>'Tbl 10'!C20/SUM('Tbl 10'!C20:N20)*100</f>
        <v>2.7616103269789729</v>
      </c>
      <c r="C20" s="41"/>
      <c r="D20" s="41">
        <f>'Tbl 10'!D20/SUM('Tbl 10'!C20:N20)*100</f>
        <v>6.7245899157130289</v>
      </c>
      <c r="E20" s="41"/>
      <c r="F20" s="41">
        <f>'Tbl 10'!E20/SUM('Tbl 10'!C20:N20)*100</f>
        <v>37.326374516179186</v>
      </c>
      <c r="G20" s="41"/>
      <c r="H20" s="41">
        <f>'Tbl 10'!F20/SUM('Tbl 10'!C20:N20)*100</f>
        <v>2.2538971672017061</v>
      </c>
      <c r="I20" s="41"/>
      <c r="J20" s="41">
        <f>'Tbl 10'!G20/SUM('Tbl 10'!C20:N20)*100</f>
        <v>0.68395895484724722</v>
      </c>
      <c r="K20" s="41"/>
      <c r="L20" s="41">
        <f>'Tbl 10'!H20/SUM('Tbl 10'!C20:N20)*100</f>
        <v>10.247545693634223</v>
      </c>
      <c r="M20" s="41"/>
      <c r="N20" s="41">
        <f>'Tbl 10'!I20/SUM('Tbl 10'!C20:N20)*100</f>
        <v>1.0170726691432026</v>
      </c>
      <c r="O20" s="41"/>
      <c r="P20" s="41">
        <f>'Tbl 10'!J20/SUM('Tbl 10'!C20:N20)*100</f>
        <v>0.94857952979755278</v>
      </c>
      <c r="Q20" s="41"/>
      <c r="R20" s="41">
        <f>'Tbl 10'!K20/SUM('Tbl 10'!C20:N20)*100</f>
        <v>7.9149592789192775</v>
      </c>
      <c r="S20" s="41"/>
      <c r="T20" s="41">
        <f>'Tbl 10'!L20/SUM('Tbl 10'!C20:N20)*100</f>
        <v>7.2975161656450558</v>
      </c>
      <c r="U20" s="41"/>
      <c r="V20" s="41">
        <f>'Tbl 10'!M20/SUM('Tbl 10'!C20:N20)*100</f>
        <v>1.9658484092955282</v>
      </c>
      <c r="W20" s="41"/>
      <c r="X20" s="41">
        <f>'Tbl 10'!N20/SUM('Tbl 10'!C20:N20)*100</f>
        <v>20.858047372645022</v>
      </c>
      <c r="Y20" s="157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>
      <c r="A21" s="3" t="s">
        <v>36</v>
      </c>
      <c r="B21" s="41">
        <f>'Tbl 10'!C21/SUM('Tbl 10'!C21:N21)*100</f>
        <v>2.4158699646940116</v>
      </c>
      <c r="C21" s="41"/>
      <c r="D21" s="41">
        <f>'Tbl 10'!D21/SUM('Tbl 10'!C21:N21)*100</f>
        <v>8.1813576707521332</v>
      </c>
      <c r="E21" s="41"/>
      <c r="F21" s="41">
        <f>'Tbl 10'!E21/SUM('Tbl 10'!C21:N21)*100</f>
        <v>36.957886399060783</v>
      </c>
      <c r="G21" s="41"/>
      <c r="H21" s="41">
        <f>'Tbl 10'!F21/SUM('Tbl 10'!C21:N21)*100</f>
        <v>3.3464970735618951</v>
      </c>
      <c r="I21" s="41"/>
      <c r="J21" s="41">
        <f>'Tbl 10'!G21/SUM('Tbl 10'!C21:N21)*100</f>
        <v>2.7172267738650793</v>
      </c>
      <c r="K21" s="41"/>
      <c r="L21" s="41">
        <f>'Tbl 10'!H21/SUM('Tbl 10'!C21:N21)*100</f>
        <v>8.9581142132672298</v>
      </c>
      <c r="M21" s="41"/>
      <c r="N21" s="41">
        <f>'Tbl 10'!I21/SUM('Tbl 10'!C21:N21)*100</f>
        <v>1.1380284605516366</v>
      </c>
      <c r="O21" s="41"/>
      <c r="P21" s="41">
        <f>'Tbl 10'!J21/SUM('Tbl 10'!C21:N21)*100</f>
        <v>0.92046377483797315</v>
      </c>
      <c r="Q21" s="41"/>
      <c r="R21" s="41">
        <f>'Tbl 10'!K21/SUM('Tbl 10'!C21:N21)*100</f>
        <v>5.3822392289264842</v>
      </c>
      <c r="S21" s="41"/>
      <c r="T21" s="41">
        <f>'Tbl 10'!L21/SUM('Tbl 10'!C21:N21)*100</f>
        <v>5.9686842058457241</v>
      </c>
      <c r="U21" s="41"/>
      <c r="V21" s="41">
        <f>'Tbl 10'!M21/SUM('Tbl 10'!C21:N21)*100</f>
        <v>2.4990825784976427</v>
      </c>
      <c r="W21" s="41"/>
      <c r="X21" s="41">
        <f>'Tbl 10'!N21/SUM('Tbl 10'!C21:N21)*100</f>
        <v>21.514549656139387</v>
      </c>
      <c r="Y21" s="157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>
      <c r="A23" s="3" t="s">
        <v>37</v>
      </c>
      <c r="B23" s="41">
        <f>'Tbl 10'!C23/SUM('Tbl 10'!C23:N23)*100</f>
        <v>2.1055599860642942</v>
      </c>
      <c r="C23" s="41"/>
      <c r="D23" s="41">
        <f>'Tbl 10'!D23/SUM('Tbl 10'!C23:N23)*100</f>
        <v>6.6685464477916163</v>
      </c>
      <c r="E23" s="41"/>
      <c r="F23" s="41">
        <f>'Tbl 10'!E23/SUM('Tbl 10'!C23:N23)*100</f>
        <v>40.792286358181492</v>
      </c>
      <c r="G23" s="41"/>
      <c r="H23" s="41">
        <f>'Tbl 10'!F23/SUM('Tbl 10'!C23:N23)*100</f>
        <v>2.1771723176954572</v>
      </c>
      <c r="I23" s="41"/>
      <c r="J23" s="41">
        <f>'Tbl 10'!G23/SUM('Tbl 10'!C23:N23)*100</f>
        <v>0.43389761161052798</v>
      </c>
      <c r="K23" s="41"/>
      <c r="L23" s="41">
        <f>'Tbl 10'!H23/SUM('Tbl 10'!C23:N23)*100</f>
        <v>10.433536749020563</v>
      </c>
      <c r="M23" s="41"/>
      <c r="N23" s="41">
        <f>'Tbl 10'!I23/SUM('Tbl 10'!C23:N23)*100</f>
        <v>0.35980086049480192</v>
      </c>
      <c r="O23" s="41"/>
      <c r="P23" s="41">
        <f>'Tbl 10'!J23/SUM('Tbl 10'!C23:N23)*100</f>
        <v>7.6395552045691345E-2</v>
      </c>
      <c r="Q23" s="41"/>
      <c r="R23" s="41">
        <f>'Tbl 10'!K23/SUM('Tbl 10'!C23:N23)*100</f>
        <v>3.7341916202672882</v>
      </c>
      <c r="S23" s="41"/>
      <c r="T23" s="41">
        <f>'Tbl 10'!L23/SUM('Tbl 10'!C23:N23)*100</f>
        <v>6.4464926739524238</v>
      </c>
      <c r="U23" s="41"/>
      <c r="V23" s="41">
        <f>'Tbl 10'!M23/SUM('Tbl 10'!C23:N23)*100</f>
        <v>2.3340929909732413</v>
      </c>
      <c r="W23" s="41"/>
      <c r="X23" s="41">
        <f>'Tbl 10'!N23/SUM('Tbl 10'!C23:N23)*100</f>
        <v>24.438026831902608</v>
      </c>
      <c r="Y23" s="157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>
      <c r="A24" s="3" t="s">
        <v>38</v>
      </c>
      <c r="B24" s="41">
        <f>'Tbl 10'!C24/SUM('Tbl 10'!C24:N24)*100</f>
        <v>3.204375343818517</v>
      </c>
      <c r="C24" s="41"/>
      <c r="D24" s="41">
        <f>'Tbl 10'!D24/SUM('Tbl 10'!C24:N24)*100</f>
        <v>4.9160663958124395</v>
      </c>
      <c r="E24" s="41"/>
      <c r="F24" s="41">
        <f>'Tbl 10'!E24/SUM('Tbl 10'!C24:N24)*100</f>
        <v>36.409753714426415</v>
      </c>
      <c r="G24" s="41"/>
      <c r="H24" s="41">
        <f>'Tbl 10'!F24/SUM('Tbl 10'!C24:N24)*100</f>
        <v>1.9205389833254867</v>
      </c>
      <c r="I24" s="41"/>
      <c r="J24" s="41">
        <f>'Tbl 10'!G24/SUM('Tbl 10'!C24:N24)*100</f>
        <v>1.9717769917852581</v>
      </c>
      <c r="K24" s="41"/>
      <c r="L24" s="41">
        <f>'Tbl 10'!H24/SUM('Tbl 10'!C24:N24)*100</f>
        <v>8.390444098693834</v>
      </c>
      <c r="M24" s="41"/>
      <c r="N24" s="41">
        <f>'Tbl 10'!I24/SUM('Tbl 10'!C24:N24)*100</f>
        <v>1.2727125486911854</v>
      </c>
      <c r="O24" s="41"/>
      <c r="P24" s="41">
        <f>'Tbl 10'!J24/SUM('Tbl 10'!C24:N24)*100</f>
        <v>1.2341446976042154</v>
      </c>
      <c r="Q24" s="41"/>
      <c r="R24" s="41">
        <f>'Tbl 10'!K24/SUM('Tbl 10'!C24:N24)*100</f>
        <v>8.2659824121431402</v>
      </c>
      <c r="S24" s="41"/>
      <c r="T24" s="41">
        <f>'Tbl 10'!L24/SUM('Tbl 10'!C24:N24)*100</f>
        <v>8.0067104035725745</v>
      </c>
      <c r="U24" s="41"/>
      <c r="V24" s="41">
        <f>'Tbl 10'!M24/SUM('Tbl 10'!C24:N24)*100</f>
        <v>1.8591331693508795</v>
      </c>
      <c r="W24" s="41"/>
      <c r="X24" s="41">
        <f>'Tbl 10'!N24/SUM('Tbl 10'!C24:N24)*100</f>
        <v>22.54836124077606</v>
      </c>
      <c r="Y24" s="157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>
      <c r="A25" s="3" t="s">
        <v>39</v>
      </c>
      <c r="B25" s="41">
        <f>'Tbl 10'!C25/SUM('Tbl 10'!C25:N25)*100</f>
        <v>2.2382390206720482</v>
      </c>
      <c r="C25" s="41"/>
      <c r="D25" s="41">
        <f>'Tbl 10'!D25/SUM('Tbl 10'!C25:N25)*100</f>
        <v>5.6085758509542876</v>
      </c>
      <c r="E25" s="41"/>
      <c r="F25" s="41">
        <f>'Tbl 10'!E25/SUM('Tbl 10'!C25:N25)*100</f>
        <v>36.171619174398842</v>
      </c>
      <c r="G25" s="41"/>
      <c r="H25" s="41">
        <f>'Tbl 10'!F25/SUM('Tbl 10'!C25:N25)*100</f>
        <v>1.4137711502282837</v>
      </c>
      <c r="I25" s="41"/>
      <c r="J25" s="41">
        <f>'Tbl 10'!G25/SUM('Tbl 10'!C25:N25)*100</f>
        <v>0.48000345748239714</v>
      </c>
      <c r="K25" s="41"/>
      <c r="L25" s="41">
        <f>'Tbl 10'!H25/SUM('Tbl 10'!C25:N25)*100</f>
        <v>10.15374023614517</v>
      </c>
      <c r="M25" s="41"/>
      <c r="N25" s="41">
        <f>'Tbl 10'!I25/SUM('Tbl 10'!C25:N25)*100</f>
        <v>0.37528357251529376</v>
      </c>
      <c r="O25" s="41"/>
      <c r="P25" s="41">
        <f>'Tbl 10'!J25/SUM('Tbl 10'!C25:N25)*100</f>
        <v>0.81809470038346555</v>
      </c>
      <c r="Q25" s="41"/>
      <c r="R25" s="41">
        <f>'Tbl 10'!K25/SUM('Tbl 10'!C25:N25)*100</f>
        <v>6.8136336214581998</v>
      </c>
      <c r="S25" s="41"/>
      <c r="T25" s="41">
        <f>'Tbl 10'!L25/SUM('Tbl 10'!C25:N25)*100</f>
        <v>5.5576131976340344</v>
      </c>
      <c r="U25" s="41"/>
      <c r="V25" s="41">
        <f>'Tbl 10'!M25/SUM('Tbl 10'!C25:N25)*100</f>
        <v>2.6109821602449754</v>
      </c>
      <c r="W25" s="41"/>
      <c r="X25" s="41">
        <f>'Tbl 10'!N25/SUM('Tbl 10'!C25:N25)*100</f>
        <v>27.758443857883019</v>
      </c>
      <c r="Y25" s="157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>
      <c r="A26" s="3" t="s">
        <v>40</v>
      </c>
      <c r="B26" s="41">
        <f>'Tbl 10'!C26/SUM('Tbl 10'!C26:N26)*100</f>
        <v>1.5066331843421814</v>
      </c>
      <c r="C26" s="41"/>
      <c r="D26" s="41">
        <f>'Tbl 10'!D26/SUM('Tbl 10'!C26:N26)*100</f>
        <v>7.1646891403919488</v>
      </c>
      <c r="E26" s="41"/>
      <c r="F26" s="41">
        <f>'Tbl 10'!E26/SUM('Tbl 10'!C26:N26)*100</f>
        <v>40.793877198732545</v>
      </c>
      <c r="G26" s="41"/>
      <c r="H26" s="41">
        <f>'Tbl 10'!F26/SUM('Tbl 10'!C26:N26)*100</f>
        <v>1.1952827305250615</v>
      </c>
      <c r="I26" s="41"/>
      <c r="J26" s="41">
        <f>'Tbl 10'!G26/SUM('Tbl 10'!C26:N26)*100</f>
        <v>0.47614997174016177</v>
      </c>
      <c r="K26" s="41"/>
      <c r="L26" s="41">
        <f>'Tbl 10'!H26/SUM('Tbl 10'!C26:N26)*100</f>
        <v>12.828270699349984</v>
      </c>
      <c r="M26" s="41"/>
      <c r="N26" s="41">
        <f>'Tbl 10'!I26/SUM('Tbl 10'!C26:N26)*100</f>
        <v>0.42265668105498738</v>
      </c>
      <c r="O26" s="41"/>
      <c r="P26" s="41">
        <f>'Tbl 10'!J26/SUM('Tbl 10'!C26:N26)*100</f>
        <v>1.0072865602408743</v>
      </c>
      <c r="Q26" s="41"/>
      <c r="R26" s="41">
        <f>'Tbl 10'!K26/SUM('Tbl 10'!C26:N26)*100</f>
        <v>4.8153332343518782</v>
      </c>
      <c r="S26" s="41"/>
      <c r="T26" s="41">
        <f>'Tbl 10'!L26/SUM('Tbl 10'!C26:N26)*100</f>
        <v>4.9270624554955589</v>
      </c>
      <c r="U26" s="41"/>
      <c r="V26" s="41">
        <f>'Tbl 10'!M26/SUM('Tbl 10'!C26:N26)*100</f>
        <v>2.841642132443901</v>
      </c>
      <c r="W26" s="41"/>
      <c r="X26" s="41">
        <f>'Tbl 10'!N26/SUM('Tbl 10'!C26:N26)*100</f>
        <v>22.021116011330928</v>
      </c>
      <c r="Y26" s="157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>
      <c r="A27" s="3" t="s">
        <v>41</v>
      </c>
      <c r="B27" s="41">
        <f>'Tbl 10'!C27/SUM('Tbl 10'!C27:N27)*100</f>
        <v>4.0726152531943232</v>
      </c>
      <c r="C27" s="41"/>
      <c r="D27" s="41">
        <f>'Tbl 10'!D27/SUM('Tbl 10'!C27:N27)*100</f>
        <v>5.9379670136675893</v>
      </c>
      <c r="E27" s="41"/>
      <c r="F27" s="41">
        <f>'Tbl 10'!E27/SUM('Tbl 10'!C27:N27)*100</f>
        <v>34.883432630005871</v>
      </c>
      <c r="G27" s="41"/>
      <c r="H27" s="41">
        <f>'Tbl 10'!F27/SUM('Tbl 10'!C27:N27)*100</f>
        <v>1.2105193408667765</v>
      </c>
      <c r="I27" s="41"/>
      <c r="J27" s="41">
        <f>'Tbl 10'!G27/SUM('Tbl 10'!C27:N27)*100</f>
        <v>2.5171251134474093</v>
      </c>
      <c r="K27" s="41"/>
      <c r="L27" s="41">
        <f>'Tbl 10'!H27/SUM('Tbl 10'!C27:N27)*100</f>
        <v>11.473907955874965</v>
      </c>
      <c r="M27" s="41"/>
      <c r="N27" s="41">
        <f>'Tbl 10'!I27/SUM('Tbl 10'!C27:N27)*100</f>
        <v>1.3946449277189421</v>
      </c>
      <c r="O27" s="41"/>
      <c r="P27" s="41">
        <f>'Tbl 10'!J27/SUM('Tbl 10'!C27:N27)*100</f>
        <v>1.2304836477090009</v>
      </c>
      <c r="Q27" s="41"/>
      <c r="R27" s="41">
        <f>'Tbl 10'!K27/SUM('Tbl 10'!C27:N27)*100</f>
        <v>6.5708527828686636</v>
      </c>
      <c r="S27" s="41"/>
      <c r="T27" s="41">
        <f>'Tbl 10'!L27/SUM('Tbl 10'!C27:N27)*100</f>
        <v>6.470426273874283</v>
      </c>
      <c r="U27" s="41"/>
      <c r="V27" s="41">
        <f>'Tbl 10'!M27/SUM('Tbl 10'!C27:N27)*100</f>
        <v>2.0455465054281627</v>
      </c>
      <c r="W27" s="41"/>
      <c r="X27" s="41">
        <f>'Tbl 10'!N27/SUM('Tbl 10'!C27:N27)*100</f>
        <v>22.192478555344017</v>
      </c>
      <c r="Y27" s="157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>
      <c r="A29" s="116" t="s">
        <v>116</v>
      </c>
      <c r="B29" s="41">
        <f>'Tbl 10'!C29/SUM('Tbl 10'!C29:N29)*100</f>
        <v>2.3213905947078772</v>
      </c>
      <c r="C29" s="41"/>
      <c r="D29" s="41">
        <f>'Tbl 10'!D29/SUM('Tbl 10'!C29:N29)*100</f>
        <v>6.0475048112334315</v>
      </c>
      <c r="E29" s="41"/>
      <c r="F29" s="41">
        <f>'Tbl 10'!E29/SUM('Tbl 10'!C29:N29)*100</f>
        <v>40.659351928252775</v>
      </c>
      <c r="G29" s="41"/>
      <c r="H29" s="41">
        <f>'Tbl 10'!F29/SUM('Tbl 10'!C29:N29)*100</f>
        <v>1.4060837534655271</v>
      </c>
      <c r="I29" s="41"/>
      <c r="J29" s="41">
        <f>'Tbl 10'!G29/SUM('Tbl 10'!C29:N29)*100</f>
        <v>0.58714553393392821</v>
      </c>
      <c r="K29" s="41"/>
      <c r="L29" s="41">
        <f>'Tbl 10'!H29/SUM('Tbl 10'!C29:N29)*100</f>
        <v>12.151812121281685</v>
      </c>
      <c r="M29" s="41"/>
      <c r="N29" s="41">
        <f>'Tbl 10'!I29/SUM('Tbl 10'!C29:N29)*100</f>
        <v>0.50181385478243656</v>
      </c>
      <c r="O29" s="41"/>
      <c r="P29" s="41">
        <f>'Tbl 10'!J29/SUM('Tbl 10'!C29:N29)*100</f>
        <v>6.4452203430570782E-5</v>
      </c>
      <c r="Q29" s="41"/>
      <c r="R29" s="41">
        <f>'Tbl 10'!K29/SUM('Tbl 10'!C29:N29)*100</f>
        <v>4.4276857117748687</v>
      </c>
      <c r="S29" s="41"/>
      <c r="T29" s="41">
        <f>'Tbl 10'!L29/SUM('Tbl 10'!C29:N29)*100</f>
        <v>5.9009889872354293</v>
      </c>
      <c r="U29" s="41"/>
      <c r="V29" s="41">
        <f>'Tbl 10'!M29/SUM('Tbl 10'!C29:N29)*100</f>
        <v>1.6152415304677445</v>
      </c>
      <c r="W29" s="41"/>
      <c r="X29" s="41">
        <f>'Tbl 10'!N29/SUM('Tbl 10'!C29:N29)*100</f>
        <v>24.380916720660871</v>
      </c>
      <c r="Y29" s="157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>
      <c r="A30" s="3" t="s">
        <v>43</v>
      </c>
      <c r="B30" s="41">
        <f>'Tbl 10'!C30/SUM('Tbl 10'!C30:N30)*100</f>
        <v>3.1086956914720631</v>
      </c>
      <c r="C30" s="41"/>
      <c r="D30" s="41">
        <f>'Tbl 10'!D30/SUM('Tbl 10'!C30:N30)*100</f>
        <v>6.5361382049549608</v>
      </c>
      <c r="E30" s="41"/>
      <c r="F30" s="41">
        <f>'Tbl 10'!E30/SUM('Tbl 10'!C30:N30)*100</f>
        <v>35.512592674252467</v>
      </c>
      <c r="G30" s="41"/>
      <c r="H30" s="41">
        <f>'Tbl 10'!F30/SUM('Tbl 10'!C30:N30)*100</f>
        <v>0.97554127630713505</v>
      </c>
      <c r="I30" s="41"/>
      <c r="J30" s="41">
        <f>'Tbl 10'!G30/SUM('Tbl 10'!C30:N30)*100</f>
        <v>4.5145356630384654</v>
      </c>
      <c r="K30" s="41"/>
      <c r="L30" s="41">
        <f>'Tbl 10'!H30/SUM('Tbl 10'!C30:N30)*100</f>
        <v>11.710342604062419</v>
      </c>
      <c r="M30" s="41"/>
      <c r="N30" s="41">
        <f>'Tbl 10'!I30/SUM('Tbl 10'!C30:N30)*100</f>
        <v>1.0452143956985374</v>
      </c>
      <c r="O30" s="41"/>
      <c r="P30" s="41">
        <f>'Tbl 10'!J30/SUM('Tbl 10'!C30:N30)*100</f>
        <v>0.91229884822804364</v>
      </c>
      <c r="Q30" s="41"/>
      <c r="R30" s="41">
        <f>'Tbl 10'!K30/SUM('Tbl 10'!C30:N30)*100</f>
        <v>5.6295461860351148</v>
      </c>
      <c r="S30" s="41"/>
      <c r="T30" s="41">
        <f>'Tbl 10'!L30/SUM('Tbl 10'!C30:N30)*100</f>
        <v>6.565359891232168</v>
      </c>
      <c r="U30" s="41"/>
      <c r="V30" s="41">
        <f>'Tbl 10'!M30/SUM('Tbl 10'!C30:N30)*100</f>
        <v>2.4628452860026862</v>
      </c>
      <c r="W30" s="41"/>
      <c r="X30" s="41">
        <f>'Tbl 10'!N30/SUM('Tbl 10'!C30:N30)*100</f>
        <v>21.026889278715931</v>
      </c>
      <c r="Y30" s="157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>
      <c r="A31" s="3" t="s">
        <v>44</v>
      </c>
      <c r="B31" s="41">
        <f>'Tbl 10'!C31/SUM('Tbl 10'!C31:N31)*100</f>
        <v>2.1611484633722218</v>
      </c>
      <c r="C31" s="41"/>
      <c r="D31" s="41">
        <f>'Tbl 10'!D31/SUM('Tbl 10'!C31:N31)*100</f>
        <v>5.2444723599862808</v>
      </c>
      <c r="E31" s="41"/>
      <c r="F31" s="41">
        <f>'Tbl 10'!E31/SUM('Tbl 10'!C31:N31)*100</f>
        <v>40.351680578689717</v>
      </c>
      <c r="G31" s="41"/>
      <c r="H31" s="41">
        <f>'Tbl 10'!F31/SUM('Tbl 10'!C31:N31)*100</f>
        <v>2.0595492787139356</v>
      </c>
      <c r="I31" s="41"/>
      <c r="J31" s="41">
        <f>'Tbl 10'!G31/SUM('Tbl 10'!C31:N31)*100</f>
        <v>0.99662495616148083</v>
      </c>
      <c r="K31" s="41"/>
      <c r="L31" s="41">
        <f>'Tbl 10'!H31/SUM('Tbl 10'!C31:N31)*100</f>
        <v>9.6318360346576082</v>
      </c>
      <c r="M31" s="41"/>
      <c r="N31" s="41">
        <f>'Tbl 10'!I31/SUM('Tbl 10'!C31:N31)*100</f>
        <v>0.50619070488939866</v>
      </c>
      <c r="O31" s="41"/>
      <c r="P31" s="41">
        <f>'Tbl 10'!J31/SUM('Tbl 10'!C31:N31)*100</f>
        <v>0.84367348988364854</v>
      </c>
      <c r="Q31" s="41"/>
      <c r="R31" s="41">
        <f>'Tbl 10'!K31/SUM('Tbl 10'!C31:N31)*100</f>
        <v>7.6956350080148548</v>
      </c>
      <c r="S31" s="41"/>
      <c r="T31" s="41">
        <f>'Tbl 10'!L31/SUM('Tbl 10'!C31:N31)*100</f>
        <v>6.2550196164651695</v>
      </c>
      <c r="U31" s="41"/>
      <c r="V31" s="41">
        <f>'Tbl 10'!M31/SUM('Tbl 10'!C31:N31)*100</f>
        <v>1.9011919386169653</v>
      </c>
      <c r="W31" s="41"/>
      <c r="X31" s="41">
        <f>'Tbl 10'!N31/SUM('Tbl 10'!C31:N31)*100</f>
        <v>22.352977570548724</v>
      </c>
      <c r="Y31" s="157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>
      <c r="A32" s="3" t="s">
        <v>45</v>
      </c>
      <c r="B32" s="41">
        <f>'Tbl 10'!C32/SUM('Tbl 10'!C32:N32)*100</f>
        <v>1.5091993216450497</v>
      </c>
      <c r="C32" s="41"/>
      <c r="D32" s="41">
        <f>'Tbl 10'!D32/SUM('Tbl 10'!C32:N32)*100</f>
        <v>7.5637478788549455</v>
      </c>
      <c r="E32" s="41"/>
      <c r="F32" s="41">
        <f>'Tbl 10'!E32/SUM('Tbl 10'!C32:N32)*100</f>
        <v>37.342840944482113</v>
      </c>
      <c r="G32" s="41"/>
      <c r="H32" s="41">
        <f>'Tbl 10'!F32/SUM('Tbl 10'!C32:N32)*100</f>
        <v>2.2138673280682331</v>
      </c>
      <c r="I32" s="41"/>
      <c r="J32" s="41">
        <f>'Tbl 10'!G32/SUM('Tbl 10'!C32:N32)*100</f>
        <v>0.84679874102553487</v>
      </c>
      <c r="K32" s="41"/>
      <c r="L32" s="41">
        <f>'Tbl 10'!H32/SUM('Tbl 10'!C32:N32)*100</f>
        <v>9.543977156619043</v>
      </c>
      <c r="M32" s="41"/>
      <c r="N32" s="41">
        <f>'Tbl 10'!I32/SUM('Tbl 10'!C32:N32)*100</f>
        <v>0.59036600600251588</v>
      </c>
      <c r="O32" s="41"/>
      <c r="P32" s="41">
        <f>'Tbl 10'!J32/SUM('Tbl 10'!C32:N32)*100</f>
        <v>1.1507852874762212</v>
      </c>
      <c r="Q32" s="41"/>
      <c r="R32" s="41">
        <f>'Tbl 10'!K32/SUM('Tbl 10'!C32:N32)*100</f>
        <v>7.6591910119618305</v>
      </c>
      <c r="S32" s="41"/>
      <c r="T32" s="41">
        <f>'Tbl 10'!L32/SUM('Tbl 10'!C32:N32)*100</f>
        <v>7.2392079539540566</v>
      </c>
      <c r="U32" s="41"/>
      <c r="V32" s="41">
        <f>'Tbl 10'!M32/SUM('Tbl 10'!C32:N32)*100</f>
        <v>1.8322775724375941</v>
      </c>
      <c r="W32" s="41"/>
      <c r="X32" s="41">
        <f>'Tbl 10'!N32/SUM('Tbl 10'!C32:N32)*100</f>
        <v>22.507740797472874</v>
      </c>
      <c r="Y32" s="157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>
      <c r="A33" s="3" t="s">
        <v>46</v>
      </c>
      <c r="B33" s="41">
        <f>'Tbl 10'!C33/SUM('Tbl 10'!C33:N33)*100</f>
        <v>3.3774291822631133</v>
      </c>
      <c r="C33" s="41"/>
      <c r="D33" s="41">
        <f>'Tbl 10'!D33/SUM('Tbl 10'!C33:N33)*100</f>
        <v>8.3910517434738079</v>
      </c>
      <c r="E33" s="41"/>
      <c r="F33" s="41">
        <f>'Tbl 10'!E33/SUM('Tbl 10'!C33:N33)*100</f>
        <v>34.766067290756432</v>
      </c>
      <c r="G33" s="41"/>
      <c r="H33" s="41">
        <f>'Tbl 10'!F33/SUM('Tbl 10'!C33:N33)*100</f>
        <v>2.5242823343467764</v>
      </c>
      <c r="I33" s="41"/>
      <c r="J33" s="41">
        <f>'Tbl 10'!G33/SUM('Tbl 10'!C33:N33)*100</f>
        <v>1.0230025548699098</v>
      </c>
      <c r="K33" s="41"/>
      <c r="L33" s="41">
        <f>'Tbl 10'!H33/SUM('Tbl 10'!C33:N33)*100</f>
        <v>10.523464493229223</v>
      </c>
      <c r="M33" s="41"/>
      <c r="N33" s="41">
        <f>'Tbl 10'!I33/SUM('Tbl 10'!C33:N33)*100</f>
        <v>2.3782549188594277</v>
      </c>
      <c r="O33" s="41"/>
      <c r="P33" s="41">
        <f>'Tbl 10'!J33/SUM('Tbl 10'!C33:N33)*100</f>
        <v>1.0235429365135398</v>
      </c>
      <c r="Q33" s="41"/>
      <c r="R33" s="41">
        <f>'Tbl 10'!K33/SUM('Tbl 10'!C33:N33)*100</f>
        <v>6.4877398600205289</v>
      </c>
      <c r="S33" s="41"/>
      <c r="T33" s="41">
        <f>'Tbl 10'!L33/SUM('Tbl 10'!C33:N33)*100</f>
        <v>5.6017085027047893</v>
      </c>
      <c r="U33" s="41"/>
      <c r="V33" s="41">
        <f>'Tbl 10'!M33/SUM('Tbl 10'!C33:N33)*100</f>
        <v>1.8828227070093437</v>
      </c>
      <c r="W33" s="41"/>
      <c r="X33" s="41">
        <f>'Tbl 10'!N33/SUM('Tbl 10'!C33:N33)*100</f>
        <v>22.020633475953115</v>
      </c>
      <c r="Y33" s="157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</row>
    <row r="35" spans="1:35">
      <c r="A35" s="3" t="s">
        <v>47</v>
      </c>
      <c r="B35" s="41">
        <f>'Tbl 10'!C35/SUM('Tbl 10'!C35:N35)*100</f>
        <v>2.3780075181095341</v>
      </c>
      <c r="C35" s="41"/>
      <c r="D35" s="41">
        <f>'Tbl 10'!D35/SUM('Tbl 10'!C35:N35)*100</f>
        <v>7.0855500694264801</v>
      </c>
      <c r="E35" s="41"/>
      <c r="F35" s="41">
        <f>'Tbl 10'!E35/SUM('Tbl 10'!C35:N35)*100</f>
        <v>39.929291156533999</v>
      </c>
      <c r="G35" s="41"/>
      <c r="H35" s="41">
        <f>'Tbl 10'!F35/SUM('Tbl 10'!C35:N35)*100</f>
        <v>1.5446208296739656</v>
      </c>
      <c r="I35" s="41"/>
      <c r="J35" s="41">
        <f>'Tbl 10'!G35/SUM('Tbl 10'!C35:N35)*100</f>
        <v>1.583501144745052</v>
      </c>
      <c r="K35" s="41"/>
      <c r="L35" s="41">
        <f>'Tbl 10'!H35/SUM('Tbl 10'!C35:N35)*100</f>
        <v>9.4054782770158702</v>
      </c>
      <c r="M35" s="41"/>
      <c r="N35" s="41">
        <f>'Tbl 10'!I35/SUM('Tbl 10'!C35:N35)*100</f>
        <v>0.72912003289731331</v>
      </c>
      <c r="O35" s="41"/>
      <c r="P35" s="41">
        <f>'Tbl 10'!J35/SUM('Tbl 10'!C35:N35)*100</f>
        <v>0</v>
      </c>
      <c r="Q35" s="41"/>
      <c r="R35" s="41">
        <f>'Tbl 10'!K35/SUM('Tbl 10'!C35:N35)*100</f>
        <v>3.9769364010974426</v>
      </c>
      <c r="S35" s="41"/>
      <c r="T35" s="41">
        <f>'Tbl 10'!L35/SUM('Tbl 10'!C35:N35)*100</f>
        <v>6.1454059599178219</v>
      </c>
      <c r="U35" s="41"/>
      <c r="V35" s="41">
        <f>'Tbl 10'!M35/SUM('Tbl 10'!C35:N35)*100</f>
        <v>2.2699723586692806</v>
      </c>
      <c r="W35" s="41"/>
      <c r="X35" s="41">
        <f>'Tbl 10'!N35/SUM('Tbl 10'!C35:N35)*100</f>
        <v>24.952116251913246</v>
      </c>
      <c r="Y35" s="157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>
      <c r="A36" s="3" t="s">
        <v>48</v>
      </c>
      <c r="B36" s="41">
        <f>'Tbl 10'!C36/SUM('Tbl 10'!C36:N36)*100</f>
        <v>2.3961724218617895</v>
      </c>
      <c r="C36" s="41"/>
      <c r="D36" s="41">
        <f>'Tbl 10'!D36/SUM('Tbl 10'!C36:N36)*100</f>
        <v>6.5942831092601422</v>
      </c>
      <c r="E36" s="41"/>
      <c r="F36" s="41">
        <f>'Tbl 10'!E36/SUM('Tbl 10'!C36:N36)*100</f>
        <v>37.793434565540565</v>
      </c>
      <c r="G36" s="41"/>
      <c r="H36" s="41">
        <f>'Tbl 10'!F36/SUM('Tbl 10'!C36:N36)*100</f>
        <v>2.8142788351156622</v>
      </c>
      <c r="I36" s="41"/>
      <c r="J36" s="41">
        <f>'Tbl 10'!G36/SUM('Tbl 10'!C36:N36)*100</f>
        <v>1.057455283854154</v>
      </c>
      <c r="K36" s="41"/>
      <c r="L36" s="41">
        <f>'Tbl 10'!H36/SUM('Tbl 10'!C36:N36)*100</f>
        <v>8.5048841535770272</v>
      </c>
      <c r="M36" s="41"/>
      <c r="N36" s="41">
        <f>'Tbl 10'!I36/SUM('Tbl 10'!C36:N36)*100</f>
        <v>0.61619500196892729</v>
      </c>
      <c r="O36" s="41"/>
      <c r="P36" s="41">
        <f>'Tbl 10'!J36/SUM('Tbl 10'!C36:N36)*100</f>
        <v>1.4656634064667744</v>
      </c>
      <c r="Q36" s="41"/>
      <c r="R36" s="41">
        <f>'Tbl 10'!K36/SUM('Tbl 10'!C36:N36)*100</f>
        <v>3.8507264210433454</v>
      </c>
      <c r="S36" s="41"/>
      <c r="T36" s="41">
        <f>'Tbl 10'!L36/SUM('Tbl 10'!C36:N36)*100</f>
        <v>7.5995476985336099</v>
      </c>
      <c r="U36" s="41"/>
      <c r="V36" s="41">
        <f>'Tbl 10'!M36/SUM('Tbl 10'!C36:N36)*100</f>
        <v>2.8464048999319425</v>
      </c>
      <c r="W36" s="41"/>
      <c r="X36" s="41">
        <f>'Tbl 10'!N36/SUM('Tbl 10'!C36:N36)*100</f>
        <v>24.460954202846054</v>
      </c>
      <c r="Y36" s="157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>
      <c r="A37" s="3" t="s">
        <v>49</v>
      </c>
      <c r="B37" s="41">
        <f>'Tbl 10'!C37/SUM('Tbl 10'!C37:N37)*100</f>
        <v>2.7141965128055658</v>
      </c>
      <c r="C37" s="41"/>
      <c r="D37" s="41">
        <f>'Tbl 10'!D37/SUM('Tbl 10'!C37:N37)*100</f>
        <v>6.6614122270899774</v>
      </c>
      <c r="E37" s="41"/>
      <c r="F37" s="41">
        <f>'Tbl 10'!E37/SUM('Tbl 10'!C37:N37)*100</f>
        <v>38.852264867056157</v>
      </c>
      <c r="G37" s="41"/>
      <c r="H37" s="41">
        <f>'Tbl 10'!F37/SUM('Tbl 10'!C37:N37)*100</f>
        <v>2.7261146884803762</v>
      </c>
      <c r="I37" s="41"/>
      <c r="J37" s="41">
        <f>'Tbl 10'!G37/SUM('Tbl 10'!C37:N37)*100</f>
        <v>1.271283126145373</v>
      </c>
      <c r="K37" s="41"/>
      <c r="L37" s="41">
        <f>'Tbl 10'!H37/SUM('Tbl 10'!C37:N37)*100</f>
        <v>9.7584646846794243</v>
      </c>
      <c r="M37" s="41"/>
      <c r="N37" s="41">
        <f>'Tbl 10'!I37/SUM('Tbl 10'!C37:N37)*100</f>
        <v>1.5602683049364332</v>
      </c>
      <c r="O37" s="41"/>
      <c r="P37" s="41">
        <f>'Tbl 10'!J37/SUM('Tbl 10'!C37:N37)*100</f>
        <v>0.83243746804371865</v>
      </c>
      <c r="Q37" s="41"/>
      <c r="R37" s="41">
        <f>'Tbl 10'!K37/SUM('Tbl 10'!C37:N37)*100</f>
        <v>4.397719789391461</v>
      </c>
      <c r="S37" s="41"/>
      <c r="T37" s="41">
        <f>'Tbl 10'!L37/SUM('Tbl 10'!C37:N37)*100</f>
        <v>6.5894979200033594</v>
      </c>
      <c r="U37" s="41"/>
      <c r="V37" s="41">
        <f>'Tbl 10'!M37/SUM('Tbl 10'!C37:N37)*100</f>
        <v>2.1094595983919104</v>
      </c>
      <c r="W37" s="41"/>
      <c r="X37" s="41">
        <f>'Tbl 10'!N37/SUM('Tbl 10'!C37:N37)*100</f>
        <v>22.526880812976238</v>
      </c>
      <c r="Y37" s="157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>
      <c r="A38" s="8" t="s">
        <v>50</v>
      </c>
      <c r="B38" s="29">
        <f>'Tbl 10'!C38/SUM('Tbl 10'!C38:N38)*100</f>
        <v>1.5942360647161897</v>
      </c>
      <c r="C38" s="29"/>
      <c r="D38" s="29">
        <f>'Tbl 10'!D38/SUM('Tbl 10'!C38:N38)*100</f>
        <v>6.7265360366710079</v>
      </c>
      <c r="E38" s="29"/>
      <c r="F38" s="29">
        <f>'Tbl 10'!E38/SUM('Tbl 10'!C38:N38)*100</f>
        <v>39.25283746089633</v>
      </c>
      <c r="G38" s="29"/>
      <c r="H38" s="29">
        <f>'Tbl 10'!F38/SUM('Tbl 10'!C38:N38)*100</f>
        <v>2.8189085337347906</v>
      </c>
      <c r="I38" s="29"/>
      <c r="J38" s="29">
        <f>'Tbl 10'!G38/SUM('Tbl 10'!C38:N38)*100</f>
        <v>1.3556587022394313</v>
      </c>
      <c r="K38" s="29"/>
      <c r="L38" s="29">
        <f>'Tbl 10'!H38/SUM('Tbl 10'!C38:N38)*100</f>
        <v>10.810028391705329</v>
      </c>
      <c r="M38" s="29"/>
      <c r="N38" s="29">
        <f>'Tbl 10'!I38/SUM('Tbl 10'!C38:N38)*100</f>
        <v>0.30698587334905131</v>
      </c>
      <c r="O38" s="29"/>
      <c r="P38" s="29">
        <f>'Tbl 10'!J38/SUM('Tbl 10'!C38:N38)*100</f>
        <v>0.85583170621757465</v>
      </c>
      <c r="Q38" s="29"/>
      <c r="R38" s="29">
        <f>'Tbl 10'!K38/SUM('Tbl 10'!C38:N38)*100</f>
        <v>6.2488946776214371</v>
      </c>
      <c r="S38" s="29"/>
      <c r="T38" s="29">
        <f>'Tbl 10'!L38/SUM('Tbl 10'!C38:N38)*100</f>
        <v>7.138102884997906</v>
      </c>
      <c r="U38" s="29"/>
      <c r="V38" s="29">
        <f>'Tbl 10'!M38/SUM('Tbl 10'!C38:N38)*100</f>
        <v>0.93094026094981841</v>
      </c>
      <c r="W38" s="29"/>
      <c r="X38" s="29">
        <f>'Tbl 10'!N38/SUM('Tbl 10'!C38:N38)*100</f>
        <v>21.961039406901133</v>
      </c>
      <c r="Y38" s="157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>
      <c r="A39" s="3" t="s">
        <v>130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1" spans="1:35">
      <c r="A41" s="3" t="s">
        <v>79</v>
      </c>
    </row>
  </sheetData>
  <mergeCells count="31">
    <mergeCell ref="D6:E6"/>
    <mergeCell ref="F8:G8"/>
    <mergeCell ref="F7:G7"/>
    <mergeCell ref="J8:K8"/>
    <mergeCell ref="J7:K7"/>
    <mergeCell ref="J6:K6"/>
    <mergeCell ref="H6:I6"/>
    <mergeCell ref="A1:X1"/>
    <mergeCell ref="A3:X3"/>
    <mergeCell ref="A4:X4"/>
    <mergeCell ref="B8:C8"/>
    <mergeCell ref="B7:C7"/>
    <mergeCell ref="D8:E8"/>
    <mergeCell ref="D7:E7"/>
    <mergeCell ref="F6:G6"/>
    <mergeCell ref="H8:I8"/>
    <mergeCell ref="H7:I7"/>
    <mergeCell ref="R6:S6"/>
    <mergeCell ref="T8:U8"/>
    <mergeCell ref="T7:U7"/>
    <mergeCell ref="N8:O8"/>
    <mergeCell ref="N7:O7"/>
    <mergeCell ref="N6:O6"/>
    <mergeCell ref="L8:M8"/>
    <mergeCell ref="L7:M7"/>
    <mergeCell ref="P8:Q8"/>
    <mergeCell ref="P7:Q7"/>
    <mergeCell ref="V7:W7"/>
    <mergeCell ref="V8:W8"/>
    <mergeCell ref="R8:S8"/>
    <mergeCell ref="R7:S7"/>
  </mergeCells>
  <phoneticPr fontId="0" type="noConversion"/>
  <printOptions horizontalCentered="1"/>
  <pageMargins left="0.25" right="0.25" top="0.37" bottom="0.38" header="0.17" footer="0.25"/>
  <pageSetup fitToHeight="0" orientation="landscape" r:id="rId1"/>
  <headerFooter scaleWithDoc="0" alignWithMargins="0">
    <oddFooter>&amp;LMSDE - LFRO   04/2020&amp;C&amp;P&amp;RSelected Financial Data, Part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Tbl1</vt:lpstr>
      <vt:lpstr>Tbl2</vt:lpstr>
      <vt:lpstr>Tbl3</vt:lpstr>
      <vt:lpstr>Tbl4</vt:lpstr>
      <vt:lpstr>Tbl5</vt:lpstr>
      <vt:lpstr>Tbl6</vt:lpstr>
      <vt:lpstr>Tbl 7 </vt:lpstr>
      <vt:lpstr>Tbl8</vt:lpstr>
      <vt:lpstr>Tbl9</vt:lpstr>
      <vt:lpstr>Tbl 10</vt:lpstr>
      <vt:lpstr>Tbl11</vt:lpstr>
      <vt:lpstr>Tbl12</vt:lpstr>
      <vt:lpstr>Allexp</vt:lpstr>
      <vt:lpstr>Tbl 7 - OLD</vt:lpstr>
      <vt:lpstr>Allexp!Print_Area</vt:lpstr>
      <vt:lpstr>'Tbl 10'!Print_Area</vt:lpstr>
      <vt:lpstr>'Tbl 7 '!Print_Area</vt:lpstr>
      <vt:lpstr>'Tbl 7 - OLD'!Print_Area</vt:lpstr>
      <vt:lpstr>'Tbl1'!Print_Area</vt:lpstr>
      <vt:lpstr>'Tbl11'!Print_Area</vt:lpstr>
      <vt:lpstr>'Tbl12'!Print_Area</vt:lpstr>
      <vt:lpstr>'Tbl2'!Print_Area</vt:lpstr>
      <vt:lpstr>'Tbl3'!Print_Area</vt:lpstr>
      <vt:lpstr>'Tbl9'!Print_Area</vt:lpstr>
      <vt:lpstr>'Tbl 10'!Print_Titles</vt:lpstr>
      <vt:lpstr>'Tbl12'!Print_Titles</vt:lpstr>
      <vt:lpstr>'Tbl3'!Print_Titles</vt:lpstr>
      <vt:lpstr>'Tbl4'!Print_Titles</vt:lpstr>
    </vt:vector>
  </TitlesOfParts>
  <Company>MSDE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SFD2008  Part 3</dc:title>
  <dc:subject>Data as of 10-05-2009</dc:subject>
  <dc:creator>Sovaroun Ieng</dc:creator>
  <cp:lastModifiedBy>Joanne Killian</cp:lastModifiedBy>
  <cp:lastPrinted>2020-06-10T20:43:35Z</cp:lastPrinted>
  <dcterms:created xsi:type="dcterms:W3CDTF">1999-02-18T17:46:40Z</dcterms:created>
  <dcterms:modified xsi:type="dcterms:W3CDTF">2020-07-27T17:09:56Z</dcterms:modified>
</cp:coreProperties>
</file>