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JOANNE teleworking\Selected Financial Data\2020\WORKING SHEETS\"/>
    </mc:Choice>
  </mc:AlternateContent>
  <xr:revisionPtr revIDLastSave="0" documentId="13_ncr:1_{4F2B5839-CA8D-412D-8502-47FFA6FABD1E}" xr6:coauthVersionLast="46" xr6:coauthVersionMax="46" xr10:uidLastSave="{00000000-0000-0000-0000-000000000000}"/>
  <bookViews>
    <workbookView xWindow="-110" yWindow="-110" windowWidth="38620" windowHeight="21220" tabRatio="683" xr2:uid="{00000000-000D-0000-FFFF-FFFF00000000}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Tbl 7 - State" sheetId="3" r:id="rId7"/>
    <sheet name="Tbl7b - State" sheetId="6" r:id="rId8"/>
    <sheet name="Tbl7c - State" sheetId="34" r:id="rId9"/>
    <sheet name="Tbl7d - State" sheetId="7" r:id="rId10"/>
    <sheet name="Tbl7e - State" sheetId="35" r:id="rId11"/>
    <sheet name="Tbl8 - Fed" sheetId="2" r:id="rId12"/>
    <sheet name="Tbl8b - Fed" sheetId="28" r:id="rId13"/>
    <sheet name="Tbl8c - Fed" sheetId="29" r:id="rId14"/>
    <sheet name="Tbl8d - Fed" sheetId="30" r:id="rId15"/>
    <sheet name="Tbl8e - Fed" sheetId="31" r:id="rId16"/>
    <sheet name="Tbl8f-Fed" sheetId="38" r:id="rId17"/>
    <sheet name="table9" sheetId="21" r:id="rId18"/>
    <sheet name="table 10" sheetId="22" r:id="rId19"/>
    <sheet name="table11" sheetId="23" r:id="rId20"/>
    <sheet name="table12" sheetId="24" r:id="rId21"/>
    <sheet name="Table 12 Continued" sheetId="37" r:id="rId22"/>
  </sheets>
  <definedNames>
    <definedName name="_xlnm.Print_Area" localSheetId="0">'table 1'!$A$1:$L$41</definedName>
    <definedName name="_xlnm.Print_Area" localSheetId="18">'table 10'!$A$1:$I$43</definedName>
    <definedName name="_xlnm.Print_Area" localSheetId="21">'Table 12 Continued'!$A$1:$J$39</definedName>
    <definedName name="_xlnm.Print_Area" localSheetId="1">'table 2a'!$A$1:$L$42</definedName>
    <definedName name="_xlnm.Print_Area" localSheetId="5">'table 6'!$A$1:$P$43</definedName>
    <definedName name="_xlnm.Print_Area" localSheetId="19">table11!$A$1:$G$48</definedName>
    <definedName name="_xlnm.Print_Area" localSheetId="20">table12!$A$1:$J$40</definedName>
    <definedName name="_xlnm.Print_Area" localSheetId="2">table3!$A$1:$L$42</definedName>
    <definedName name="_xlnm.Print_Area" localSheetId="3">table4!$A$1:$K$40</definedName>
    <definedName name="_xlnm.Print_Area" localSheetId="4">table5!$A$1:$L$42</definedName>
    <definedName name="_xlnm.Print_Area" localSheetId="17">table9!$A$1:$M$44</definedName>
    <definedName name="_xlnm.Print_Area" localSheetId="6">'Tbl 7 - State'!$A$1:$H$40</definedName>
    <definedName name="_xlnm.Print_Area" localSheetId="7">'Tbl7b - State'!$A$1:$I$39</definedName>
    <definedName name="_xlnm.Print_Area" localSheetId="8">'Tbl7c - State'!$A$1:$H$40</definedName>
    <definedName name="_xlnm.Print_Area" localSheetId="9">'Tbl7d - State'!$A$1:$F$40</definedName>
    <definedName name="_xlnm.Print_Area" localSheetId="10">'Tbl7e - State'!$A$1:$J$38</definedName>
    <definedName name="_xlnm.Print_Area" localSheetId="11">'Tbl8 - Fed'!$A$1:$H$39</definedName>
    <definedName name="_xlnm.Print_Area" localSheetId="12">'Tbl8b - Fed'!$A$1:$I$39</definedName>
    <definedName name="_xlnm.Print_Area" localSheetId="13">'Tbl8c - Fed'!$A$1:$G$39</definedName>
    <definedName name="_xlnm.Print_Area" localSheetId="14">'Tbl8d - Fed'!$A$1:$E$39</definedName>
    <definedName name="_xlnm.Print_Area" localSheetId="15">'Tbl8e - Fed'!$A$1:$H$39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21" l="1"/>
  <c r="D38" i="21"/>
  <c r="D37" i="21"/>
  <c r="D36" i="21"/>
  <c r="D34" i="21"/>
  <c r="D33" i="21"/>
  <c r="D32" i="21"/>
  <c r="D31" i="21"/>
  <c r="D30" i="21"/>
  <c r="D28" i="21"/>
  <c r="D27" i="21"/>
  <c r="D26" i="21"/>
  <c r="D25" i="21"/>
  <c r="D24" i="21"/>
  <c r="D22" i="21"/>
  <c r="D21" i="21"/>
  <c r="D20" i="21"/>
  <c r="D19" i="21"/>
  <c r="D18" i="21"/>
  <c r="D16" i="21"/>
  <c r="D15" i="21"/>
  <c r="D14" i="21"/>
  <c r="D13" i="21"/>
  <c r="D12" i="21"/>
  <c r="B13" i="24" l="1"/>
  <c r="B14" i="24"/>
  <c r="B15" i="24"/>
  <c r="B16" i="24"/>
  <c r="B18" i="24"/>
  <c r="B19" i="24"/>
  <c r="B20" i="24"/>
  <c r="B21" i="24"/>
  <c r="B22" i="24"/>
  <c r="B24" i="24"/>
  <c r="B25" i="24"/>
  <c r="B26" i="24"/>
  <c r="B27" i="24"/>
  <c r="B28" i="24"/>
  <c r="B30" i="24"/>
  <c r="B31" i="24"/>
  <c r="B32" i="24"/>
  <c r="B33" i="24"/>
  <c r="B34" i="24"/>
  <c r="B36" i="24"/>
  <c r="B37" i="24"/>
  <c r="B38" i="24"/>
  <c r="B39" i="24"/>
  <c r="B12" i="24"/>
  <c r="B13" i="37" l="1"/>
  <c r="B14" i="37"/>
  <c r="B15" i="37"/>
  <c r="B16" i="37"/>
  <c r="B18" i="37"/>
  <c r="B19" i="37"/>
  <c r="B20" i="37"/>
  <c r="B21" i="37"/>
  <c r="B22" i="37"/>
  <c r="B24" i="37"/>
  <c r="B25" i="37"/>
  <c r="B26" i="37"/>
  <c r="B27" i="37"/>
  <c r="B28" i="37"/>
  <c r="B30" i="37"/>
  <c r="B31" i="37"/>
  <c r="B32" i="37"/>
  <c r="B33" i="37"/>
  <c r="B34" i="37"/>
  <c r="B36" i="37"/>
  <c r="B37" i="37"/>
  <c r="B38" i="37"/>
  <c r="B39" i="37"/>
  <c r="B12" i="37"/>
  <c r="G25" i="21"/>
  <c r="G24" i="21"/>
  <c r="B38" i="17"/>
  <c r="B37" i="17"/>
  <c r="B36" i="17"/>
  <c r="B35" i="17"/>
  <c r="B33" i="17"/>
  <c r="B32" i="17"/>
  <c r="B31" i="17"/>
  <c r="B30" i="17"/>
  <c r="B29" i="17"/>
  <c r="B27" i="17"/>
  <c r="B26" i="17"/>
  <c r="B25" i="17"/>
  <c r="B24" i="17"/>
  <c r="B23" i="17"/>
  <c r="B21" i="17"/>
  <c r="B20" i="17"/>
  <c r="B19" i="17"/>
  <c r="B18" i="17"/>
  <c r="B17" i="17"/>
  <c r="B12" i="17"/>
  <c r="B13" i="17"/>
  <c r="B14" i="17"/>
  <c r="B15" i="17"/>
  <c r="B13" i="2" l="1"/>
  <c r="B14" i="2"/>
  <c r="B15" i="2"/>
  <c r="B16" i="2"/>
  <c r="B18" i="2"/>
  <c r="B19" i="2"/>
  <c r="B20" i="2"/>
  <c r="B21" i="2"/>
  <c r="B22" i="2"/>
  <c r="B24" i="2"/>
  <c r="B25" i="2"/>
  <c r="B26" i="2"/>
  <c r="B27" i="2"/>
  <c r="B28" i="2"/>
  <c r="B30" i="2"/>
  <c r="B31" i="2"/>
  <c r="B32" i="2"/>
  <c r="B33" i="2"/>
  <c r="B34" i="2"/>
  <c r="B36" i="2"/>
  <c r="B37" i="2"/>
  <c r="B38" i="2"/>
  <c r="B39" i="2"/>
  <c r="B12" i="2"/>
  <c r="F9" i="38"/>
  <c r="B9" i="38"/>
  <c r="J39" i="24" l="1"/>
  <c r="I39" i="24"/>
  <c r="H39" i="24"/>
  <c r="J38" i="24"/>
  <c r="I38" i="24"/>
  <c r="H38" i="24"/>
  <c r="J37" i="24"/>
  <c r="I37" i="24"/>
  <c r="H37" i="24"/>
  <c r="J36" i="24"/>
  <c r="I36" i="24"/>
  <c r="H36" i="24"/>
  <c r="J34" i="24"/>
  <c r="I34" i="24"/>
  <c r="H34" i="24"/>
  <c r="J33" i="24"/>
  <c r="I33" i="24"/>
  <c r="H33" i="24"/>
  <c r="J32" i="24"/>
  <c r="I32" i="24"/>
  <c r="H32" i="24"/>
  <c r="J31" i="24"/>
  <c r="I31" i="24"/>
  <c r="H31" i="24"/>
  <c r="J30" i="24"/>
  <c r="I30" i="24"/>
  <c r="H30" i="24"/>
  <c r="J28" i="24"/>
  <c r="I28" i="24"/>
  <c r="H28" i="24"/>
  <c r="J27" i="24"/>
  <c r="I27" i="24"/>
  <c r="H27" i="24"/>
  <c r="J26" i="24"/>
  <c r="I26" i="24"/>
  <c r="H26" i="24"/>
  <c r="J25" i="24"/>
  <c r="I25" i="24"/>
  <c r="H25" i="24"/>
  <c r="J24" i="24"/>
  <c r="I24" i="24"/>
  <c r="H24" i="24"/>
  <c r="J22" i="24"/>
  <c r="I22" i="24"/>
  <c r="H22" i="24"/>
  <c r="J21" i="24"/>
  <c r="I21" i="24"/>
  <c r="H21" i="24"/>
  <c r="J20" i="24"/>
  <c r="I20" i="24"/>
  <c r="H20" i="24"/>
  <c r="J19" i="24"/>
  <c r="I19" i="24"/>
  <c r="H19" i="24"/>
  <c r="J18" i="24"/>
  <c r="I18" i="24"/>
  <c r="H18" i="24"/>
  <c r="H13" i="24"/>
  <c r="I13" i="24"/>
  <c r="J13" i="24"/>
  <c r="H14" i="24"/>
  <c r="I14" i="24"/>
  <c r="J14" i="24"/>
  <c r="H15" i="24"/>
  <c r="I15" i="24"/>
  <c r="J15" i="24"/>
  <c r="H16" i="24"/>
  <c r="I16" i="24"/>
  <c r="J16" i="24"/>
  <c r="J12" i="24"/>
  <c r="C13" i="3" l="1"/>
  <c r="C14" i="3"/>
  <c r="C15" i="3"/>
  <c r="C16" i="3"/>
  <c r="C18" i="3"/>
  <c r="C19" i="3"/>
  <c r="C20" i="3"/>
  <c r="C21" i="3"/>
  <c r="C22" i="3"/>
  <c r="C24" i="3"/>
  <c r="C25" i="3"/>
  <c r="C26" i="3"/>
  <c r="C27" i="3"/>
  <c r="C28" i="3"/>
  <c r="C30" i="3"/>
  <c r="C31" i="3"/>
  <c r="C32" i="3"/>
  <c r="C33" i="3"/>
  <c r="C34" i="3"/>
  <c r="C36" i="3"/>
  <c r="C37" i="3"/>
  <c r="C38" i="3"/>
  <c r="C39" i="3"/>
  <c r="C12" i="3"/>
  <c r="B12" i="3" s="1"/>
  <c r="H39" i="21" l="1"/>
  <c r="G39" i="21"/>
  <c r="H38" i="21"/>
  <c r="G38" i="21"/>
  <c r="H37" i="21"/>
  <c r="G37" i="21"/>
  <c r="H36" i="21"/>
  <c r="G36" i="21"/>
  <c r="H34" i="21"/>
  <c r="G34" i="21"/>
  <c r="H33" i="21"/>
  <c r="G33" i="21"/>
  <c r="H32" i="21"/>
  <c r="G32" i="21"/>
  <c r="H31" i="21"/>
  <c r="G31" i="21"/>
  <c r="H30" i="21"/>
  <c r="G30" i="21"/>
  <c r="H28" i="21"/>
  <c r="G28" i="21"/>
  <c r="H27" i="21"/>
  <c r="G27" i="21"/>
  <c r="H26" i="21"/>
  <c r="G26" i="21"/>
  <c r="H25" i="21"/>
  <c r="H24" i="21"/>
  <c r="H22" i="21"/>
  <c r="G22" i="21"/>
  <c r="H21" i="21"/>
  <c r="G21" i="21"/>
  <c r="H20" i="21"/>
  <c r="G20" i="21"/>
  <c r="H19" i="21"/>
  <c r="G19" i="21"/>
  <c r="H18" i="21"/>
  <c r="G18" i="21"/>
  <c r="H16" i="21"/>
  <c r="G16" i="21"/>
  <c r="H15" i="21"/>
  <c r="G15" i="21"/>
  <c r="H14" i="21"/>
  <c r="G14" i="21"/>
  <c r="H13" i="21"/>
  <c r="G13" i="21"/>
  <c r="H12" i="21"/>
  <c r="G12" i="21"/>
  <c r="I38" i="21" l="1"/>
  <c r="K38" i="21" s="1"/>
  <c r="L38" i="21" s="1"/>
  <c r="I36" i="21"/>
  <c r="K36" i="21" s="1"/>
  <c r="L36" i="21" s="1"/>
  <c r="I37" i="21"/>
  <c r="K37" i="21" s="1"/>
  <c r="L37" i="21" s="1"/>
  <c r="I39" i="21"/>
  <c r="K39" i="21" s="1"/>
  <c r="L39" i="21" s="1"/>
  <c r="I33" i="21"/>
  <c r="K33" i="21" s="1"/>
  <c r="L33" i="21" s="1"/>
  <c r="I31" i="21"/>
  <c r="K31" i="21" s="1"/>
  <c r="L31" i="21" s="1"/>
  <c r="I30" i="21"/>
  <c r="K30" i="21" s="1"/>
  <c r="L30" i="21" s="1"/>
  <c r="I32" i="21"/>
  <c r="K32" i="21" s="1"/>
  <c r="L32" i="21" s="1"/>
  <c r="I34" i="21"/>
  <c r="K34" i="21" s="1"/>
  <c r="L34" i="21" s="1"/>
  <c r="I25" i="21"/>
  <c r="K25" i="21" s="1"/>
  <c r="L25" i="21" s="1"/>
  <c r="I24" i="21"/>
  <c r="K24" i="21" s="1"/>
  <c r="L24" i="21" s="1"/>
  <c r="I28" i="21"/>
  <c r="K28" i="21" s="1"/>
  <c r="L28" i="21" s="1"/>
  <c r="I27" i="21"/>
  <c r="K27" i="21" s="1"/>
  <c r="L27" i="21" s="1"/>
  <c r="I26" i="21"/>
  <c r="K26" i="21" s="1"/>
  <c r="L26" i="21" s="1"/>
  <c r="I18" i="21"/>
  <c r="K18" i="21" s="1"/>
  <c r="L18" i="21" s="1"/>
  <c r="I20" i="21"/>
  <c r="K20" i="21" s="1"/>
  <c r="L20" i="21" s="1"/>
  <c r="I21" i="21"/>
  <c r="K21" i="21" s="1"/>
  <c r="L21" i="21" s="1"/>
  <c r="I19" i="21"/>
  <c r="K19" i="21" s="1"/>
  <c r="L19" i="21" s="1"/>
  <c r="I22" i="21"/>
  <c r="K22" i="21" s="1"/>
  <c r="L22" i="21" s="1"/>
  <c r="I12" i="21"/>
  <c r="K12" i="21" s="1"/>
  <c r="L12" i="21" s="1"/>
  <c r="I16" i="21"/>
  <c r="K16" i="21" s="1"/>
  <c r="L16" i="21" s="1"/>
  <c r="I14" i="21"/>
  <c r="K14" i="21" s="1"/>
  <c r="L14" i="21" s="1"/>
  <c r="I13" i="21"/>
  <c r="K13" i="21" s="1"/>
  <c r="L13" i="21" s="1"/>
  <c r="I15" i="21"/>
  <c r="K15" i="21" s="1"/>
  <c r="L15" i="21" s="1"/>
  <c r="C9" i="23"/>
  <c r="F38" i="23" l="1"/>
  <c r="F37" i="23"/>
  <c r="F36" i="23"/>
  <c r="F35" i="23"/>
  <c r="F33" i="23"/>
  <c r="F32" i="23"/>
  <c r="F31" i="23"/>
  <c r="F30" i="23"/>
  <c r="F29" i="23"/>
  <c r="F27" i="23"/>
  <c r="F26" i="23"/>
  <c r="F25" i="23"/>
  <c r="F24" i="23"/>
  <c r="F23" i="23"/>
  <c r="F21" i="23"/>
  <c r="F20" i="23"/>
  <c r="F19" i="23"/>
  <c r="F18" i="23"/>
  <c r="F17" i="23"/>
  <c r="F15" i="23"/>
  <c r="F14" i="23"/>
  <c r="F13" i="23"/>
  <c r="F12" i="23"/>
  <c r="D38" i="23"/>
  <c r="D37" i="23"/>
  <c r="D36" i="23"/>
  <c r="D35" i="23"/>
  <c r="D33" i="23"/>
  <c r="D32" i="23"/>
  <c r="D31" i="23"/>
  <c r="D30" i="23"/>
  <c r="D29" i="23"/>
  <c r="D27" i="23"/>
  <c r="D26" i="23"/>
  <c r="D25" i="23"/>
  <c r="D24" i="23"/>
  <c r="D23" i="23"/>
  <c r="D21" i="23"/>
  <c r="D20" i="23"/>
  <c r="D19" i="23"/>
  <c r="D18" i="23"/>
  <c r="D17" i="23"/>
  <c r="D15" i="23"/>
  <c r="D14" i="23"/>
  <c r="D13" i="23"/>
  <c r="D12" i="23"/>
  <c r="J39" i="37" l="1"/>
  <c r="I39" i="37"/>
  <c r="H39" i="37"/>
  <c r="J38" i="37"/>
  <c r="I38" i="37"/>
  <c r="H38" i="37"/>
  <c r="J37" i="37"/>
  <c r="I37" i="37"/>
  <c r="H37" i="37"/>
  <c r="J36" i="37"/>
  <c r="I36" i="37"/>
  <c r="H36" i="37"/>
  <c r="J34" i="37"/>
  <c r="I34" i="37"/>
  <c r="H34" i="37"/>
  <c r="J33" i="37"/>
  <c r="I33" i="37"/>
  <c r="H33" i="37"/>
  <c r="J32" i="37"/>
  <c r="I32" i="37"/>
  <c r="H32" i="37"/>
  <c r="J31" i="37"/>
  <c r="I31" i="37"/>
  <c r="H31" i="37"/>
  <c r="J30" i="37"/>
  <c r="I30" i="37"/>
  <c r="H30" i="37"/>
  <c r="J28" i="37"/>
  <c r="I28" i="37"/>
  <c r="H28" i="37"/>
  <c r="J27" i="37"/>
  <c r="I27" i="37"/>
  <c r="H27" i="37"/>
  <c r="J26" i="37"/>
  <c r="I26" i="37"/>
  <c r="H26" i="37"/>
  <c r="J25" i="37"/>
  <c r="I25" i="37"/>
  <c r="H25" i="37"/>
  <c r="J24" i="37"/>
  <c r="I24" i="37"/>
  <c r="H24" i="37"/>
  <c r="J22" i="37"/>
  <c r="I22" i="37"/>
  <c r="H22" i="37"/>
  <c r="J21" i="37"/>
  <c r="I21" i="37"/>
  <c r="H21" i="37"/>
  <c r="J20" i="37"/>
  <c r="I20" i="37"/>
  <c r="H20" i="37"/>
  <c r="J19" i="37"/>
  <c r="I19" i="37"/>
  <c r="H19" i="37"/>
  <c r="J18" i="37"/>
  <c r="I18" i="37"/>
  <c r="H18" i="37"/>
  <c r="J16" i="37"/>
  <c r="I16" i="37"/>
  <c r="H16" i="37"/>
  <c r="J15" i="37"/>
  <c r="I15" i="37"/>
  <c r="H15" i="37"/>
  <c r="J14" i="37"/>
  <c r="I14" i="37"/>
  <c r="H14" i="37"/>
  <c r="J13" i="37"/>
  <c r="I13" i="37"/>
  <c r="H13" i="37"/>
  <c r="I12" i="24"/>
  <c r="H12" i="24"/>
  <c r="B10" i="15" l="1"/>
  <c r="I10" i="21" l="1"/>
  <c r="F9" i="36" l="1"/>
  <c r="C9" i="36"/>
  <c r="B17" i="36"/>
  <c r="B18" i="36"/>
  <c r="B19" i="36"/>
  <c r="B20" i="36"/>
  <c r="B21" i="36"/>
  <c r="B23" i="36"/>
  <c r="B24" i="36"/>
  <c r="B25" i="36"/>
  <c r="B26" i="36"/>
  <c r="B27" i="36"/>
  <c r="B29" i="36"/>
  <c r="B30" i="36"/>
  <c r="B31" i="36"/>
  <c r="B32" i="36"/>
  <c r="B33" i="36"/>
  <c r="B35" i="36"/>
  <c r="B36" i="36"/>
  <c r="B37" i="36"/>
  <c r="B38" i="36"/>
  <c r="B15" i="36"/>
  <c r="B14" i="36"/>
  <c r="B13" i="36"/>
  <c r="B12" i="36"/>
  <c r="D11" i="23" l="1"/>
  <c r="F11" i="23" l="1"/>
  <c r="B9" i="23"/>
  <c r="G10" i="21" l="1"/>
  <c r="H10" i="21"/>
  <c r="B11" i="15" l="1"/>
  <c r="B12" i="15"/>
  <c r="B13" i="15"/>
  <c r="B14" i="15"/>
  <c r="B16" i="15"/>
  <c r="B17" i="15"/>
  <c r="B18" i="15"/>
  <c r="B19" i="15"/>
  <c r="B20" i="15"/>
  <c r="B22" i="15"/>
  <c r="B23" i="15"/>
  <c r="B24" i="15"/>
  <c r="B25" i="15"/>
  <c r="B26" i="15"/>
  <c r="B28" i="15"/>
  <c r="B29" i="15"/>
  <c r="B30" i="15"/>
  <c r="B31" i="15"/>
  <c r="B32" i="15"/>
  <c r="B34" i="15"/>
  <c r="B35" i="15"/>
  <c r="B36" i="15"/>
  <c r="B37" i="15"/>
  <c r="I32" i="36" l="1"/>
  <c r="L32" i="36"/>
  <c r="K32" i="36"/>
  <c r="J32" i="36"/>
  <c r="I17" i="36"/>
  <c r="L17" i="36"/>
  <c r="K17" i="36"/>
  <c r="J17" i="36"/>
  <c r="I12" i="36"/>
  <c r="L12" i="36"/>
  <c r="K12" i="36"/>
  <c r="J12" i="36"/>
  <c r="I21" i="36"/>
  <c r="L21" i="36"/>
  <c r="K21" i="36"/>
  <c r="J21" i="36"/>
  <c r="I36" i="36"/>
  <c r="L36" i="36"/>
  <c r="K36" i="36"/>
  <c r="J36" i="36"/>
  <c r="I18" i="36"/>
  <c r="L18" i="36"/>
  <c r="K18" i="36"/>
  <c r="J18" i="36"/>
  <c r="I26" i="36"/>
  <c r="L26" i="36"/>
  <c r="K26" i="36"/>
  <c r="J26" i="36"/>
  <c r="I29" i="36"/>
  <c r="L29" i="36"/>
  <c r="K29" i="36"/>
  <c r="J29" i="36"/>
  <c r="I31" i="36"/>
  <c r="L31" i="36"/>
  <c r="K31" i="36"/>
  <c r="J31" i="36"/>
  <c r="I23" i="36"/>
  <c r="L23" i="36"/>
  <c r="K23" i="36"/>
  <c r="J23" i="36"/>
  <c r="I38" i="36"/>
  <c r="L38" i="36"/>
  <c r="K38" i="36"/>
  <c r="J38" i="36"/>
  <c r="I37" i="36"/>
  <c r="L37" i="36"/>
  <c r="K37" i="36"/>
  <c r="J37" i="36"/>
  <c r="I13" i="36"/>
  <c r="L13" i="36"/>
  <c r="K13" i="36"/>
  <c r="J13" i="36"/>
  <c r="I19" i="36"/>
  <c r="L19" i="36"/>
  <c r="K19" i="36"/>
  <c r="J19" i="36"/>
  <c r="I27" i="36"/>
  <c r="L27" i="36"/>
  <c r="K27" i="36"/>
  <c r="J27" i="36"/>
  <c r="I14" i="36"/>
  <c r="L14" i="36"/>
  <c r="K14" i="36"/>
  <c r="J14" i="36"/>
  <c r="I24" i="36"/>
  <c r="L24" i="36"/>
  <c r="K24" i="36"/>
  <c r="J24" i="36"/>
  <c r="I33" i="36"/>
  <c r="L33" i="36"/>
  <c r="K33" i="36"/>
  <c r="J33" i="36"/>
  <c r="I35" i="36"/>
  <c r="L35" i="36"/>
  <c r="K35" i="36"/>
  <c r="J35" i="36"/>
  <c r="I15" i="36"/>
  <c r="L15" i="36"/>
  <c r="K15" i="36"/>
  <c r="J15" i="36"/>
  <c r="I30" i="36"/>
  <c r="L30" i="36"/>
  <c r="K30" i="36"/>
  <c r="J30" i="36"/>
  <c r="B11" i="36"/>
  <c r="B9" i="36" s="1"/>
  <c r="I20" i="36" l="1"/>
  <c r="L20" i="36"/>
  <c r="K20" i="36"/>
  <c r="J20" i="36"/>
  <c r="I25" i="36"/>
  <c r="L25" i="36"/>
  <c r="K25" i="36"/>
  <c r="J25" i="36"/>
  <c r="F10" i="29" l="1"/>
  <c r="G10" i="29"/>
  <c r="H10" i="28"/>
  <c r="I10" i="28"/>
  <c r="G10" i="20" l="1"/>
  <c r="B10" i="21" l="1"/>
  <c r="B30" i="18" l="1"/>
  <c r="B31" i="18"/>
  <c r="B32" i="18"/>
  <c r="B33" i="18"/>
  <c r="B33" i="20"/>
  <c r="B34" i="20"/>
  <c r="K30" i="18" l="1"/>
  <c r="H30" i="18"/>
  <c r="I30" i="18"/>
  <c r="J30" i="18"/>
  <c r="J31" i="18"/>
  <c r="H31" i="18"/>
  <c r="I31" i="18"/>
  <c r="K31" i="18"/>
  <c r="M33" i="20"/>
  <c r="N33" i="20"/>
  <c r="O33" i="20"/>
  <c r="P33" i="20"/>
  <c r="H33" i="18"/>
  <c r="I33" i="18"/>
  <c r="J33" i="18"/>
  <c r="K33" i="18"/>
  <c r="H32" i="18"/>
  <c r="K32" i="18"/>
  <c r="I32" i="18"/>
  <c r="J32" i="18"/>
  <c r="M34" i="20"/>
  <c r="N34" i="20"/>
  <c r="O34" i="20"/>
  <c r="P34" i="20"/>
  <c r="J33" i="17"/>
  <c r="I33" i="17"/>
  <c r="L33" i="17"/>
  <c r="K33" i="17"/>
  <c r="J32" i="17"/>
  <c r="I32" i="17"/>
  <c r="L32" i="17"/>
  <c r="K32" i="17"/>
  <c r="J31" i="17"/>
  <c r="I31" i="17"/>
  <c r="L31" i="17"/>
  <c r="K31" i="17"/>
  <c r="J30" i="17"/>
  <c r="I30" i="17"/>
  <c r="L30" i="17"/>
  <c r="K30" i="17"/>
  <c r="L30" i="15"/>
  <c r="L29" i="15"/>
  <c r="L32" i="15"/>
  <c r="J31" i="15"/>
  <c r="I31" i="15"/>
  <c r="I32" i="15"/>
  <c r="L31" i="15"/>
  <c r="K29" i="15"/>
  <c r="K30" i="15"/>
  <c r="J30" i="15"/>
  <c r="J29" i="15"/>
  <c r="K32" i="15"/>
  <c r="I30" i="15"/>
  <c r="I29" i="15"/>
  <c r="J32" i="15"/>
  <c r="K31" i="15"/>
  <c r="B17" i="18" l="1"/>
  <c r="B18" i="18"/>
  <c r="B19" i="18"/>
  <c r="B20" i="18"/>
  <c r="B21" i="18"/>
  <c r="B23" i="18"/>
  <c r="B24" i="18"/>
  <c r="B25" i="18"/>
  <c r="B26" i="18"/>
  <c r="B27" i="18"/>
  <c r="B29" i="18"/>
  <c r="B35" i="18"/>
  <c r="B36" i="18"/>
  <c r="B37" i="18"/>
  <c r="B38" i="18"/>
  <c r="B12" i="18"/>
  <c r="B13" i="18"/>
  <c r="B14" i="18"/>
  <c r="B15" i="18"/>
  <c r="B11" i="18"/>
  <c r="H11" i="18" s="1"/>
  <c r="J13" i="18" l="1"/>
  <c r="I13" i="18"/>
  <c r="K13" i="18"/>
  <c r="H13" i="18"/>
  <c r="K23" i="18"/>
  <c r="H23" i="18"/>
  <c r="I23" i="18"/>
  <c r="J23" i="18"/>
  <c r="I20" i="18"/>
  <c r="J20" i="18"/>
  <c r="K20" i="18"/>
  <c r="H20" i="18"/>
  <c r="J14" i="18"/>
  <c r="K14" i="18"/>
  <c r="H14" i="18"/>
  <c r="I14" i="18"/>
  <c r="J21" i="18"/>
  <c r="K21" i="18"/>
  <c r="H21" i="18"/>
  <c r="I21" i="18"/>
  <c r="I27" i="18"/>
  <c r="J27" i="18"/>
  <c r="K27" i="18"/>
  <c r="H27" i="18"/>
  <c r="K37" i="18"/>
  <c r="H37" i="18"/>
  <c r="I37" i="18"/>
  <c r="J37" i="18"/>
  <c r="H25" i="18"/>
  <c r="K25" i="18"/>
  <c r="I25" i="18"/>
  <c r="J25" i="18"/>
  <c r="H18" i="18"/>
  <c r="I18" i="18"/>
  <c r="J18" i="18"/>
  <c r="K18" i="18"/>
  <c r="I35" i="18"/>
  <c r="J35" i="18"/>
  <c r="K35" i="18"/>
  <c r="H35" i="18"/>
  <c r="J29" i="18"/>
  <c r="K29" i="18"/>
  <c r="I29" i="18"/>
  <c r="H29" i="18"/>
  <c r="K12" i="18"/>
  <c r="I12" i="18"/>
  <c r="H12" i="18"/>
  <c r="J12" i="18"/>
  <c r="J38" i="18"/>
  <c r="H38" i="18"/>
  <c r="I38" i="18"/>
  <c r="K38" i="18"/>
  <c r="H26" i="18"/>
  <c r="I26" i="18"/>
  <c r="J26" i="18"/>
  <c r="K26" i="18"/>
  <c r="H19" i="18"/>
  <c r="I19" i="18"/>
  <c r="J19" i="18"/>
  <c r="K19" i="18"/>
  <c r="H15" i="18"/>
  <c r="J15" i="18"/>
  <c r="K15" i="18"/>
  <c r="I15" i="18"/>
  <c r="J36" i="18"/>
  <c r="K36" i="18"/>
  <c r="H36" i="18"/>
  <c r="I36" i="18"/>
  <c r="H24" i="18"/>
  <c r="I24" i="18"/>
  <c r="J24" i="18"/>
  <c r="K24" i="18"/>
  <c r="H17" i="18"/>
  <c r="I17" i="18"/>
  <c r="J17" i="18"/>
  <c r="K17" i="18"/>
  <c r="E10" i="21"/>
  <c r="E9" i="23" l="1"/>
  <c r="C9" i="19" l="1"/>
  <c r="J10" i="21" l="1"/>
  <c r="F10" i="22" l="1"/>
  <c r="F10" i="21"/>
  <c r="G8" i="15" l="1"/>
  <c r="C8" i="15"/>
  <c r="D8" i="15"/>
  <c r="D10" i="30"/>
  <c r="G10" i="31"/>
  <c r="B15" i="3" l="1"/>
  <c r="G11" i="34"/>
  <c r="B39" i="20"/>
  <c r="B37" i="20"/>
  <c r="B32" i="20"/>
  <c r="B31" i="20"/>
  <c r="B30" i="20"/>
  <c r="B27" i="20"/>
  <c r="B26" i="20"/>
  <c r="B25" i="20"/>
  <c r="B22" i="20"/>
  <c r="B20" i="20"/>
  <c r="B18" i="20"/>
  <c r="B16" i="20"/>
  <c r="B15" i="20"/>
  <c r="B13" i="20"/>
  <c r="B12" i="20"/>
  <c r="C10" i="31"/>
  <c r="B10" i="31"/>
  <c r="D10" i="29"/>
  <c r="C10" i="29"/>
  <c r="B10" i="29"/>
  <c r="F10" i="31"/>
  <c r="E10" i="30"/>
  <c r="C10" i="30"/>
  <c r="B10" i="30"/>
  <c r="C10" i="2"/>
  <c r="D10" i="2"/>
  <c r="E10" i="2"/>
  <c r="F10" i="2"/>
  <c r="G10" i="2"/>
  <c r="H10" i="2"/>
  <c r="F10" i="28"/>
  <c r="D10" i="28"/>
  <c r="C10" i="28"/>
  <c r="B10" i="28"/>
  <c r="E10" i="28"/>
  <c r="H12" i="37"/>
  <c r="I12" i="37"/>
  <c r="J12" i="37"/>
  <c r="B10" i="22"/>
  <c r="E10" i="22"/>
  <c r="C10" i="21"/>
  <c r="D10" i="31"/>
  <c r="E10" i="31"/>
  <c r="E10" i="29"/>
  <c r="G10" i="28"/>
  <c r="J9" i="35"/>
  <c r="B9" i="35"/>
  <c r="F9" i="35"/>
  <c r="C11" i="7"/>
  <c r="D11" i="7"/>
  <c r="E11" i="7"/>
  <c r="D11" i="34"/>
  <c r="E11" i="34"/>
  <c r="B10" i="6"/>
  <c r="G10" i="6"/>
  <c r="H10" i="6"/>
  <c r="I10" i="6"/>
  <c r="E10" i="3"/>
  <c r="F10" i="3"/>
  <c r="G10" i="3"/>
  <c r="H10" i="3"/>
  <c r="C10" i="20"/>
  <c r="D10" i="20"/>
  <c r="E10" i="20"/>
  <c r="F10" i="20"/>
  <c r="I10" i="20"/>
  <c r="K10" i="20"/>
  <c r="B14" i="20"/>
  <c r="B19" i="20"/>
  <c r="B21" i="20"/>
  <c r="B24" i="20"/>
  <c r="B28" i="20"/>
  <c r="B36" i="20"/>
  <c r="B38" i="20"/>
  <c r="D9" i="19"/>
  <c r="E9" i="19"/>
  <c r="F9" i="19"/>
  <c r="G9" i="19"/>
  <c r="B11" i="19"/>
  <c r="B12" i="19"/>
  <c r="B13" i="19"/>
  <c r="B14" i="19"/>
  <c r="B15" i="19"/>
  <c r="B17" i="19"/>
  <c r="B18" i="19"/>
  <c r="B19" i="19"/>
  <c r="B20" i="19"/>
  <c r="B21" i="19"/>
  <c r="B23" i="19"/>
  <c r="B24" i="19"/>
  <c r="B25" i="19"/>
  <c r="B26" i="19"/>
  <c r="B27" i="19"/>
  <c r="B29" i="19"/>
  <c r="B30" i="19"/>
  <c r="B31" i="19"/>
  <c r="B32" i="19"/>
  <c r="B33" i="19"/>
  <c r="B35" i="19"/>
  <c r="B36" i="19"/>
  <c r="B37" i="19"/>
  <c r="B38" i="19"/>
  <c r="C9" i="18"/>
  <c r="D9" i="18"/>
  <c r="E9" i="18"/>
  <c r="F9" i="18"/>
  <c r="G9" i="18"/>
  <c r="D9" i="36"/>
  <c r="G9" i="36"/>
  <c r="D10" i="3"/>
  <c r="H10" i="31"/>
  <c r="F9" i="23"/>
  <c r="D9" i="23"/>
  <c r="C10" i="22"/>
  <c r="I35" i="19" l="1"/>
  <c r="J35" i="19"/>
  <c r="K35" i="19"/>
  <c r="L35" i="19"/>
  <c r="I20" i="19"/>
  <c r="J20" i="19"/>
  <c r="K20" i="19"/>
  <c r="L20" i="19"/>
  <c r="L33" i="19"/>
  <c r="J33" i="19"/>
  <c r="I33" i="19"/>
  <c r="K33" i="19"/>
  <c r="L26" i="19"/>
  <c r="J26" i="19"/>
  <c r="I26" i="19"/>
  <c r="K26" i="19"/>
  <c r="L19" i="19"/>
  <c r="J19" i="19"/>
  <c r="I19" i="19"/>
  <c r="K19" i="19"/>
  <c r="L12" i="19"/>
  <c r="I12" i="19"/>
  <c r="J12" i="19"/>
  <c r="K12" i="19"/>
  <c r="N13" i="20"/>
  <c r="O13" i="20"/>
  <c r="P13" i="20"/>
  <c r="M13" i="20"/>
  <c r="P25" i="20"/>
  <c r="M25" i="20"/>
  <c r="N25" i="20"/>
  <c r="O25" i="20"/>
  <c r="N37" i="20"/>
  <c r="O37" i="20"/>
  <c r="P37" i="20"/>
  <c r="M37" i="20"/>
  <c r="I13" i="19"/>
  <c r="L13" i="19"/>
  <c r="J13" i="19"/>
  <c r="K13" i="19"/>
  <c r="J32" i="19"/>
  <c r="K32" i="19"/>
  <c r="L32" i="19"/>
  <c r="I32" i="19"/>
  <c r="J25" i="19"/>
  <c r="K25" i="19"/>
  <c r="L25" i="19"/>
  <c r="I25" i="19"/>
  <c r="J18" i="19"/>
  <c r="K18" i="19"/>
  <c r="L18" i="19"/>
  <c r="I18" i="19"/>
  <c r="P15" i="20"/>
  <c r="N15" i="20"/>
  <c r="M15" i="20"/>
  <c r="O15" i="20"/>
  <c r="I27" i="19"/>
  <c r="L27" i="19"/>
  <c r="J27" i="19"/>
  <c r="K27" i="19"/>
  <c r="I24" i="19"/>
  <c r="J24" i="19"/>
  <c r="K24" i="19"/>
  <c r="L24" i="19"/>
  <c r="I38" i="19"/>
  <c r="J38" i="19"/>
  <c r="K38" i="19"/>
  <c r="L38" i="19"/>
  <c r="I17" i="19"/>
  <c r="L17" i="19"/>
  <c r="J17" i="19"/>
  <c r="K17" i="19"/>
  <c r="L37" i="19"/>
  <c r="J37" i="19"/>
  <c r="I37" i="19"/>
  <c r="K37" i="19"/>
  <c r="L30" i="19"/>
  <c r="I30" i="19"/>
  <c r="J30" i="19"/>
  <c r="K30" i="19"/>
  <c r="L23" i="19"/>
  <c r="J23" i="19"/>
  <c r="I23" i="19"/>
  <c r="K23" i="19"/>
  <c r="L15" i="19"/>
  <c r="I15" i="19"/>
  <c r="J15" i="19"/>
  <c r="K15" i="19"/>
  <c r="I31" i="19"/>
  <c r="L31" i="19"/>
  <c r="J31" i="19"/>
  <c r="K31" i="19"/>
  <c r="J36" i="19"/>
  <c r="K36" i="19"/>
  <c r="L36" i="19"/>
  <c r="I36" i="19"/>
  <c r="J29" i="19"/>
  <c r="K29" i="19"/>
  <c r="L29" i="19"/>
  <c r="I29" i="19"/>
  <c r="J21" i="19"/>
  <c r="K21" i="19"/>
  <c r="L21" i="19"/>
  <c r="I21" i="19"/>
  <c r="J14" i="19"/>
  <c r="K14" i="19"/>
  <c r="L14" i="19"/>
  <c r="I14" i="19"/>
  <c r="N21" i="20"/>
  <c r="O21" i="20"/>
  <c r="P21" i="20"/>
  <c r="M21" i="20"/>
  <c r="M20" i="20"/>
  <c r="N20" i="20"/>
  <c r="O20" i="20"/>
  <c r="P20" i="20"/>
  <c r="N39" i="20"/>
  <c r="P39" i="20"/>
  <c r="M39" i="20"/>
  <c r="O39" i="20"/>
  <c r="M32" i="20"/>
  <c r="N32" i="20"/>
  <c r="O32" i="20"/>
  <c r="P32" i="20"/>
  <c r="N31" i="20"/>
  <c r="O31" i="20"/>
  <c r="M31" i="20"/>
  <c r="P31" i="20"/>
  <c r="M38" i="20"/>
  <c r="N38" i="20"/>
  <c r="O38" i="20"/>
  <c r="P38" i="20"/>
  <c r="M36" i="20"/>
  <c r="O36" i="20"/>
  <c r="N36" i="20"/>
  <c r="P36" i="20"/>
  <c r="M30" i="20"/>
  <c r="N30" i="20"/>
  <c r="O30" i="20"/>
  <c r="P30" i="20"/>
  <c r="N28" i="20"/>
  <c r="O28" i="20"/>
  <c r="P28" i="20"/>
  <c r="M28" i="20"/>
  <c r="M27" i="20"/>
  <c r="N27" i="20"/>
  <c r="O27" i="20"/>
  <c r="P27" i="20"/>
  <c r="M26" i="20"/>
  <c r="N26" i="20"/>
  <c r="O26" i="20"/>
  <c r="P26" i="20"/>
  <c r="N24" i="20"/>
  <c r="O24" i="20"/>
  <c r="P24" i="20"/>
  <c r="M24" i="20"/>
  <c r="N22" i="20"/>
  <c r="O22" i="20"/>
  <c r="P22" i="20"/>
  <c r="M22" i="20"/>
  <c r="M19" i="20"/>
  <c r="N19" i="20"/>
  <c r="O19" i="20"/>
  <c r="P19" i="20"/>
  <c r="M18" i="20"/>
  <c r="N18" i="20"/>
  <c r="O18" i="20"/>
  <c r="P18" i="20"/>
  <c r="N16" i="20"/>
  <c r="O16" i="20"/>
  <c r="P16" i="20"/>
  <c r="M16" i="20"/>
  <c r="M14" i="20"/>
  <c r="N14" i="20"/>
  <c r="O14" i="20"/>
  <c r="P14" i="20"/>
  <c r="I11" i="19"/>
  <c r="L11" i="19"/>
  <c r="K11" i="19"/>
  <c r="J11" i="19"/>
  <c r="D10" i="21"/>
  <c r="G12" i="37"/>
  <c r="B9" i="19"/>
  <c r="J9" i="19" s="1"/>
  <c r="G15" i="37"/>
  <c r="G10" i="22"/>
  <c r="K11" i="18"/>
  <c r="G12" i="24"/>
  <c r="G9" i="17"/>
  <c r="G14" i="24"/>
  <c r="G14" i="37"/>
  <c r="B11" i="17"/>
  <c r="G13" i="24"/>
  <c r="G30" i="24"/>
  <c r="G28" i="24"/>
  <c r="C9" i="17"/>
  <c r="G26" i="24"/>
  <c r="G24" i="24"/>
  <c r="G21" i="24"/>
  <c r="G19" i="24"/>
  <c r="I11" i="18"/>
  <c r="B9" i="18"/>
  <c r="K9" i="18" s="1"/>
  <c r="D10" i="24"/>
  <c r="I10" i="24" s="1"/>
  <c r="D10" i="37"/>
  <c r="I10" i="37" s="1"/>
  <c r="J11" i="18"/>
  <c r="C10" i="24"/>
  <c r="H10" i="24" s="1"/>
  <c r="G16" i="24"/>
  <c r="H10" i="20"/>
  <c r="B10" i="20"/>
  <c r="G15" i="24"/>
  <c r="G22" i="37"/>
  <c r="G39" i="24"/>
  <c r="G37" i="24"/>
  <c r="G34" i="24"/>
  <c r="G32" i="24"/>
  <c r="G36" i="37"/>
  <c r="G33" i="37"/>
  <c r="G31" i="37"/>
  <c r="G19" i="37"/>
  <c r="G16" i="37"/>
  <c r="G38" i="24"/>
  <c r="G36" i="24"/>
  <c r="G33" i="24"/>
  <c r="G31" i="24"/>
  <c r="G27" i="24"/>
  <c r="G25" i="24"/>
  <c r="G22" i="24"/>
  <c r="G20" i="24"/>
  <c r="E10" i="24"/>
  <c r="J10" i="24" s="1"/>
  <c r="G18" i="24"/>
  <c r="G39" i="37"/>
  <c r="G37" i="37"/>
  <c r="G34" i="37"/>
  <c r="G32" i="37"/>
  <c r="G30" i="37"/>
  <c r="G27" i="37"/>
  <c r="G25" i="37"/>
  <c r="G20" i="37"/>
  <c r="G18" i="37"/>
  <c r="E10" i="37"/>
  <c r="J10" i="37" s="1"/>
  <c r="G13" i="37"/>
  <c r="D9" i="17"/>
  <c r="G38" i="37"/>
  <c r="G28" i="37"/>
  <c r="G26" i="37"/>
  <c r="G24" i="37"/>
  <c r="G21" i="37"/>
  <c r="C10" i="37"/>
  <c r="H10" i="37" s="1"/>
  <c r="B10" i="2"/>
  <c r="J15" i="17" l="1"/>
  <c r="I15" i="17"/>
  <c r="L15" i="17"/>
  <c r="K15" i="17"/>
  <c r="J26" i="17"/>
  <c r="I26" i="17"/>
  <c r="L26" i="17"/>
  <c r="K26" i="17"/>
  <c r="J17" i="17"/>
  <c r="I17" i="17"/>
  <c r="L17" i="17"/>
  <c r="K17" i="17"/>
  <c r="J25" i="17"/>
  <c r="I25" i="17"/>
  <c r="L25" i="17"/>
  <c r="K25" i="17"/>
  <c r="J29" i="17"/>
  <c r="I29" i="17"/>
  <c r="L29" i="17"/>
  <c r="K29" i="17"/>
  <c r="J23" i="17"/>
  <c r="I23" i="17"/>
  <c r="L23" i="17"/>
  <c r="K23" i="17"/>
  <c r="J38" i="17"/>
  <c r="I38" i="17"/>
  <c r="L38" i="17"/>
  <c r="K38" i="17"/>
  <c r="J24" i="17"/>
  <c r="I24" i="17"/>
  <c r="L24" i="17"/>
  <c r="K24" i="17"/>
  <c r="J18" i="17"/>
  <c r="I18" i="17"/>
  <c r="L18" i="17"/>
  <c r="K18" i="17"/>
  <c r="J20" i="17"/>
  <c r="I20" i="17"/>
  <c r="L20" i="17"/>
  <c r="K20" i="17"/>
  <c r="J21" i="17"/>
  <c r="I21" i="17"/>
  <c r="L21" i="17"/>
  <c r="K21" i="17"/>
  <c r="J35" i="17"/>
  <c r="I35" i="17"/>
  <c r="L35" i="17"/>
  <c r="K35" i="17"/>
  <c r="J37" i="17"/>
  <c r="I37" i="17"/>
  <c r="L37" i="17"/>
  <c r="K37" i="17"/>
  <c r="J36" i="17"/>
  <c r="I36" i="17"/>
  <c r="L36" i="17"/>
  <c r="K36" i="17"/>
  <c r="J19" i="17"/>
  <c r="I19" i="17"/>
  <c r="L19" i="17"/>
  <c r="K19" i="17"/>
  <c r="J27" i="17"/>
  <c r="I27" i="17"/>
  <c r="L27" i="17"/>
  <c r="K27" i="17"/>
  <c r="J14" i="17"/>
  <c r="I14" i="17"/>
  <c r="L14" i="17"/>
  <c r="K14" i="17"/>
  <c r="K17" i="15"/>
  <c r="L14" i="15"/>
  <c r="K22" i="15"/>
  <c r="I9" i="19"/>
  <c r="K9" i="19"/>
  <c r="L9" i="19"/>
  <c r="K14" i="15"/>
  <c r="I22" i="15"/>
  <c r="L22" i="15"/>
  <c r="J22" i="15"/>
  <c r="L17" i="15"/>
  <c r="J17" i="15"/>
  <c r="I17" i="15"/>
  <c r="I14" i="15"/>
  <c r="J14" i="15"/>
  <c r="I10" i="22"/>
  <c r="E8" i="15"/>
  <c r="L12" i="15"/>
  <c r="K12" i="15"/>
  <c r="J12" i="15"/>
  <c r="I12" i="15"/>
  <c r="L11" i="15"/>
  <c r="K11" i="15"/>
  <c r="J11" i="15"/>
  <c r="I11" i="15"/>
  <c r="L37" i="15"/>
  <c r="K37" i="15"/>
  <c r="J37" i="15"/>
  <c r="I37" i="15"/>
  <c r="L20" i="15"/>
  <c r="K20" i="15"/>
  <c r="J20" i="15"/>
  <c r="I20" i="15"/>
  <c r="L35" i="15"/>
  <c r="K35" i="15"/>
  <c r="J35" i="15"/>
  <c r="I35" i="15"/>
  <c r="E9" i="17"/>
  <c r="I9" i="18"/>
  <c r="J9" i="18"/>
  <c r="H9" i="18"/>
  <c r="B10" i="24"/>
  <c r="G10" i="24" s="1"/>
  <c r="B10" i="37"/>
  <c r="G10" i="37" s="1"/>
  <c r="N10" i="20"/>
  <c r="M10" i="20"/>
  <c r="P10" i="20"/>
  <c r="O10" i="20"/>
  <c r="F9" i="17"/>
  <c r="E9" i="36"/>
  <c r="J11" i="17"/>
  <c r="I11" i="17"/>
  <c r="K11" i="17"/>
  <c r="L11" i="17"/>
  <c r="J12" i="17" l="1"/>
  <c r="I12" i="17"/>
  <c r="L12" i="17"/>
  <c r="K12" i="17"/>
  <c r="J13" i="17"/>
  <c r="I13" i="17"/>
  <c r="L13" i="17"/>
  <c r="K13" i="17"/>
  <c r="L23" i="15"/>
  <c r="K34" i="15"/>
  <c r="L34" i="15"/>
  <c r="B9" i="17"/>
  <c r="K9" i="17" s="1"/>
  <c r="J34" i="15"/>
  <c r="I34" i="15"/>
  <c r="I23" i="15"/>
  <c r="J23" i="15"/>
  <c r="K23" i="15"/>
  <c r="K24" i="15"/>
  <c r="I24" i="15"/>
  <c r="L24" i="15"/>
  <c r="J24" i="15"/>
  <c r="K36" i="15"/>
  <c r="I36" i="15"/>
  <c r="L36" i="15"/>
  <c r="J36" i="15"/>
  <c r="K16" i="15"/>
  <c r="I16" i="15"/>
  <c r="L16" i="15"/>
  <c r="J16" i="15"/>
  <c r="L19" i="15"/>
  <c r="K19" i="15"/>
  <c r="J19" i="15"/>
  <c r="I19" i="15"/>
  <c r="L13" i="15"/>
  <c r="K13" i="15"/>
  <c r="J13" i="15"/>
  <c r="I13" i="15"/>
  <c r="L18" i="15"/>
  <c r="K18" i="15"/>
  <c r="J18" i="15"/>
  <c r="I18" i="15"/>
  <c r="L25" i="15"/>
  <c r="K25" i="15"/>
  <c r="J25" i="15"/>
  <c r="I25" i="15"/>
  <c r="L28" i="15"/>
  <c r="K28" i="15"/>
  <c r="J28" i="15"/>
  <c r="I28" i="15"/>
  <c r="L26" i="15"/>
  <c r="K26" i="15"/>
  <c r="J26" i="15"/>
  <c r="I26" i="15"/>
  <c r="L10" i="15"/>
  <c r="I10" i="15"/>
  <c r="J10" i="15"/>
  <c r="B8" i="15"/>
  <c r="K10" i="15"/>
  <c r="F8" i="15"/>
  <c r="K10" i="21"/>
  <c r="I11" i="36"/>
  <c r="K11" i="36"/>
  <c r="J11" i="36"/>
  <c r="L11" i="36"/>
  <c r="I9" i="17" l="1"/>
  <c r="L9" i="17"/>
  <c r="J9" i="17"/>
  <c r="L8" i="15"/>
  <c r="K8" i="15"/>
  <c r="J8" i="15"/>
  <c r="I8" i="15"/>
  <c r="L10" i="21"/>
  <c r="L9" i="36"/>
  <c r="K9" i="36"/>
  <c r="I9" i="36"/>
  <c r="J9" i="36"/>
  <c r="B11" i="7" l="1"/>
  <c r="C10" i="6"/>
  <c r="H11" i="34" l="1"/>
  <c r="C11" i="34"/>
  <c r="D10" i="6" l="1"/>
  <c r="E10" i="6"/>
  <c r="B11" i="34"/>
  <c r="B14" i="3" l="1"/>
  <c r="B22" i="3"/>
  <c r="B36" i="3"/>
  <c r="B28" i="3"/>
  <c r="B19" i="3"/>
  <c r="B18" i="3"/>
  <c r="B27" i="3"/>
  <c r="B31" i="3"/>
  <c r="B20" i="3"/>
  <c r="B38" i="3"/>
  <c r="B21" i="3"/>
  <c r="B30" i="3"/>
  <c r="B26" i="3"/>
  <c r="B24" i="3"/>
  <c r="B25" i="3"/>
  <c r="B16" i="3"/>
  <c r="B32" i="3"/>
  <c r="B33" i="3"/>
  <c r="B39" i="3"/>
  <c r="B34" i="3"/>
  <c r="B37" i="3"/>
  <c r="F11" i="7" l="1"/>
  <c r="B13" i="3"/>
  <c r="B10" i="3" s="1"/>
  <c r="C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Killian</author>
  </authors>
  <commentList>
    <comment ref="C7" authorId="0" shapeId="0" xr:uid="{FEFBCA30-4FC5-4F37-8CFF-F9E5D5F781A5}">
      <text>
        <r>
          <rPr>
            <b/>
            <sz val="9"/>
            <color indexed="81"/>
            <rFont val="Tahoma"/>
            <family val="2"/>
          </rPr>
          <t>Joanne Killian:</t>
        </r>
        <r>
          <rPr>
            <sz val="9"/>
            <color indexed="81"/>
            <rFont val="Tahoma"/>
            <family val="2"/>
          </rPr>
          <t xml:space="preserve">
from the ADM/ADA calculations</t>
        </r>
      </text>
    </comment>
  </commentList>
</comments>
</file>

<file path=xl/sharedStrings.xml><?xml version="1.0" encoding="utf-8"?>
<sst xmlns="http://schemas.openxmlformats.org/spreadsheetml/2006/main" count="1058" uniqueCount="302">
  <si>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</si>
  <si>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</si>
  <si>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</si>
  <si>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</si>
  <si>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</si>
  <si>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</si>
  <si>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</si>
  <si>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</si>
  <si>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</si>
  <si>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</si>
  <si>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</si>
  <si>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</si>
  <si>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</si>
  <si>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</si>
  <si>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</si>
  <si>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</si>
  <si>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</si>
  <si>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</si>
  <si>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</si>
  <si>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</si>
  <si>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</si>
  <si>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</si>
  <si>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</si>
  <si>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</si>
  <si>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</si>
  <si>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</si>
  <si>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Care</t>
  </si>
  <si>
    <t>Nonpublic</t>
  </si>
  <si>
    <t>Placements</t>
  </si>
  <si>
    <t>and</t>
  </si>
  <si>
    <t>Education</t>
  </si>
  <si>
    <t>School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</si>
  <si>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</si>
  <si>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</si>
  <si>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</si>
  <si>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</si>
  <si>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</si>
  <si>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</si>
  <si>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</si>
  <si>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</si>
  <si>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</si>
  <si>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</si>
  <si>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</si>
  <si>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</si>
  <si>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</si>
  <si>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</si>
  <si>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</si>
  <si>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</si>
  <si>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</si>
  <si>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</si>
  <si>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Elementary and Secondary Education Act</t>
  </si>
  <si>
    <t>Concentration</t>
  </si>
  <si>
    <t>Expenses</t>
  </si>
  <si>
    <t>Program</t>
  </si>
  <si>
    <t>Basic and</t>
  </si>
  <si>
    <t>Grants</t>
  </si>
  <si>
    <t>Literacy</t>
  </si>
  <si>
    <t>Individuals with Disabilities Act</t>
  </si>
  <si>
    <t>Basic</t>
  </si>
  <si>
    <t>Nutrition Act</t>
  </si>
  <si>
    <t>National</t>
  </si>
  <si>
    <t>Value of</t>
  </si>
  <si>
    <t>Commodities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</si>
  <si>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</si>
  <si>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</si>
  <si>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</si>
  <si>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</si>
  <si>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</si>
  <si>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</si>
  <si>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</si>
  <si>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</si>
  <si>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</si>
  <si>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</si>
  <si>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</si>
  <si>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</si>
  <si>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</si>
  <si>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</si>
  <si>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</si>
  <si>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</si>
  <si>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</si>
  <si>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</si>
  <si>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</si>
  <si>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</si>
  <si>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</si>
  <si>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</si>
  <si>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</si>
  <si>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</si>
  <si>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</si>
  <si>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</si>
  <si>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</si>
  <si>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</si>
  <si>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</si>
  <si>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</si>
  <si>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</si>
  <si>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</si>
  <si>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</si>
  <si>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</si>
  <si>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</si>
  <si>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</si>
  <si>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</si>
  <si>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</si>
  <si>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</si>
  <si>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</si>
  <si>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</si>
  <si>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Expenses*</t>
  </si>
  <si>
    <t>Table 7 (continued)</t>
  </si>
  <si>
    <t>Table 8</t>
  </si>
  <si>
    <t>Table 8 (continued)</t>
  </si>
  <si>
    <t xml:space="preserve">Infants </t>
  </si>
  <si>
    <t>Toddlers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</si>
  <si>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</si>
  <si>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</si>
  <si>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</si>
  <si>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</si>
  <si>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</si>
  <si>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</si>
  <si>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</si>
  <si>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</si>
  <si>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</si>
  <si>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</si>
  <si>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</si>
  <si>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Title III</t>
  </si>
  <si>
    <t>Title XIX</t>
  </si>
  <si>
    <t xml:space="preserve">Part B - </t>
  </si>
  <si>
    <t xml:space="preserve">Part H - 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</si>
  <si>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</si>
  <si>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</si>
  <si>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</si>
  <si>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</si>
  <si>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</si>
  <si>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</si>
  <si>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</si>
  <si>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</si>
  <si>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Other State Revenue</t>
  </si>
  <si>
    <t>Combined Grants</t>
  </si>
  <si>
    <t>Regular Transportation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</si>
  <si>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</si>
  <si>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</si>
  <si>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</si>
  <si>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</si>
  <si>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</si>
  <si>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</si>
  <si>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</si>
  <si>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Minimum Grant</t>
  </si>
  <si>
    <t>Local Appropriations in Dollars</t>
  </si>
  <si>
    <t>Local Appropriations in Percent of Assessed Valuation</t>
  </si>
  <si>
    <t xml:space="preserve">Infants &amp; Toddlers </t>
  </si>
  <si>
    <t>TITLE II</t>
  </si>
  <si>
    <t>Part B - Math &amp; Sciences</t>
  </si>
  <si>
    <t>Total Local Wealth *</t>
  </si>
  <si>
    <t>(D)</t>
  </si>
  <si>
    <t>*  Includes revenue from the following funds:  Current Expense, School Construction, Debt Service, and Food Service.</t>
  </si>
  <si>
    <t>Charles*</t>
  </si>
  <si>
    <t>revenue**</t>
  </si>
  <si>
    <t>Compensatory Education Formula</t>
  </si>
  <si>
    <t>Other**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</si>
  <si>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</si>
  <si>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</si>
  <si>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</si>
  <si>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</si>
  <si>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</si>
  <si>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</si>
  <si>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(B) X 80%</t>
  </si>
  <si>
    <t>Local Appropriations in Percent of Total Local Wealth</t>
  </si>
  <si>
    <t>Table 12 (Continued)</t>
  </si>
  <si>
    <t>*    Excludes federal revenue and state revenue for food service operations; excludes sale of meals and value of USDA commodities.</t>
  </si>
  <si>
    <t>Guaranteed Tax Base</t>
  </si>
  <si>
    <t>ARRA</t>
  </si>
  <si>
    <t>Supplemental Grants</t>
  </si>
  <si>
    <t>Limited English Proficiency</t>
  </si>
  <si>
    <t>Disabled Students</t>
  </si>
  <si>
    <t xml:space="preserve"> Title II Carl T. Perkins - Career and Technology </t>
  </si>
  <si>
    <t>Displaced Homemakers</t>
  </si>
  <si>
    <t>Sex</t>
  </si>
  <si>
    <t>Equity</t>
  </si>
  <si>
    <t>Title I</t>
  </si>
  <si>
    <t>Race To TheTop</t>
  </si>
  <si>
    <t xml:space="preserve"> </t>
  </si>
  <si>
    <t xml:space="preserve">* Included are taxable income, real and public utility property assessments for state purposes, and 50% of personal property assessments for county purposes;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</si>
  <si>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</si>
  <si>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</si>
  <si>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</si>
  <si>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http://www.census.gov</t>
  </si>
  <si>
    <r>
      <t>Other</t>
    </r>
    <r>
      <rPr>
        <b/>
        <sz val="10"/>
        <rFont val="Arial"/>
        <family val="2"/>
      </rPr>
      <t>**</t>
    </r>
  </si>
  <si>
    <t>Local Appropriations for Public Schools as a Percent of Assessed Valuation and Total Local Wealth</t>
  </si>
  <si>
    <t>Indian Education</t>
  </si>
  <si>
    <t>** Includes the following:  tuition, transportation fees, transfers from school units in other states, and other miscellaneous revenue.</t>
  </si>
  <si>
    <t xml:space="preserve">      </t>
  </si>
  <si>
    <t xml:space="preserve">Local </t>
  </si>
  <si>
    <t>** Nonrevenue includes earnings on investment, rental income, and other miscellaneous receipts, but excludes interfund transfers.</t>
  </si>
  <si>
    <t>SOURCE:  MSDE final calculations for the Major State Aid Programs for Fiscal Year 2019.</t>
  </si>
  <si>
    <t>Table 8f (continued)</t>
  </si>
  <si>
    <t xml:space="preserve">  </t>
  </si>
  <si>
    <t>Revenue from All Sources for Current Expenses*: Maryland Public Schools:  2019-2020</t>
  </si>
  <si>
    <t>Revenue from All Sources for School Construction: Maryland Public Schools:  2019-2020</t>
  </si>
  <si>
    <t>Revenue from All Sources Debt Service* for Maryland Public Schools:  2019-2020</t>
  </si>
  <si>
    <t>Revenue from All Sources for Food Service: Maryland Public Schools:  2019-2020</t>
  </si>
  <si>
    <t>Revenue from the State for Maryland Public Purposes:  2019-2020</t>
  </si>
  <si>
    <t>Revenue from the Federal Government for Maryland Public Schools:  2019-2020</t>
  </si>
  <si>
    <t>Foundation Current Expense Formula Aid for Maryland Public Schools: 2019-2020</t>
  </si>
  <si>
    <t>State Compensatory Education Aid for Maryland Public Schools: 2019-2020</t>
  </si>
  <si>
    <t>Assessed Valuation per Pupil Belonging and per Capita: State of Maryland  2019-2020</t>
  </si>
  <si>
    <t>Maryland Public Schools:  2019-2020</t>
  </si>
  <si>
    <t xml:space="preserve">                          Percent from Each Source</t>
  </si>
  <si>
    <t xml:space="preserve">                                                         Revenue from All Sources* for Maryland Public Schools:  2019-2020</t>
  </si>
  <si>
    <t xml:space="preserve">                                                                                 Revenue</t>
  </si>
  <si>
    <t xml:space="preserve">                                                        Percent from Each Source</t>
  </si>
  <si>
    <t xml:space="preserve">                              Revenue from All Sources for Current Expenses*: Maryland Public Schools:  2019-2020</t>
  </si>
  <si>
    <t xml:space="preserve">                                                                            Current Expense Fund</t>
  </si>
  <si>
    <t xml:space="preserve">   Continuing Education</t>
  </si>
  <si>
    <t>Revenue from the State for Maryland Public School Purposes:  2019-2020</t>
  </si>
  <si>
    <t>ESEA I</t>
  </si>
  <si>
    <t xml:space="preserve"> LEA School System Support</t>
  </si>
  <si>
    <t xml:space="preserve">National School </t>
  </si>
  <si>
    <t xml:space="preserve">      Food Service Programs</t>
  </si>
  <si>
    <t xml:space="preserve">Higher Education Act - </t>
  </si>
  <si>
    <t>Social Security Act</t>
  </si>
  <si>
    <t xml:space="preserve"> Medical Assistance</t>
  </si>
  <si>
    <t xml:space="preserve">Stewart B. McKinney </t>
  </si>
  <si>
    <t>Homeless Assistance</t>
  </si>
  <si>
    <t xml:space="preserve">Local Share     </t>
  </si>
  <si>
    <t>Total Foundation</t>
  </si>
  <si>
    <t xml:space="preserve"> Program minus Local Share               </t>
  </si>
  <si>
    <t xml:space="preserve">  ( S1)</t>
  </si>
  <si>
    <t xml:space="preserve"> = Foundation Progam x .15</t>
  </si>
  <si>
    <t>(S2)</t>
  </si>
  <si>
    <t>GCEI</t>
  </si>
  <si>
    <t xml:space="preserve"> - Regional Difference</t>
  </si>
  <si>
    <t>Eligible FARMS Students</t>
  </si>
  <si>
    <t xml:space="preserve"> + SEED</t>
  </si>
  <si>
    <t xml:space="preserve">Students  </t>
  </si>
  <si>
    <t xml:space="preserve">Wealth Per Student </t>
  </si>
  <si>
    <t>- Table 9</t>
  </si>
  <si>
    <t xml:space="preserve">Unadjusted </t>
  </si>
  <si>
    <t>Calculation</t>
  </si>
  <si>
    <t xml:space="preserve">Grant Adjusted Calculation       </t>
  </si>
  <si>
    <t xml:space="preserve">Additional Grant </t>
  </si>
  <si>
    <t>to Adjusted Calculation</t>
  </si>
  <si>
    <t>Total Grant -</t>
  </si>
  <si>
    <t xml:space="preserve"> Greater of Adjusted </t>
  </si>
  <si>
    <t>or Minimum Calculation</t>
  </si>
  <si>
    <t xml:space="preserve">              Local Appropriations in Dollars</t>
  </si>
  <si>
    <t>Population</t>
  </si>
  <si>
    <t xml:space="preserve"> Estimates ***</t>
  </si>
  <si>
    <t xml:space="preserve"> School Improvement</t>
  </si>
  <si>
    <t xml:space="preserve"> Assistance</t>
  </si>
  <si>
    <t xml:space="preserve">Lunch </t>
  </si>
  <si>
    <t>Equipment</t>
  </si>
  <si>
    <t xml:space="preserve">21st Century </t>
  </si>
  <si>
    <t xml:space="preserve">Gaining Early </t>
  </si>
  <si>
    <t xml:space="preserve">Awareness </t>
  </si>
  <si>
    <t>and Readiness</t>
  </si>
  <si>
    <t>Community</t>
  </si>
  <si>
    <t xml:space="preserve"> Learning Centers</t>
  </si>
  <si>
    <t>Improving Teacher</t>
  </si>
  <si>
    <t xml:space="preserve"> Quality </t>
  </si>
  <si>
    <t>State Grants</t>
  </si>
  <si>
    <t xml:space="preserve">IDEA Part C </t>
  </si>
  <si>
    <t xml:space="preserve">Severely </t>
  </si>
  <si>
    <t>Handicapped Project</t>
  </si>
  <si>
    <t>Public Health</t>
  </si>
  <si>
    <t xml:space="preserve"> Services Act</t>
  </si>
  <si>
    <t>Advanced</t>
  </si>
  <si>
    <t xml:space="preserve"> Placement Fees</t>
  </si>
  <si>
    <t xml:space="preserve"> Impact Aid Funds</t>
  </si>
  <si>
    <t>State Share of</t>
  </si>
  <si>
    <t xml:space="preserve"> Teachers' Retirement </t>
  </si>
  <si>
    <t xml:space="preserve">         Base Estimate date: November 30, 2019</t>
  </si>
  <si>
    <t>November 2019 Base Estimates Final.xlsx (maryland.gov)</t>
  </si>
  <si>
    <t>***    Excerpt from Table 1.  Annual Estimates of the Resident Population for Counties of Maryland: April 1, 2010 to July 1, 2019</t>
  </si>
  <si>
    <t xml:space="preserve">        Release Date: March 2020</t>
  </si>
  <si>
    <t>Transportation</t>
  </si>
  <si>
    <t xml:space="preserve"> of Students with Disibilities</t>
  </si>
  <si>
    <t>SOURCE:  MSDE final calculations for the Major State Aid Programs for Fiscal Year 2020</t>
  </si>
  <si>
    <t>X $3,513</t>
  </si>
  <si>
    <t xml:space="preserve"> @ 0.8682973</t>
  </si>
  <si>
    <t>Education Agency</t>
  </si>
  <si>
    <t>(Enrollment X $7,244)</t>
  </si>
  <si>
    <t>( Local Wealth X .67956%)</t>
  </si>
  <si>
    <t xml:space="preserve">Per Student </t>
  </si>
  <si>
    <t xml:space="preserve"> Program</t>
  </si>
  <si>
    <t>Adult Ed</t>
  </si>
  <si>
    <t xml:space="preserve"> - English Lit/Civics</t>
  </si>
  <si>
    <t>Enrollment
 9-30-2019</t>
  </si>
  <si>
    <t xml:space="preserve">Other Earnings </t>
  </si>
  <si>
    <t>on Investment</t>
  </si>
  <si>
    <t>Greater of (S1)</t>
  </si>
  <si>
    <t xml:space="preserve"> or ( S2)</t>
  </si>
  <si>
    <t xml:space="preserve">                Minimum State Share           </t>
  </si>
  <si>
    <t>Foundation</t>
  </si>
  <si>
    <t xml:space="preserve">Wealth </t>
  </si>
  <si>
    <t>Per Student</t>
  </si>
  <si>
    <t xml:space="preserve">Local     </t>
  </si>
  <si>
    <t xml:space="preserve"> Education</t>
  </si>
  <si>
    <t xml:space="preserve"> Agency</t>
  </si>
  <si>
    <t xml:space="preserve">                              Student Transportation</t>
  </si>
  <si>
    <t xml:space="preserve">  LEA State </t>
  </si>
  <si>
    <t>Administration</t>
  </si>
  <si>
    <t>English Language</t>
  </si>
  <si>
    <t xml:space="preserve"> Acquisition</t>
  </si>
  <si>
    <t>Unrestricted</t>
  </si>
  <si>
    <t>*   Excerpt from Table I - The Taxable Assessable Base at the County Level For the tax year beginning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</si>
</sst>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0.00000%"/>
    <numFmt numFmtId="170" formatCode="#,##0.000000"/>
    <numFmt numFmtId="171" formatCode="#,##0.0000000"/>
    <numFmt numFmtId="172" formatCode="#,##0.00000"/>
    <numFmt numFmtId="173" formatCode="0.0%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b/>
      <sz val="11"/>
      <color rgb="FFFA7D00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1"/>
      <color rgb="FFFA7D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2" borderId="21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3" fontId="1" fillId="0" borderId="0" xfId="0" applyNumberFormat="1" applyFont="1"/>
    <xf numFmtId="9" fontId="1" fillId="0" borderId="0" xfId="0" applyNumberFormat="1" applyFont="1"/>
    <xf numFmtId="3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165" fontId="1" fillId="0" borderId="0" xfId="1" applyNumberFormat="1" applyFont="1" applyBorder="1"/>
    <xf numFmtId="167" fontId="1" fillId="0" borderId="0" xfId="0" applyNumberFormat="1" applyFont="1" applyBorder="1"/>
    <xf numFmtId="0" fontId="1" fillId="0" borderId="2" xfId="0" applyFont="1" applyBorder="1"/>
    <xf numFmtId="41" fontId="4" fillId="0" borderId="0" xfId="0" applyNumberFormat="1" applyFont="1" applyBorder="1"/>
    <xf numFmtId="166" fontId="4" fillId="0" borderId="0" xfId="2" applyNumberFormat="1" applyFont="1" applyBorder="1"/>
    <xf numFmtId="0" fontId="6" fillId="0" borderId="0" xfId="0" applyFont="1"/>
    <xf numFmtId="165" fontId="1" fillId="0" borderId="0" xfId="0" applyNumberFormat="1" applyFont="1"/>
    <xf numFmtId="0" fontId="1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43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6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/>
    <xf numFmtId="43" fontId="1" fillId="0" borderId="0" xfId="0" applyNumberFormat="1" applyFont="1" applyBorder="1"/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5" fontId="1" fillId="0" borderId="0" xfId="0" applyNumberFormat="1" applyFont="1" applyBorder="1"/>
    <xf numFmtId="43" fontId="1" fillId="0" borderId="0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/>
    <xf numFmtId="43" fontId="1" fillId="0" borderId="4" xfId="1" applyNumberFormat="1" applyFont="1" applyBorder="1"/>
    <xf numFmtId="42" fontId="1" fillId="0" borderId="0" xfId="2" applyNumberFormat="1" applyFont="1" applyBorder="1" applyAlignment="1">
      <alignment horizontal="center"/>
    </xf>
    <xf numFmtId="41" fontId="1" fillId="0" borderId="0" xfId="0" applyNumberFormat="1" applyFont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1" fillId="0" borderId="0" xfId="0" quotePrefix="1" applyFont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165" fontId="1" fillId="0" borderId="0" xfId="1" applyNumberFormat="1" applyFont="1" applyFill="1" applyAlignment="1" applyProtection="1">
      <protection locked="0"/>
    </xf>
    <xf numFmtId="0" fontId="1" fillId="0" borderId="0" xfId="0" applyFont="1" applyFill="1" applyBorder="1" applyAlignment="1">
      <alignment horizontal="left"/>
    </xf>
    <xf numFmtId="165" fontId="8" fillId="0" borderId="0" xfId="1" applyNumberFormat="1" applyFont="1" applyFill="1" applyProtection="1">
      <protection locked="0"/>
    </xf>
    <xf numFmtId="165" fontId="8" fillId="0" borderId="0" xfId="1" applyNumberFormat="1" applyFont="1" applyFill="1"/>
    <xf numFmtId="165" fontId="8" fillId="0" borderId="4" xfId="1" applyNumberFormat="1" applyFont="1" applyFill="1" applyBorder="1"/>
    <xf numFmtId="41" fontId="8" fillId="0" borderId="0" xfId="1" applyNumberFormat="1" applyFont="1" applyFill="1" applyBorder="1"/>
    <xf numFmtId="41" fontId="8" fillId="0" borderId="0" xfId="1" applyNumberFormat="1" applyFont="1" applyFill="1"/>
    <xf numFmtId="0" fontId="8" fillId="0" borderId="0" xfId="0" applyFont="1"/>
    <xf numFmtId="166" fontId="8" fillId="0" borderId="0" xfId="2" applyNumberFormat="1" applyFont="1" applyFill="1" applyAlignment="1">
      <alignment horizontal="left" indent="3"/>
    </xf>
    <xf numFmtId="41" fontId="1" fillId="0" borderId="0" xfId="1" applyNumberFormat="1" applyFont="1" applyFill="1"/>
    <xf numFmtId="165" fontId="1" fillId="0" borderId="2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quotePrefix="1" applyNumberFormat="1" applyFont="1" applyBorder="1" applyAlignment="1" applyProtection="1">
      <alignment horizontal="right"/>
      <protection locked="0"/>
    </xf>
    <xf numFmtId="165" fontId="1" fillId="0" borderId="0" xfId="1" applyNumberFormat="1" applyFont="1"/>
    <xf numFmtId="41" fontId="1" fillId="0" borderId="0" xfId="0" applyNumberFormat="1" applyFont="1" applyFill="1"/>
    <xf numFmtId="165" fontId="1" fillId="0" borderId="0" xfId="1" applyNumberFormat="1" applyFont="1" applyFill="1" applyBorder="1" applyProtection="1">
      <protection locked="0"/>
    </xf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166" fontId="1" fillId="0" borderId="0" xfId="2" applyNumberFormat="1" applyFont="1" applyFill="1" applyAlignment="1">
      <alignment horizontal="left" indent="3"/>
    </xf>
    <xf numFmtId="41" fontId="1" fillId="0" borderId="0" xfId="0" quotePrefix="1" applyNumberFormat="1" applyFont="1" applyFill="1" applyBorder="1"/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0" fontId="1" fillId="0" borderId="0" xfId="0" quotePrefix="1" applyFont="1" applyFill="1" applyBorder="1"/>
    <xf numFmtId="42" fontId="1" fillId="0" borderId="0" xfId="2" applyNumberFormat="1" applyFont="1" applyFill="1" applyBorder="1" applyAlignment="1">
      <alignment horizontal="center"/>
    </xf>
    <xf numFmtId="41" fontId="1" fillId="0" borderId="0" xfId="0" applyNumberFormat="1" applyFont="1"/>
    <xf numFmtId="3" fontId="5" fillId="0" borderId="0" xfId="0" applyNumberFormat="1" applyFont="1"/>
    <xf numFmtId="170" fontId="5" fillId="0" borderId="0" xfId="0" applyNumberFormat="1" applyFont="1"/>
    <xf numFmtId="44" fontId="5" fillId="0" borderId="0" xfId="2" applyNumberFormat="1" applyFont="1" applyFill="1" applyBorder="1" applyAlignment="1">
      <alignment horizontal="left"/>
    </xf>
    <xf numFmtId="41" fontId="1" fillId="0" borderId="0" xfId="1" applyNumberFormat="1" applyFont="1" applyFill="1" applyAlignment="1" applyProtection="1">
      <protection locked="0"/>
    </xf>
    <xf numFmtId="0" fontId="1" fillId="0" borderId="0" xfId="0" applyFont="1" applyBorder="1" applyAlignment="1"/>
    <xf numFmtId="165" fontId="1" fillId="0" borderId="4" xfId="1" applyNumberFormat="1" applyFont="1" applyFill="1" applyBorder="1" applyAlignment="1">
      <alignment horizontal="center"/>
    </xf>
    <xf numFmtId="41" fontId="1" fillId="0" borderId="4" xfId="1" applyNumberFormat="1" applyFont="1" applyFill="1" applyBorder="1" applyAlignment="1" applyProtection="1">
      <protection locked="0"/>
    </xf>
    <xf numFmtId="166" fontId="1" fillId="0" borderId="0" xfId="2" applyNumberFormat="1" applyFont="1" applyFill="1" applyBorder="1" applyAlignment="1">
      <alignment horizontal="left" indent="3"/>
    </xf>
    <xf numFmtId="3" fontId="1" fillId="0" borderId="0" xfId="0" quotePrefix="1" applyNumberFormat="1" applyFont="1" applyFill="1"/>
    <xf numFmtId="42" fontId="1" fillId="0" borderId="0" xfId="2" applyNumberFormat="1" applyFont="1" applyFill="1"/>
    <xf numFmtId="3" fontId="1" fillId="0" borderId="0" xfId="6" applyNumberFormat="1" applyFont="1" applyBorder="1"/>
    <xf numFmtId="165" fontId="1" fillId="0" borderId="0" xfId="7" applyNumberFormat="1" applyFont="1" applyBorder="1"/>
    <xf numFmtId="3" fontId="1" fillId="0" borderId="4" xfId="6" applyNumberFormat="1" applyFont="1" applyBorder="1"/>
    <xf numFmtId="165" fontId="1" fillId="0" borderId="4" xfId="7" applyNumberFormat="1" applyFont="1" applyBorder="1"/>
    <xf numFmtId="165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/>
    <xf numFmtId="0" fontId="1" fillId="0" borderId="0" xfId="0" applyFont="1" applyAlignment="1">
      <alignment horizontal="left" indent="1"/>
    </xf>
    <xf numFmtId="165" fontId="1" fillId="0" borderId="4" xfId="0" applyNumberFormat="1" applyFont="1" applyFill="1" applyBorder="1" applyAlignment="1">
      <alignment horizontal="center"/>
    </xf>
    <xf numFmtId="43" fontId="1" fillId="0" borderId="4" xfId="1" applyFont="1" applyFill="1" applyBorder="1" applyAlignment="1">
      <alignment horizontal="center"/>
    </xf>
    <xf numFmtId="165" fontId="1" fillId="0" borderId="15" xfId="1" applyNumberFormat="1" applyFont="1" applyFill="1" applyBorder="1" applyAlignment="1">
      <alignment horizontal="center"/>
    </xf>
    <xf numFmtId="165" fontId="1" fillId="0" borderId="16" xfId="1" applyNumberFormat="1" applyFont="1" applyFill="1" applyBorder="1" applyAlignment="1"/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wrapText="1"/>
    </xf>
    <xf numFmtId="44" fontId="1" fillId="0" borderId="0" xfId="2" applyFont="1" applyBorder="1" applyAlignment="1">
      <alignment horizontal="center" vertical="center" wrapText="1"/>
    </xf>
    <xf numFmtId="165" fontId="11" fillId="0" borderId="0" xfId="1" applyNumberFormat="1" applyFont="1" applyFill="1" applyBorder="1"/>
    <xf numFmtId="37" fontId="1" fillId="0" borderId="0" xfId="1" applyNumberFormat="1" applyFont="1" applyFill="1" applyBorder="1"/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/>
    <xf numFmtId="165" fontId="1" fillId="0" borderId="2" xfId="1" applyNumberFormat="1" applyFont="1" applyFill="1" applyBorder="1"/>
    <xf numFmtId="165" fontId="1" fillId="0" borderId="2" xfId="1" applyNumberFormat="1" applyFont="1" applyFill="1" applyBorder="1" applyProtection="1">
      <protection locked="0"/>
    </xf>
    <xf numFmtId="41" fontId="1" fillId="0" borderId="2" xfId="0" applyNumberFormat="1" applyFont="1" applyBorder="1"/>
    <xf numFmtId="0" fontId="1" fillId="0" borderId="0" xfId="0" applyFont="1" applyBorder="1" applyAlignment="1">
      <alignment horizontal="center" vertical="center"/>
    </xf>
    <xf numFmtId="37" fontId="1" fillId="0" borderId="2" xfId="1" applyNumberFormat="1" applyFont="1" applyFill="1" applyBorder="1"/>
    <xf numFmtId="0" fontId="1" fillId="0" borderId="0" xfId="0" applyFont="1" applyAlignment="1"/>
    <xf numFmtId="173" fontId="1" fillId="0" borderId="0" xfId="3" applyNumberFormat="1" applyFont="1"/>
    <xf numFmtId="43" fontId="11" fillId="0" borderId="0" xfId="2" applyNumberFormat="1" applyFont="1" applyFill="1"/>
    <xf numFmtId="9" fontId="1" fillId="0" borderId="0" xfId="3" applyFont="1"/>
    <xf numFmtId="10" fontId="1" fillId="0" borderId="0" xfId="3" applyNumberFormat="1" applyFont="1"/>
    <xf numFmtId="43" fontId="11" fillId="0" borderId="4" xfId="2" applyNumberFormat="1" applyFont="1" applyFill="1" applyBorder="1"/>
    <xf numFmtId="0" fontId="1" fillId="0" borderId="0" xfId="0" quotePrefix="1" applyFont="1"/>
    <xf numFmtId="42" fontId="1" fillId="0" borderId="0" xfId="0" applyNumberFormat="1" applyFont="1" applyFill="1"/>
    <xf numFmtId="0" fontId="1" fillId="0" borderId="0" xfId="0" applyFont="1" applyFill="1" applyBorder="1" applyAlignment="1"/>
    <xf numFmtId="165" fontId="1" fillId="0" borderId="5" xfId="1" applyNumberFormat="1" applyFont="1" applyFill="1" applyBorder="1" applyAlignment="1">
      <alignment horizontal="center"/>
    </xf>
    <xf numFmtId="44" fontId="1" fillId="0" borderId="0" xfId="2" applyNumberFormat="1" applyFont="1" applyFill="1" applyBorder="1" applyAlignment="1">
      <alignment horizontal="center"/>
    </xf>
    <xf numFmtId="44" fontId="1" fillId="0" borderId="0" xfId="1" applyNumberFormat="1" applyFont="1" applyFill="1" applyBorder="1" applyAlignment="1">
      <alignment horizontal="center"/>
    </xf>
    <xf numFmtId="43" fontId="11" fillId="0" borderId="0" xfId="0" applyNumberFormat="1" applyFont="1" applyFill="1"/>
    <xf numFmtId="43" fontId="1" fillId="0" borderId="0" xfId="0" applyNumberFormat="1" applyFont="1" applyFill="1"/>
    <xf numFmtId="0" fontId="1" fillId="0" borderId="4" xfId="0" applyFont="1" applyFill="1" applyBorder="1"/>
    <xf numFmtId="43" fontId="11" fillId="0" borderId="4" xfId="0" applyNumberFormat="1" applyFont="1" applyFill="1" applyBorder="1"/>
    <xf numFmtId="3" fontId="1" fillId="0" borderId="0" xfId="0" applyNumberFormat="1" applyFont="1" applyFill="1" applyBorder="1"/>
    <xf numFmtId="41" fontId="1" fillId="0" borderId="0" xfId="0" quotePrefix="1" applyNumberFormat="1" applyFont="1" applyFill="1"/>
    <xf numFmtId="0" fontId="1" fillId="3" borderId="0" xfId="0" applyFont="1" applyFill="1"/>
    <xf numFmtId="14" fontId="1" fillId="0" borderId="0" xfId="0" applyNumberFormat="1" applyFont="1"/>
    <xf numFmtId="41" fontId="1" fillId="0" borderId="4" xfId="0" applyNumberFormat="1" applyFont="1" applyBorder="1"/>
    <xf numFmtId="165" fontId="1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1" fontId="1" fillId="0" borderId="0" xfId="0" applyNumberFormat="1" applyFont="1" applyAlignment="1"/>
    <xf numFmtId="14" fontId="1" fillId="0" borderId="0" xfId="0" applyNumberFormat="1" applyFont="1" applyFill="1"/>
    <xf numFmtId="0" fontId="1" fillId="0" borderId="0" xfId="0" applyFont="1" applyFill="1" applyAlignment="1">
      <alignment horizontal="right"/>
    </xf>
    <xf numFmtId="43" fontId="1" fillId="0" borderId="0" xfId="1" applyFont="1" applyFill="1"/>
    <xf numFmtId="0" fontId="1" fillId="0" borderId="1" xfId="0" applyFont="1" applyFill="1" applyBorder="1" applyAlignment="1">
      <alignment horizontal="right"/>
    </xf>
    <xf numFmtId="43" fontId="1" fillId="0" borderId="1" xfId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43" fontId="1" fillId="0" borderId="0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center"/>
    </xf>
    <xf numFmtId="42" fontId="1" fillId="0" borderId="0" xfId="0" applyNumberFormat="1" applyFont="1"/>
    <xf numFmtId="166" fontId="1" fillId="0" borderId="0" xfId="2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3" fontId="1" fillId="0" borderId="0" xfId="1" applyFont="1" applyFill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Fill="1"/>
    <xf numFmtId="43" fontId="1" fillId="0" borderId="4" xfId="1" applyFont="1" applyFill="1" applyBorder="1"/>
    <xf numFmtId="3" fontId="1" fillId="0" borderId="3" xfId="0" applyNumberFormat="1" applyFont="1" applyFill="1" applyBorder="1"/>
    <xf numFmtId="3" fontId="1" fillId="0" borderId="7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37" fontId="1" fillId="0" borderId="0" xfId="2" applyNumberFormat="1" applyFont="1" applyFill="1" applyBorder="1" applyAlignment="1">
      <alignment horizontal="right"/>
    </xf>
    <xf numFmtId="42" fontId="1" fillId="0" borderId="0" xfId="2" applyNumberFormat="1" applyFont="1" applyFill="1" applyBorder="1" applyAlignment="1">
      <alignment horizontal="right"/>
    </xf>
    <xf numFmtId="42" fontId="1" fillId="0" borderId="0" xfId="1" applyNumberFormat="1" applyFont="1" applyFill="1" applyBorder="1" applyAlignment="1">
      <alignment horizontal="center"/>
    </xf>
    <xf numFmtId="42" fontId="1" fillId="0" borderId="0" xfId="0" applyNumberFormat="1" applyFont="1" applyFill="1" applyBorder="1" applyAlignment="1">
      <alignment horizontal="center"/>
    </xf>
    <xf numFmtId="166" fontId="1" fillId="0" borderId="0" xfId="2" applyNumberFormat="1" applyFont="1"/>
    <xf numFmtId="5" fontId="1" fillId="0" borderId="0" xfId="0" applyNumberFormat="1" applyFont="1"/>
    <xf numFmtId="166" fontId="1" fillId="0" borderId="0" xfId="2" applyNumberFormat="1" applyFont="1" applyFill="1" applyProtection="1">
      <protection locked="0"/>
    </xf>
    <xf numFmtId="44" fontId="1" fillId="0" borderId="0" xfId="2" applyFont="1" applyFill="1" applyBorder="1"/>
    <xf numFmtId="44" fontId="1" fillId="0" borderId="0" xfId="2" applyFont="1" applyFill="1" applyBorder="1" applyProtection="1">
      <protection locked="0"/>
    </xf>
    <xf numFmtId="44" fontId="1" fillId="0" borderId="0" xfId="2" applyFont="1" applyFill="1"/>
    <xf numFmtId="44" fontId="1" fillId="0" borderId="0" xfId="2" applyFont="1"/>
    <xf numFmtId="1" fontId="1" fillId="0" borderId="0" xfId="0" applyNumberFormat="1" applyFont="1" applyFill="1"/>
    <xf numFmtId="41" fontId="1" fillId="0" borderId="0" xfId="2" applyNumberFormat="1" applyFont="1" applyFill="1" applyProtection="1">
      <protection locked="0"/>
    </xf>
    <xf numFmtId="41" fontId="1" fillId="0" borderId="0" xfId="2" applyNumberFormat="1" applyFont="1" applyFill="1"/>
    <xf numFmtId="166" fontId="1" fillId="0" borderId="0" xfId="0" applyNumberFormat="1" applyFont="1"/>
    <xf numFmtId="165" fontId="1" fillId="0" borderId="0" xfId="1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49" fontId="1" fillId="0" borderId="0" xfId="2" applyNumberFormat="1" applyFont="1" applyBorder="1"/>
    <xf numFmtId="42" fontId="1" fillId="0" borderId="0" xfId="2" applyNumberFormat="1" applyFont="1"/>
    <xf numFmtId="44" fontId="1" fillId="0" borderId="0" xfId="0" applyNumberFormat="1" applyFont="1" applyFill="1" applyProtection="1">
      <protection locked="0"/>
    </xf>
    <xf numFmtId="41" fontId="1" fillId="0" borderId="0" xfId="1" applyNumberFormat="1" applyFont="1" applyFill="1" applyProtection="1">
      <protection locked="0"/>
    </xf>
    <xf numFmtId="165" fontId="1" fillId="0" borderId="8" xfId="1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1" fillId="0" borderId="6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7" fontId="1" fillId="0" borderId="0" xfId="2" applyNumberFormat="1" applyFont="1" applyFill="1"/>
    <xf numFmtId="3" fontId="1" fillId="0" borderId="0" xfId="0" applyNumberFormat="1" applyFont="1" applyAlignment="1"/>
    <xf numFmtId="0" fontId="1" fillId="0" borderId="5" xfId="0" applyFont="1" applyFill="1" applyBorder="1"/>
    <xf numFmtId="0" fontId="1" fillId="0" borderId="5" xfId="0" applyFont="1" applyBorder="1"/>
    <xf numFmtId="165" fontId="1" fillId="0" borderId="0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center" vertical="center" wrapText="1"/>
    </xf>
    <xf numFmtId="49" fontId="1" fillId="0" borderId="0" xfId="2" applyNumberFormat="1" applyFont="1" applyFill="1" applyBorder="1"/>
    <xf numFmtId="14" fontId="1" fillId="0" borderId="0" xfId="2" applyNumberFormat="1" applyFont="1" applyFill="1"/>
    <xf numFmtId="0" fontId="1" fillId="0" borderId="0" xfId="0" applyFont="1" applyBorder="1" applyAlignment="1">
      <alignment horizontal="left"/>
    </xf>
    <xf numFmtId="5" fontId="1" fillId="0" borderId="0" xfId="2" applyNumberFormat="1" applyFont="1" applyFill="1" applyAlignment="1"/>
    <xf numFmtId="166" fontId="4" fillId="0" borderId="0" xfId="2" applyNumberFormat="1" applyFont="1" applyFill="1"/>
    <xf numFmtId="166" fontId="4" fillId="0" borderId="0" xfId="2" applyNumberFormat="1" applyFont="1" applyFill="1" applyAlignment="1">
      <alignment horizontal="left" indent="3"/>
    </xf>
    <xf numFmtId="165" fontId="4" fillId="0" borderId="0" xfId="1" applyNumberFormat="1" applyFont="1" applyFill="1"/>
    <xf numFmtId="2" fontId="1" fillId="0" borderId="0" xfId="0" applyNumberFormat="1" applyFont="1"/>
    <xf numFmtId="43" fontId="1" fillId="0" borderId="0" xfId="1" applyFont="1" applyBorder="1"/>
    <xf numFmtId="43" fontId="1" fillId="0" borderId="3" xfId="1" applyFont="1" applyBorder="1"/>
    <xf numFmtId="43" fontId="1" fillId="0" borderId="1" xfId="1" applyFont="1" applyBorder="1" applyAlignment="1">
      <alignment horizontal="center"/>
    </xf>
    <xf numFmtId="0" fontId="1" fillId="0" borderId="1" xfId="0" applyFont="1" applyBorder="1" applyAlignment="1"/>
    <xf numFmtId="43" fontId="1" fillId="0" borderId="0" xfId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1" fillId="0" borderId="2" xfId="2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6" fontId="1" fillId="0" borderId="0" xfId="0" applyNumberFormat="1" applyFont="1" applyBorder="1"/>
    <xf numFmtId="166" fontId="1" fillId="0" borderId="0" xfId="2" applyNumberFormat="1" applyFont="1" applyFill="1" applyBorder="1"/>
    <xf numFmtId="166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1" fontId="1" fillId="0" borderId="0" xfId="1" applyNumberFormat="1" applyFont="1" applyBorder="1"/>
    <xf numFmtId="0" fontId="1" fillId="0" borderId="8" xfId="0" applyFont="1" applyBorder="1" applyAlignment="1">
      <alignment horizontal="center"/>
    </xf>
    <xf numFmtId="166" fontId="1" fillId="0" borderId="0" xfId="2" applyNumberFormat="1" applyFont="1" applyBorder="1"/>
    <xf numFmtId="41" fontId="1" fillId="0" borderId="0" xfId="0" applyNumberFormat="1" applyFont="1" applyBorder="1" applyAlignment="1">
      <alignment vertical="center"/>
    </xf>
    <xf numFmtId="41" fontId="1" fillId="0" borderId="2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vertical="top" wrapText="1"/>
    </xf>
    <xf numFmtId="42" fontId="1" fillId="0" borderId="0" xfId="2" applyNumberFormat="1" applyFont="1" applyFill="1" applyBorder="1"/>
    <xf numFmtId="0" fontId="14" fillId="0" borderId="0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6" applyFont="1"/>
    <xf numFmtId="165" fontId="1" fillId="0" borderId="0" xfId="2" applyNumberFormat="1" applyFont="1" applyBorder="1" applyAlignment="1">
      <alignment horizontal="left" indent="2"/>
    </xf>
    <xf numFmtId="165" fontId="1" fillId="0" borderId="0" xfId="1" applyNumberFormat="1" applyFont="1" applyFill="1" applyBorder="1" applyAlignment="1">
      <alignment horizontal="left" indent="2"/>
    </xf>
    <xf numFmtId="37" fontId="1" fillId="0" borderId="6" xfId="1" applyNumberFormat="1" applyFont="1" applyBorder="1"/>
    <xf numFmtId="166" fontId="1" fillId="0" borderId="0" xfId="2" applyNumberFormat="1" applyFont="1" applyBorder="1" applyAlignment="1">
      <alignment horizontal="left" indent="2"/>
    </xf>
    <xf numFmtId="165" fontId="1" fillId="0" borderId="0" xfId="1" applyNumberFormat="1" applyFont="1" applyBorder="1" applyAlignment="1">
      <alignment horizontal="left" indent="2"/>
    </xf>
    <xf numFmtId="3" fontId="1" fillId="0" borderId="0" xfId="0" applyNumberFormat="1" applyFont="1" applyAlignment="1">
      <alignment horizontal="right"/>
    </xf>
    <xf numFmtId="41" fontId="1" fillId="0" borderId="0" xfId="0" applyNumberFormat="1" applyFont="1" applyAlignment="1">
      <alignment horizontal="right"/>
    </xf>
    <xf numFmtId="165" fontId="1" fillId="0" borderId="2" xfId="1" applyNumberFormat="1" applyFont="1" applyBorder="1" applyAlignment="1">
      <alignment horizontal="left" indent="2"/>
    </xf>
    <xf numFmtId="0" fontId="7" fillId="0" borderId="0" xfId="4" applyFont="1" applyAlignment="1" applyProtection="1"/>
    <xf numFmtId="43" fontId="1" fillId="0" borderId="0" xfId="1" applyFont="1"/>
    <xf numFmtId="3" fontId="15" fillId="0" borderId="0" xfId="5" applyNumberFormat="1" applyFont="1" applyFill="1" applyBorder="1"/>
    <xf numFmtId="166" fontId="1" fillId="0" borderId="0" xfId="0" applyNumberFormat="1" applyFont="1" applyBorder="1" applyAlignment="1">
      <alignment horizontal="center"/>
    </xf>
    <xf numFmtId="43" fontId="1" fillId="0" borderId="0" xfId="1" applyNumberFormat="1" applyFont="1"/>
    <xf numFmtId="166" fontId="1" fillId="0" borderId="2" xfId="0" applyNumberFormat="1" applyFont="1" applyBorder="1" applyAlignment="1">
      <alignment horizontal="center"/>
    </xf>
    <xf numFmtId="169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167" fontId="1" fillId="0" borderId="0" xfId="0" applyNumberFormat="1" applyFont="1" applyFill="1" applyBorder="1"/>
    <xf numFmtId="167" fontId="1" fillId="0" borderId="6" xfId="0" applyNumberFormat="1" applyFont="1" applyFill="1" applyBorder="1" applyAlignment="1">
      <alignment horizontal="left" indent="2"/>
    </xf>
    <xf numFmtId="167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left" indent="3"/>
    </xf>
    <xf numFmtId="168" fontId="1" fillId="0" borderId="0" xfId="0" applyNumberFormat="1" applyFont="1" applyFill="1"/>
    <xf numFmtId="37" fontId="1" fillId="0" borderId="0" xfId="2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165" fontId="1" fillId="0" borderId="0" xfId="6" applyNumberFormat="1" applyFont="1" applyFill="1" applyBorder="1"/>
    <xf numFmtId="3" fontId="1" fillId="0" borderId="0" xfId="6" applyNumberFormat="1" applyFont="1" applyFill="1" applyBorder="1"/>
    <xf numFmtId="3" fontId="1" fillId="0" borderId="0" xfId="6" applyNumberFormat="1" applyFont="1" applyFill="1" applyBorder="1" applyAlignment="1">
      <alignment horizontal="center"/>
    </xf>
    <xf numFmtId="165" fontId="1" fillId="0" borderId="0" xfId="7" applyNumberFormat="1" applyFont="1" applyFill="1" applyBorder="1"/>
    <xf numFmtId="165" fontId="1" fillId="0" borderId="0" xfId="7" applyNumberFormat="1" applyFont="1" applyFill="1" applyBorder="1" applyAlignment="1">
      <alignment horizontal="center"/>
    </xf>
    <xf numFmtId="165" fontId="1" fillId="0" borderId="0" xfId="7" applyNumberFormat="1" applyFont="1" applyFill="1" applyAlignment="1">
      <alignment horizontal="center"/>
    </xf>
    <xf numFmtId="0" fontId="1" fillId="0" borderId="0" xfId="6" applyFont="1" applyFill="1"/>
    <xf numFmtId="0" fontId="1" fillId="0" borderId="0" xfId="6" applyFont="1" applyFill="1" applyBorder="1"/>
    <xf numFmtId="165" fontId="1" fillId="0" borderId="4" xfId="6" applyNumberFormat="1" applyFont="1" applyFill="1" applyBorder="1"/>
    <xf numFmtId="3" fontId="1" fillId="0" borderId="4" xfId="6" applyNumberFormat="1" applyFont="1" applyFill="1" applyBorder="1"/>
    <xf numFmtId="3" fontId="1" fillId="0" borderId="4" xfId="6" applyNumberFormat="1" applyFont="1" applyFill="1" applyBorder="1" applyAlignment="1">
      <alignment horizontal="center"/>
    </xf>
    <xf numFmtId="165" fontId="1" fillId="0" borderId="4" xfId="7" applyNumberFormat="1" applyFont="1" applyFill="1" applyBorder="1"/>
    <xf numFmtId="165" fontId="1" fillId="0" borderId="4" xfId="7" applyNumberFormat="1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171" fontId="1" fillId="0" borderId="0" xfId="0" applyNumberFormat="1" applyFont="1" applyFill="1"/>
    <xf numFmtId="172" fontId="1" fillId="0" borderId="0" xfId="0" applyNumberFormat="1" applyFont="1" applyFill="1"/>
    <xf numFmtId="3" fontId="1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171" fontId="5" fillId="0" borderId="0" xfId="0" applyNumberFormat="1" applyFont="1" applyFill="1"/>
  </cellXfs>
  <cellStyles count="8">
    <cellStyle name="Calculation" xfId="5" builtinId="22"/>
    <cellStyle name="Comma" xfId="1" builtinId="3"/>
    <cellStyle name="Comma 2" xfId="7" xr:uid="{00000000-0005-0000-0000-000002000000}"/>
    <cellStyle name="Currency" xfId="2" builtinId="4"/>
    <cellStyle name="Hyperlink" xfId="4" builtinId="8"/>
    <cellStyle name="Normal" xfId="0" builtinId="0"/>
    <cellStyle name="Normal 2" xfId="6" xr:uid="{00000000-0005-0000-0000-000006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dat.maryland.gov/Documents/statistics/Novbe19.pdf" TargetMode="External"/><Relationship Id="rId1" Type="http://schemas.openxmlformats.org/officeDocument/2006/relationships/hyperlink" Target="http://www.census.gov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9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1796875" style="2" bestFit="1" customWidth="1"/>
    <col min="2" max="2" width="16.81640625" style="2" customWidth="1"/>
    <col min="3" max="3" width="16.6328125" style="2" bestFit="1" customWidth="1"/>
    <col min="4" max="4" width="16.1796875" style="2" customWidth="1"/>
    <col min="5" max="5" width="16.54296875" style="2" bestFit="1" customWidth="1"/>
    <col min="6" max="6" width="15" style="2" bestFit="1" customWidth="1"/>
    <col min="7" max="7" width="14" style="2" bestFit="1" customWidth="1"/>
    <col min="8" max="8" width="6.453125" style="2" customWidth="1"/>
    <col min="9" max="9" width="14.26953125" style="2" customWidth="1"/>
    <col min="10" max="10" width="14.453125" style="2" bestFit="1" customWidth="1"/>
    <col min="11" max="11" width="15" style="2" bestFit="1" customWidth="1"/>
    <col min="12" max="12" width="9.1796875" style="2"/>
    <col min="13" max="13" width="22.1796875" style="2" bestFit="1" customWidth="1"/>
    <col min="14" max="14" width="16.453125" style="2" bestFit="1" customWidth="1"/>
    <col min="15" max="15" width="11.1796875" style="2" bestFit="1" customWidth="1"/>
    <col min="16" max="16" width="12.26953125" style="2" bestFit="1" customWidth="1"/>
    <col min="17" max="17" width="8.7265625" style="2"/>
    <col min="18" max="18" width="14" style="2" bestFit="1" customWidth="1"/>
    <col min="19" max="19" width="5" style="2" customWidth="1"/>
    <col min="20" max="20" width="13.81640625" style="2" customWidth="1"/>
    <col min="21" max="16384" width="8.7265625" style="2"/>
  </cols>
  <sheetData>
    <row r="1" spans="1:57" x14ac:dyDescent="0.25">
      <c r="A1" s="131"/>
      <c r="B1" s="131"/>
      <c r="C1" s="131"/>
      <c r="D1" s="131"/>
      <c r="E1" s="131"/>
      <c r="F1" s="131" t="s">
        <v>73</v>
      </c>
      <c r="G1" s="131"/>
      <c r="H1" s="131"/>
      <c r="I1" s="131"/>
      <c r="J1" s="131"/>
      <c r="K1" s="131"/>
      <c r="L1" s="131"/>
    </row>
    <row r="2" spans="1:57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57" x14ac:dyDescent="0.25">
      <c r="A3" s="112"/>
      <c r="B3" s="112"/>
      <c r="C3" s="112"/>
      <c r="D3" s="112"/>
      <c r="E3" s="112" t="s">
        <v>204</v>
      </c>
      <c r="F3" s="112"/>
      <c r="G3" s="112"/>
      <c r="H3" s="112"/>
      <c r="I3" s="112"/>
      <c r="J3" s="112"/>
      <c r="K3" s="112"/>
      <c r="L3" s="112"/>
    </row>
    <row r="4" spans="1:57" ht="13" thickBot="1" x14ac:dyDescent="0.3">
      <c r="B4" s="20"/>
      <c r="I4" s="9"/>
    </row>
    <row r="5" spans="1:57" ht="15" customHeight="1" thickTop="1" x14ac:dyDescent="0.25">
      <c r="A5" s="21" t="s">
        <v>65</v>
      </c>
      <c r="B5" s="110" t="s">
        <v>39</v>
      </c>
      <c r="C5" s="110"/>
      <c r="D5" s="110"/>
      <c r="E5" s="110"/>
      <c r="F5" s="110"/>
      <c r="G5" s="21"/>
      <c r="H5" s="21"/>
      <c r="I5" s="130" t="s">
        <v>203</v>
      </c>
      <c r="J5" s="130"/>
      <c r="K5" s="130"/>
      <c r="L5" s="130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</row>
    <row r="6" spans="1:57" x14ac:dyDescent="0.25">
      <c r="A6" s="7" t="s">
        <v>30</v>
      </c>
      <c r="B6" s="22" t="s">
        <v>71</v>
      </c>
      <c r="C6" s="109" t="s">
        <v>65</v>
      </c>
      <c r="D6" s="109" t="s">
        <v>65</v>
      </c>
      <c r="E6" s="29"/>
      <c r="F6" s="29"/>
      <c r="G6" s="22" t="s">
        <v>67</v>
      </c>
      <c r="H6" s="22"/>
      <c r="I6" s="117"/>
      <c r="J6" s="117"/>
      <c r="K6" s="117"/>
      <c r="L6" s="117" t="s">
        <v>125</v>
      </c>
    </row>
    <row r="7" spans="1:57" ht="13" thickBot="1" x14ac:dyDescent="0.3">
      <c r="A7" s="13" t="s">
        <v>119</v>
      </c>
      <c r="B7" s="24" t="s">
        <v>72</v>
      </c>
      <c r="C7" s="10" t="s">
        <v>66</v>
      </c>
      <c r="D7" s="10" t="s">
        <v>155</v>
      </c>
      <c r="E7" s="10" t="s">
        <v>40</v>
      </c>
      <c r="F7" s="10" t="s">
        <v>46</v>
      </c>
      <c r="G7" s="10" t="s">
        <v>69</v>
      </c>
      <c r="H7" s="10"/>
      <c r="I7" s="24" t="s">
        <v>65</v>
      </c>
      <c r="J7" s="24" t="s">
        <v>40</v>
      </c>
      <c r="K7" s="10" t="s">
        <v>46</v>
      </c>
      <c r="L7" s="25" t="s">
        <v>69</v>
      </c>
    </row>
    <row r="8" spans="1:57" x14ac:dyDescent="0.25">
      <c r="A8" s="7" t="s">
        <v>0</v>
      </c>
      <c r="B8" s="26">
        <f t="shared" ref="B8:G8" si="0">SUM(B10:B37)</f>
        <v>17041663447.869997</v>
      </c>
      <c r="C8" s="26">
        <f t="shared" si="0"/>
        <v>8259416830.1899996</v>
      </c>
      <c r="D8" s="26">
        <f t="shared" si="0"/>
        <v>446240864.46999991</v>
      </c>
      <c r="E8" s="26">
        <f t="shared" si="0"/>
        <v>7294460452.7799988</v>
      </c>
      <c r="F8" s="36">
        <f t="shared" si="0"/>
        <v>889989559.03999972</v>
      </c>
      <c r="G8" s="26">
        <f t="shared" si="0"/>
        <v>151555741.39000002</v>
      </c>
      <c r="H8" s="26"/>
      <c r="I8" s="27">
        <f>IF(B8&lt;&gt;0,((+C8+D8)/B8),(IF(C8&lt;&gt;0,1,0)))</f>
        <v>0.51084553578295799</v>
      </c>
      <c r="J8" s="27">
        <f>IF($B8&lt;&gt;0,(E8/$B8),(IF(E8&lt;&gt;0,1,0)))</f>
        <v>0.42803688003190316</v>
      </c>
      <c r="K8" s="27">
        <f>IF($B8&lt;&gt;0,(F8/$B8),(IF(F8&lt;&gt;0,1,0)))</f>
        <v>5.2224336066866626E-2</v>
      </c>
      <c r="L8" s="27">
        <f>IF($B8&lt;&gt;0,(G8/$B8),(IF(G8&lt;&gt;0,1,0)))</f>
        <v>8.8932481182723185E-3</v>
      </c>
      <c r="N8" s="165"/>
    </row>
    <row r="9" spans="1:57" x14ac:dyDescent="0.25">
      <c r="A9" s="28"/>
      <c r="B9" s="29"/>
      <c r="C9" s="29"/>
      <c r="D9" s="5"/>
      <c r="E9" s="117"/>
      <c r="F9" s="117"/>
      <c r="G9" s="117"/>
      <c r="H9" s="117"/>
      <c r="I9" s="30"/>
      <c r="J9" s="30"/>
      <c r="K9" s="30"/>
      <c r="L9" s="30"/>
    </row>
    <row r="10" spans="1:57" x14ac:dyDescent="0.25">
      <c r="A10" s="2" t="s">
        <v>1</v>
      </c>
      <c r="B10" s="68">
        <f t="shared" ref="B10:B37" si="1">SUM(C10:G10)</f>
        <v>142825154.59</v>
      </c>
      <c r="C10" s="166">
        <v>30959335</v>
      </c>
      <c r="D10" s="166">
        <v>3076271.9600000004</v>
      </c>
      <c r="E10" s="166">
        <v>95133613.609999999</v>
      </c>
      <c r="F10" s="166">
        <v>13130989.66</v>
      </c>
      <c r="G10" s="166">
        <v>524944.3600000001</v>
      </c>
      <c r="H10" s="39"/>
      <c r="I10" s="49">
        <f>IF(B10&lt;&gt;0,((+C10+D10)/B10*100),(IF(C10&lt;&gt;0,1,0)))</f>
        <v>23.830260893260764</v>
      </c>
      <c r="J10" s="49">
        <f t="shared" ref="J10:L14" si="2">IF($B10&lt;&gt;0,(E10/$B10*100),(IF(E10&lt;&gt;0,1,0)))</f>
        <v>66.608444347982413</v>
      </c>
      <c r="K10" s="49">
        <f t="shared" si="2"/>
        <v>9.1937514072324173</v>
      </c>
      <c r="L10" s="49">
        <f t="shared" si="2"/>
        <v>0.36754335152440604</v>
      </c>
      <c r="N10" s="165"/>
      <c r="O10" s="3"/>
      <c r="P10" s="94"/>
      <c r="R10" s="94"/>
      <c r="T10" s="17"/>
    </row>
    <row r="11" spans="1:57" x14ac:dyDescent="0.25">
      <c r="A11" s="2" t="s">
        <v>2</v>
      </c>
      <c r="B11" s="68">
        <f t="shared" si="1"/>
        <v>1543785405.52</v>
      </c>
      <c r="C11" s="166">
        <v>852333966</v>
      </c>
      <c r="D11" s="166">
        <v>19326312.150000006</v>
      </c>
      <c r="E11" s="166">
        <v>519253206.78000003</v>
      </c>
      <c r="F11" s="166">
        <v>64989480.589999996</v>
      </c>
      <c r="G11" s="166">
        <v>87882440</v>
      </c>
      <c r="H11" s="68"/>
      <c r="I11" s="49">
        <f>IF(B11&lt;&gt;0,((+C11+D11)/B11*100),(IF(C11&lt;&gt;0,1,0)))</f>
        <v>56.462528731860552</v>
      </c>
      <c r="J11" s="49">
        <f t="shared" si="2"/>
        <v>33.635063845230334</v>
      </c>
      <c r="K11" s="49">
        <f t="shared" si="2"/>
        <v>4.2097483469931696</v>
      </c>
      <c r="L11" s="49">
        <f t="shared" si="2"/>
        <v>5.6926590759159419</v>
      </c>
      <c r="N11" s="167"/>
      <c r="O11" s="3"/>
      <c r="P11" s="94"/>
      <c r="R11" s="94"/>
      <c r="T11" s="17"/>
    </row>
    <row r="12" spans="1:57" x14ac:dyDescent="0.25">
      <c r="A12" s="2" t="s">
        <v>3</v>
      </c>
      <c r="B12" s="68">
        <f t="shared" si="1"/>
        <v>1704680869.96</v>
      </c>
      <c r="C12" s="166">
        <v>302277604.91999996</v>
      </c>
      <c r="D12" s="166">
        <v>232802328.20000002</v>
      </c>
      <c r="E12" s="166">
        <v>1020705211.76</v>
      </c>
      <c r="F12" s="166">
        <v>152825896.05000004</v>
      </c>
      <c r="G12" s="166">
        <v>-3930170.9699999988</v>
      </c>
      <c r="H12" s="68"/>
      <c r="I12" s="49">
        <f>IF(B12&lt;&gt;0,((+C12+D12)/B12*100),(IF(C12&lt;&gt;0,1,0)))</f>
        <v>31.388862428693503</v>
      </c>
      <c r="J12" s="49">
        <f t="shared" si="2"/>
        <v>59.876615602775587</v>
      </c>
      <c r="K12" s="49">
        <f t="shared" si="2"/>
        <v>8.9650736828874056</v>
      </c>
      <c r="L12" s="49">
        <f t="shared" si="2"/>
        <v>-0.23055171435649532</v>
      </c>
      <c r="N12" s="3"/>
      <c r="O12" s="3"/>
      <c r="P12" s="94"/>
      <c r="R12" s="94"/>
      <c r="T12" s="17"/>
    </row>
    <row r="13" spans="1:57" x14ac:dyDescent="0.25">
      <c r="A13" s="2" t="s">
        <v>4</v>
      </c>
      <c r="B13" s="17">
        <f t="shared" si="1"/>
        <v>2031580944.3900001</v>
      </c>
      <c r="C13" s="166">
        <v>992707833.95000005</v>
      </c>
      <c r="D13" s="166">
        <v>13861342.800000001</v>
      </c>
      <c r="E13" s="166">
        <v>878853219.03000021</v>
      </c>
      <c r="F13" s="166">
        <v>112753004.60999997</v>
      </c>
      <c r="G13" s="166">
        <v>33405544</v>
      </c>
      <c r="H13" s="17"/>
      <c r="I13" s="32">
        <f>IF(B13&lt;&gt;0,((+C13+D13)/B13*100),(IF(C13&lt;&gt;0,1,0)))</f>
        <v>49.546102483858014</v>
      </c>
      <c r="J13" s="32">
        <f t="shared" si="2"/>
        <v>43.259571884490363</v>
      </c>
      <c r="K13" s="32">
        <f t="shared" si="2"/>
        <v>5.5500129060255112</v>
      </c>
      <c r="L13" s="32">
        <f t="shared" si="2"/>
        <v>1.6443127256261161</v>
      </c>
      <c r="N13" s="3"/>
      <c r="O13" s="3"/>
      <c r="P13" s="94"/>
      <c r="R13" s="94"/>
      <c r="T13" s="17"/>
    </row>
    <row r="14" spans="1:57" x14ac:dyDescent="0.25">
      <c r="A14" s="2" t="s">
        <v>5</v>
      </c>
      <c r="B14" s="17">
        <f t="shared" si="1"/>
        <v>272101792.24000001</v>
      </c>
      <c r="C14" s="166">
        <v>148404728.51999998</v>
      </c>
      <c r="D14" s="166">
        <v>5964965.9099999983</v>
      </c>
      <c r="E14" s="166">
        <v>106968720.64</v>
      </c>
      <c r="F14" s="166">
        <v>10552878.189999996</v>
      </c>
      <c r="G14" s="166">
        <v>210498.98</v>
      </c>
      <c r="H14" s="17"/>
      <c r="I14" s="32">
        <f>IF(B14&lt;&gt;0,((+C14+D14)/B14*100),(IF(C14&lt;&gt;0,1,0)))</f>
        <v>56.732332837353148</v>
      </c>
      <c r="J14" s="32">
        <f t="shared" si="2"/>
        <v>39.312023548029828</v>
      </c>
      <c r="K14" s="32">
        <f t="shared" si="2"/>
        <v>3.8782832347874123</v>
      </c>
      <c r="L14" s="32">
        <f t="shared" si="2"/>
        <v>7.7360379829595205E-2</v>
      </c>
      <c r="N14" s="3"/>
      <c r="O14" s="3"/>
      <c r="P14" s="94"/>
      <c r="R14" s="94"/>
      <c r="T14" s="17"/>
    </row>
    <row r="15" spans="1:57" x14ac:dyDescent="0.25">
      <c r="B15" s="17"/>
      <c r="C15" s="166"/>
      <c r="D15" s="166"/>
      <c r="E15" s="166"/>
      <c r="F15" s="166"/>
      <c r="G15" s="166"/>
      <c r="H15" s="17"/>
      <c r="I15" s="32"/>
      <c r="J15" s="32"/>
      <c r="K15" s="32"/>
      <c r="L15" s="32"/>
      <c r="N15" s="3"/>
      <c r="O15" s="3"/>
      <c r="P15" s="94"/>
      <c r="R15" s="94"/>
    </row>
    <row r="16" spans="1:57" x14ac:dyDescent="0.25">
      <c r="A16" s="2" t="s">
        <v>6</v>
      </c>
      <c r="B16" s="17">
        <f t="shared" si="1"/>
        <v>113502641.17</v>
      </c>
      <c r="C16" s="166">
        <v>27945016.359999999</v>
      </c>
      <c r="D16" s="166">
        <v>1812133.9599999997</v>
      </c>
      <c r="E16" s="166">
        <v>74333550.269999996</v>
      </c>
      <c r="F16" s="166">
        <v>8482628.2899999991</v>
      </c>
      <c r="G16" s="166">
        <v>929312.29</v>
      </c>
      <c r="H16" s="17"/>
      <c r="I16" s="32">
        <f>IF(B16&lt;&gt;0,((+C16+D16)/B16*100),(IF(C16&lt;&gt;0,1,0)))</f>
        <v>26.217143507198969</v>
      </c>
      <c r="J16" s="32">
        <f t="shared" ref="J16:L20" si="3">IF($B16&lt;&gt;0,(E16/$B16*100),(IF(E16&lt;&gt;0,1,0)))</f>
        <v>65.490590794857354</v>
      </c>
      <c r="K16" s="32">
        <f t="shared" si="3"/>
        <v>7.473507402611923</v>
      </c>
      <c r="L16" s="32">
        <f t="shared" si="3"/>
        <v>0.81875829533174549</v>
      </c>
      <c r="N16" s="3"/>
      <c r="O16" s="3"/>
      <c r="P16" s="94"/>
      <c r="R16" s="94"/>
      <c r="T16" s="17"/>
    </row>
    <row r="17" spans="1:20" x14ac:dyDescent="0.25">
      <c r="A17" s="2" t="s">
        <v>7</v>
      </c>
      <c r="B17" s="17">
        <f t="shared" si="1"/>
        <v>405006261.43000007</v>
      </c>
      <c r="C17" s="166">
        <v>213930429.74000001</v>
      </c>
      <c r="D17" s="166">
        <v>5181062.7</v>
      </c>
      <c r="E17" s="166">
        <v>166145338.02000001</v>
      </c>
      <c r="F17" s="166">
        <v>15106829.609999996</v>
      </c>
      <c r="G17" s="166">
        <v>4642601.3599999994</v>
      </c>
      <c r="H17" s="17"/>
      <c r="I17" s="32">
        <f>IF(B17&lt;&gt;0,((+C17+D17)/B17*100),(IF(C17&lt;&gt;0,1,0)))</f>
        <v>54.100766656386746</v>
      </c>
      <c r="J17" s="32">
        <f t="shared" si="3"/>
        <v>41.02290602455686</v>
      </c>
      <c r="K17" s="32">
        <f t="shared" si="3"/>
        <v>3.7300237178212146</v>
      </c>
      <c r="L17" s="32">
        <f t="shared" si="3"/>
        <v>1.1463036012351653</v>
      </c>
      <c r="N17" s="3"/>
      <c r="O17" s="3"/>
      <c r="P17" s="94"/>
      <c r="R17" s="94"/>
      <c r="T17" s="17"/>
    </row>
    <row r="18" spans="1:20" x14ac:dyDescent="0.25">
      <c r="A18" s="2" t="s">
        <v>8</v>
      </c>
      <c r="B18" s="17">
        <f t="shared" si="1"/>
        <v>246797100.83999997</v>
      </c>
      <c r="C18" s="166">
        <v>90378236.390000001</v>
      </c>
      <c r="D18" s="166">
        <v>10987231.029999999</v>
      </c>
      <c r="E18" s="166">
        <v>129871172.03</v>
      </c>
      <c r="F18" s="166">
        <v>15560461.390000001</v>
      </c>
      <c r="G18" s="166">
        <v>0</v>
      </c>
      <c r="H18" s="17"/>
      <c r="I18" s="32">
        <f>IF(B18&lt;&gt;0,((+C18+D18)/B18*100),(IF(C18&lt;&gt;0,1,0)))</f>
        <v>41.072389859926204</v>
      </c>
      <c r="J18" s="32">
        <f t="shared" si="3"/>
        <v>52.62264896466359</v>
      </c>
      <c r="K18" s="32">
        <f t="shared" si="3"/>
        <v>6.3049611754102175</v>
      </c>
      <c r="L18" s="32">
        <f t="shared" si="3"/>
        <v>0</v>
      </c>
      <c r="N18" s="3"/>
      <c r="O18" s="3"/>
      <c r="P18" s="94"/>
      <c r="R18" s="94"/>
      <c r="T18" s="17"/>
    </row>
    <row r="19" spans="1:20" x14ac:dyDescent="0.25">
      <c r="A19" s="2" t="s">
        <v>9</v>
      </c>
      <c r="B19" s="17">
        <f t="shared" si="1"/>
        <v>484701163.09000003</v>
      </c>
      <c r="C19" s="166">
        <v>227757850.48000002</v>
      </c>
      <c r="D19" s="166">
        <v>7339510.4699999988</v>
      </c>
      <c r="E19" s="166">
        <v>226879153.99000001</v>
      </c>
      <c r="F19" s="166">
        <v>22724648.150000002</v>
      </c>
      <c r="G19" s="166">
        <v>0</v>
      </c>
      <c r="H19" s="17"/>
      <c r="I19" s="32">
        <f>IF(B19&lt;&gt;0,((+C19+D19)/B19*100),(IF(C19&lt;&gt;0,1,0)))</f>
        <v>48.503568559901886</v>
      </c>
      <c r="J19" s="32">
        <f t="shared" si="3"/>
        <v>46.808048188626437</v>
      </c>
      <c r="K19" s="32">
        <f t="shared" si="3"/>
        <v>4.6883832514716817</v>
      </c>
      <c r="L19" s="32">
        <f t="shared" si="3"/>
        <v>0</v>
      </c>
      <c r="N19" s="3"/>
      <c r="O19" s="3"/>
      <c r="P19" s="94"/>
      <c r="R19" s="94"/>
      <c r="T19" s="17"/>
    </row>
    <row r="20" spans="1:20" x14ac:dyDescent="0.25">
      <c r="A20" s="2" t="s">
        <v>10</v>
      </c>
      <c r="B20" s="17">
        <f t="shared" si="1"/>
        <v>88138416.550000012</v>
      </c>
      <c r="C20" s="166">
        <v>20077482</v>
      </c>
      <c r="D20" s="166">
        <v>3405926.24</v>
      </c>
      <c r="E20" s="166">
        <v>56202103.469999999</v>
      </c>
      <c r="F20" s="166">
        <v>8452904.8399999999</v>
      </c>
      <c r="G20" s="166">
        <v>0</v>
      </c>
      <c r="H20" s="17"/>
      <c r="I20" s="32">
        <f>IF(B20&lt;&gt;0,((+C20+D20)/B20*100),(IF(C20&lt;&gt;0,1,0)))</f>
        <v>26.643782767163859</v>
      </c>
      <c r="J20" s="32">
        <f t="shared" si="3"/>
        <v>63.765728577750345</v>
      </c>
      <c r="K20" s="32">
        <f t="shared" si="3"/>
        <v>9.5904886550857817</v>
      </c>
      <c r="L20" s="32">
        <f t="shared" si="3"/>
        <v>0</v>
      </c>
      <c r="N20" s="26"/>
      <c r="O20" s="168"/>
      <c r="P20" s="94"/>
      <c r="R20" s="94"/>
      <c r="T20" s="17"/>
    </row>
    <row r="21" spans="1:20" x14ac:dyDescent="0.25">
      <c r="B21" s="17"/>
      <c r="C21" s="166"/>
      <c r="D21" s="166"/>
      <c r="E21" s="166"/>
      <c r="F21" s="166"/>
      <c r="G21" s="166"/>
      <c r="H21" s="17"/>
      <c r="I21" s="32"/>
      <c r="J21" s="32"/>
      <c r="K21" s="32"/>
      <c r="L21" s="32"/>
      <c r="N21" s="165"/>
      <c r="O21" s="3"/>
      <c r="P21" s="94"/>
      <c r="R21" s="94"/>
    </row>
    <row r="22" spans="1:20" x14ac:dyDescent="0.25">
      <c r="A22" s="2" t="s">
        <v>11</v>
      </c>
      <c r="B22" s="17">
        <f t="shared" si="1"/>
        <v>791184674.57000005</v>
      </c>
      <c r="C22" s="166">
        <v>431163025</v>
      </c>
      <c r="D22" s="166">
        <v>11676387.380000001</v>
      </c>
      <c r="E22" s="166">
        <v>323558891.33000004</v>
      </c>
      <c r="F22" s="166">
        <v>24786370.860000003</v>
      </c>
      <c r="G22" s="166">
        <v>0</v>
      </c>
      <c r="H22" s="17"/>
      <c r="I22" s="32">
        <f>IF(B22&lt;&gt;0,((+C22+D22)/B22*100),(IF(C22&lt;&gt;0,1,0)))</f>
        <v>55.971687346026798</v>
      </c>
      <c r="J22" s="32">
        <f t="shared" ref="J22:L26" si="4">IF($B22&lt;&gt;0,(E22/$B22*100),(IF(E22&lt;&gt;0,1,0)))</f>
        <v>40.895495290761367</v>
      </c>
      <c r="K22" s="32">
        <f t="shared" si="4"/>
        <v>3.1328173632118337</v>
      </c>
      <c r="L22" s="32">
        <f t="shared" si="4"/>
        <v>0</v>
      </c>
      <c r="N22" s="3"/>
      <c r="O22" s="3"/>
      <c r="P22" s="94"/>
      <c r="R22" s="94"/>
      <c r="T22" s="17"/>
    </row>
    <row r="23" spans="1:20" x14ac:dyDescent="0.25">
      <c r="A23" s="2" t="s">
        <v>12</v>
      </c>
      <c r="B23" s="17">
        <f t="shared" si="1"/>
        <v>63349629.379999995</v>
      </c>
      <c r="C23" s="166">
        <v>28708713.239999998</v>
      </c>
      <c r="D23" s="166">
        <v>1189405.6400000001</v>
      </c>
      <c r="E23" s="166">
        <v>27432965.080000002</v>
      </c>
      <c r="F23" s="166">
        <v>4881426.08</v>
      </c>
      <c r="G23" s="166">
        <v>1137119.3399999999</v>
      </c>
      <c r="H23" s="17"/>
      <c r="I23" s="32">
        <f>IF(B23&lt;&gt;0,((+C23+D23)/B23*100),(IF(C23&lt;&gt;0,1,0)))</f>
        <v>47.195412463516455</v>
      </c>
      <c r="J23" s="32">
        <f t="shared" si="4"/>
        <v>43.304065625142897</v>
      </c>
      <c r="K23" s="32">
        <f t="shared" si="4"/>
        <v>7.7055321834938892</v>
      </c>
      <c r="L23" s="32">
        <f t="shared" si="4"/>
        <v>1.7949897278467706</v>
      </c>
      <c r="N23" s="3"/>
      <c r="O23" s="3"/>
      <c r="P23" s="94"/>
      <c r="R23" s="94"/>
      <c r="T23" s="17"/>
    </row>
    <row r="24" spans="1:20" x14ac:dyDescent="0.25">
      <c r="A24" s="2" t="s">
        <v>13</v>
      </c>
      <c r="B24" s="17">
        <f t="shared" si="1"/>
        <v>647704817.99000001</v>
      </c>
      <c r="C24" s="166">
        <v>339750375.12</v>
      </c>
      <c r="D24" s="166">
        <v>10416547.370000001</v>
      </c>
      <c r="E24" s="166">
        <v>261482757.80000001</v>
      </c>
      <c r="F24" s="166">
        <v>30312311.629999995</v>
      </c>
      <c r="G24" s="166">
        <v>5742826.0700000003</v>
      </c>
      <c r="H24" s="17"/>
      <c r="I24" s="32">
        <f>IF(B24&lt;&gt;0,((+C24+D24)/B24*100),(IF(C24&lt;&gt;0,1,0)))</f>
        <v>54.062732399715806</v>
      </c>
      <c r="J24" s="32">
        <f t="shared" si="4"/>
        <v>40.37066739930242</v>
      </c>
      <c r="K24" s="32">
        <f t="shared" si="4"/>
        <v>4.6799577196395026</v>
      </c>
      <c r="L24" s="32">
        <f t="shared" si="4"/>
        <v>0.88664248134227475</v>
      </c>
      <c r="N24" s="165"/>
      <c r="O24" s="3"/>
      <c r="P24" s="94"/>
      <c r="R24" s="94"/>
      <c r="T24" s="17"/>
    </row>
    <row r="25" spans="1:20" x14ac:dyDescent="0.25">
      <c r="A25" s="2" t="s">
        <v>14</v>
      </c>
      <c r="B25" s="17">
        <f t="shared" si="1"/>
        <v>1087125966.8</v>
      </c>
      <c r="C25" s="166">
        <v>682205366</v>
      </c>
      <c r="D25" s="166">
        <v>11679422</v>
      </c>
      <c r="E25" s="166">
        <v>357329282</v>
      </c>
      <c r="F25" s="166">
        <v>34361622.800000019</v>
      </c>
      <c r="G25" s="166">
        <v>1550274</v>
      </c>
      <c r="H25" s="17"/>
      <c r="I25" s="32">
        <f>IF(B25&lt;&gt;0,((+C25+D25)/B25*100),(IF(C25&lt;&gt;0,1,0)))</f>
        <v>63.827450469468452</v>
      </c>
      <c r="J25" s="32">
        <f t="shared" si="4"/>
        <v>32.869169986971563</v>
      </c>
      <c r="K25" s="32">
        <f t="shared" si="4"/>
        <v>3.1607765658606124</v>
      </c>
      <c r="L25" s="32">
        <f t="shared" si="4"/>
        <v>0.14260297769938246</v>
      </c>
      <c r="N25" s="3"/>
      <c r="O25" s="3"/>
      <c r="P25" s="94"/>
      <c r="R25" s="94"/>
      <c r="T25" s="17"/>
    </row>
    <row r="26" spans="1:20" x14ac:dyDescent="0.25">
      <c r="A26" s="2" t="s">
        <v>15</v>
      </c>
      <c r="B26" s="17">
        <f t="shared" si="1"/>
        <v>37397554.410000004</v>
      </c>
      <c r="C26" s="166">
        <v>20435891.41</v>
      </c>
      <c r="D26" s="166">
        <v>415272.36</v>
      </c>
      <c r="E26" s="166">
        <v>13235974.470000001</v>
      </c>
      <c r="F26" s="166">
        <v>3310416.1699999995</v>
      </c>
      <c r="G26" s="166">
        <v>0</v>
      </c>
      <c r="H26" s="17"/>
      <c r="I26" s="32">
        <f>IF(B26&lt;&gt;0,((+C26+D26)/B26*100),(IF(C26&lt;&gt;0,1,0)))</f>
        <v>55.755420639014986</v>
      </c>
      <c r="J26" s="32">
        <f t="shared" si="4"/>
        <v>35.392620396751767</v>
      </c>
      <c r="K26" s="32">
        <f t="shared" si="4"/>
        <v>8.8519589642332424</v>
      </c>
      <c r="L26" s="32">
        <f t="shared" si="4"/>
        <v>0</v>
      </c>
      <c r="N26" s="3"/>
      <c r="O26" s="3"/>
      <c r="P26" s="94"/>
      <c r="R26" s="94"/>
      <c r="T26" s="17"/>
    </row>
    <row r="27" spans="1:20" x14ac:dyDescent="0.25">
      <c r="B27" s="17"/>
      <c r="C27" s="166"/>
      <c r="D27" s="166"/>
      <c r="E27" s="166"/>
      <c r="F27" s="166"/>
      <c r="G27" s="166"/>
      <c r="H27" s="17"/>
      <c r="I27" s="32"/>
      <c r="J27" s="32"/>
      <c r="K27" s="32"/>
      <c r="L27" s="32"/>
      <c r="N27" s="3"/>
      <c r="O27" s="3"/>
      <c r="P27" s="94"/>
      <c r="R27" s="94"/>
    </row>
    <row r="28" spans="1:20" x14ac:dyDescent="0.25">
      <c r="A28" s="2" t="s">
        <v>16</v>
      </c>
      <c r="B28" s="17">
        <f t="shared" si="1"/>
        <v>3473555775.7800002</v>
      </c>
      <c r="C28" s="166">
        <v>2325542803</v>
      </c>
      <c r="D28" s="166">
        <v>29796727.399999999</v>
      </c>
      <c r="E28" s="166">
        <v>989286588.14999998</v>
      </c>
      <c r="F28" s="166">
        <v>128929657.23</v>
      </c>
      <c r="G28" s="166">
        <v>0</v>
      </c>
      <c r="H28" s="17"/>
      <c r="I28" s="32">
        <f>IF(B28&lt;&gt;0,((+C28+D28)/B28*100),(IF(C28&lt;&gt;0,1,0)))</f>
        <v>67.80773600421314</v>
      </c>
      <c r="J28" s="32">
        <f t="shared" ref="J28:L28" si="5">IF($B28&lt;&gt;0,(E28/$B28*100),(IF(E28&lt;&gt;0,1,0)))</f>
        <v>28.480515414434414</v>
      </c>
      <c r="K28" s="32">
        <f t="shared" si="5"/>
        <v>3.7117485813524427</v>
      </c>
      <c r="L28" s="32">
        <f t="shared" si="5"/>
        <v>0</v>
      </c>
      <c r="N28" s="3"/>
      <c r="O28" s="3"/>
      <c r="P28" s="94"/>
      <c r="R28" s="94"/>
      <c r="T28" s="17"/>
    </row>
    <row r="29" spans="1:20" x14ac:dyDescent="0.25">
      <c r="A29" s="2" t="s">
        <v>17</v>
      </c>
      <c r="B29" s="17">
        <f t="shared" si="1"/>
        <v>2519531200.2799997</v>
      </c>
      <c r="C29" s="166">
        <v>962076921.10000002</v>
      </c>
      <c r="D29" s="166">
        <v>61725771.039999999</v>
      </c>
      <c r="E29" s="166">
        <v>1350027942.9400001</v>
      </c>
      <c r="F29" s="166">
        <v>143463824.19999996</v>
      </c>
      <c r="G29" s="166">
        <v>2236741</v>
      </c>
      <c r="H29" s="17"/>
      <c r="I29" s="32">
        <f t="shared" ref="I29:I32" si="6">IF(B29&lt;&gt;0,((+C29+D29)/B29*100),(IF(C29&lt;&gt;0,1,0)))</f>
        <v>40.634650288364085</v>
      </c>
      <c r="J29" s="32">
        <f t="shared" ref="J29:J32" si="7">IF($B29&lt;&gt;0,(E29/$B29*100),(IF(E29&lt;&gt;0,1,0)))</f>
        <v>53.582505459347715</v>
      </c>
      <c r="K29" s="32">
        <f t="shared" ref="K29:K32" si="8">IF($B29&lt;&gt;0,(F29/$B29*100),(IF(F29&lt;&gt;0,1,0)))</f>
        <v>5.6940681736370866</v>
      </c>
      <c r="L29" s="32">
        <f t="shared" ref="L29:L32" si="9">IF($B29&lt;&gt;0,(G29/$B29*100),(IF(G29&lt;&gt;0,1,0)))</f>
        <v>8.8776078651116808E-2</v>
      </c>
      <c r="N29" s="3"/>
      <c r="O29" s="3"/>
      <c r="P29" s="94"/>
      <c r="R29" s="94"/>
      <c r="T29" s="17"/>
    </row>
    <row r="30" spans="1:20" x14ac:dyDescent="0.25">
      <c r="A30" s="2" t="s">
        <v>18</v>
      </c>
      <c r="B30" s="17">
        <f t="shared" si="1"/>
        <v>124635168.81</v>
      </c>
      <c r="C30" s="166">
        <v>71866649.109999999</v>
      </c>
      <c r="D30" s="166">
        <v>1877112.7399999998</v>
      </c>
      <c r="E30" s="166">
        <v>45194942.649999999</v>
      </c>
      <c r="F30" s="166">
        <v>5696464.3100000005</v>
      </c>
      <c r="G30" s="166">
        <v>0</v>
      </c>
      <c r="H30" s="17"/>
      <c r="I30" s="32">
        <f t="shared" si="6"/>
        <v>59.167699257036041</v>
      </c>
      <c r="J30" s="32">
        <f t="shared" si="7"/>
        <v>36.261789574736646</v>
      </c>
      <c r="K30" s="32">
        <f t="shared" si="8"/>
        <v>4.5705111682273012</v>
      </c>
      <c r="L30" s="32">
        <f t="shared" si="9"/>
        <v>0</v>
      </c>
      <c r="N30" s="3"/>
      <c r="O30" s="3"/>
      <c r="P30" s="94"/>
      <c r="R30" s="94"/>
      <c r="T30" s="17"/>
    </row>
    <row r="31" spans="1:20" x14ac:dyDescent="0.25">
      <c r="A31" s="2" t="s">
        <v>19</v>
      </c>
      <c r="B31" s="17">
        <f t="shared" si="1"/>
        <v>289822217.53999996</v>
      </c>
      <c r="C31" s="166">
        <v>119993520.41</v>
      </c>
      <c r="D31" s="166">
        <v>4274893.63</v>
      </c>
      <c r="E31" s="166">
        <v>137546284.87</v>
      </c>
      <c r="F31" s="166">
        <v>19424268.25</v>
      </c>
      <c r="G31" s="166">
        <v>8583250.379999999</v>
      </c>
      <c r="H31" s="17"/>
      <c r="I31" s="32">
        <f t="shared" si="6"/>
        <v>42.877462982232899</v>
      </c>
      <c r="J31" s="32">
        <f t="shared" si="7"/>
        <v>47.458847716192246</v>
      </c>
      <c r="K31" s="32">
        <f t="shared" si="8"/>
        <v>6.7021322295000214</v>
      </c>
      <c r="L31" s="32">
        <f t="shared" si="9"/>
        <v>2.9615570720748408</v>
      </c>
      <c r="N31" s="3"/>
      <c r="O31" s="3"/>
      <c r="P31" s="94"/>
      <c r="R31" s="94"/>
      <c r="T31" s="17"/>
    </row>
    <row r="32" spans="1:20" x14ac:dyDescent="0.25">
      <c r="A32" s="2" t="s">
        <v>20</v>
      </c>
      <c r="B32" s="17">
        <f t="shared" si="1"/>
        <v>64157456.800000004</v>
      </c>
      <c r="C32" s="166">
        <v>13759352.189999999</v>
      </c>
      <c r="D32" s="166">
        <v>293528.83</v>
      </c>
      <c r="E32" s="166">
        <v>43449344.490000002</v>
      </c>
      <c r="F32" s="166">
        <v>6655231.2900000019</v>
      </c>
      <c r="G32" s="166">
        <v>0</v>
      </c>
      <c r="H32" s="17"/>
      <c r="I32" s="32">
        <f t="shared" si="6"/>
        <v>21.903737649401336</v>
      </c>
      <c r="J32" s="32">
        <f t="shared" si="7"/>
        <v>67.722984446602936</v>
      </c>
      <c r="K32" s="32">
        <f t="shared" si="8"/>
        <v>10.373277903995723</v>
      </c>
      <c r="L32" s="32">
        <f t="shared" si="9"/>
        <v>0</v>
      </c>
      <c r="N32" s="3"/>
      <c r="O32" s="3"/>
      <c r="P32" s="94"/>
      <c r="R32" s="94"/>
      <c r="T32" s="17"/>
    </row>
    <row r="33" spans="1:20" ht="12.75" customHeight="1" x14ac:dyDescent="0.25">
      <c r="B33" s="17"/>
      <c r="C33" s="166"/>
      <c r="D33" s="166"/>
      <c r="E33" s="166"/>
      <c r="F33" s="166"/>
      <c r="G33" s="166"/>
      <c r="H33" s="17"/>
      <c r="P33" s="94"/>
      <c r="R33" s="94"/>
    </row>
    <row r="34" spans="1:20" x14ac:dyDescent="0.25">
      <c r="A34" s="2" t="s">
        <v>21</v>
      </c>
      <c r="B34" s="17">
        <f t="shared" si="1"/>
        <v>100031064.13000001</v>
      </c>
      <c r="C34" s="166">
        <v>62884220.099999994</v>
      </c>
      <c r="D34" s="166">
        <v>1823511.6300000001</v>
      </c>
      <c r="E34" s="166">
        <v>29037187.750000004</v>
      </c>
      <c r="F34" s="166">
        <v>6286144.6500000032</v>
      </c>
      <c r="G34" s="166">
        <v>0</v>
      </c>
      <c r="H34" s="17"/>
      <c r="I34" s="32">
        <f>IF(B34&lt;&gt;0,((+C34+D34)/B34*100),(IF(C34&lt;&gt;0,1,0)))</f>
        <v>64.687637078324059</v>
      </c>
      <c r="J34" s="32">
        <f t="shared" ref="J34:L37" si="10">IF($B34&lt;&gt;0,(E34/$B34*100),(IF(E34&lt;&gt;0,1,0)))</f>
        <v>29.028170401409888</v>
      </c>
      <c r="K34" s="32">
        <f t="shared" si="10"/>
        <v>6.284192520266056</v>
      </c>
      <c r="L34" s="32">
        <f t="shared" si="10"/>
        <v>0</v>
      </c>
      <c r="N34" s="3"/>
      <c r="O34" s="3"/>
      <c r="P34" s="94"/>
      <c r="R34" s="94"/>
      <c r="T34" s="17"/>
    </row>
    <row r="35" spans="1:20" x14ac:dyDescent="0.25">
      <c r="A35" s="2" t="s">
        <v>22</v>
      </c>
      <c r="B35" s="17">
        <f t="shared" si="1"/>
        <v>378898046.95999998</v>
      </c>
      <c r="C35" s="166">
        <v>117384698.56</v>
      </c>
      <c r="D35" s="166">
        <v>4318592.6099999985</v>
      </c>
      <c r="E35" s="166">
        <v>228025370.80999997</v>
      </c>
      <c r="F35" s="166">
        <v>25509777.799999993</v>
      </c>
      <c r="G35" s="166">
        <v>3659607.18</v>
      </c>
      <c r="H35" s="17"/>
      <c r="I35" s="32">
        <f>IF(B35&lt;&gt;0,((+C35+D35)/B35*100),(IF(C35&lt;&gt;0,1,0)))</f>
        <v>32.120326865355452</v>
      </c>
      <c r="J35" s="32">
        <f t="shared" si="10"/>
        <v>60.18119455603118</v>
      </c>
      <c r="K35" s="32">
        <f t="shared" si="10"/>
        <v>6.7326231963114465</v>
      </c>
      <c r="L35" s="32">
        <f t="shared" si="10"/>
        <v>0.96585538230191581</v>
      </c>
      <c r="N35" s="3"/>
      <c r="O35" s="3"/>
      <c r="P35" s="94"/>
      <c r="R35" s="94"/>
      <c r="T35" s="17"/>
    </row>
    <row r="36" spans="1:20" x14ac:dyDescent="0.25">
      <c r="A36" s="2" t="s">
        <v>23</v>
      </c>
      <c r="B36" s="17">
        <f t="shared" si="1"/>
        <v>270462507.99000001</v>
      </c>
      <c r="C36" s="166">
        <v>56983572.93</v>
      </c>
      <c r="D36" s="166">
        <v>1898972.9600000002</v>
      </c>
      <c r="E36" s="166">
        <v>183175841.28</v>
      </c>
      <c r="F36" s="166">
        <v>23423367.420000002</v>
      </c>
      <c r="G36" s="166">
        <v>4980753.4000000004</v>
      </c>
      <c r="H36" s="17"/>
      <c r="I36" s="32">
        <f>IF(B36&lt;&gt;0,((+C36+D36)/B36*100),(IF(C36&lt;&gt;0,1,0)))</f>
        <v>21.77105667162456</v>
      </c>
      <c r="J36" s="32">
        <f t="shared" si="10"/>
        <v>67.726888521928771</v>
      </c>
      <c r="K36" s="32">
        <f t="shared" si="10"/>
        <v>8.6604859187603367</v>
      </c>
      <c r="L36" s="32">
        <f t="shared" si="10"/>
        <v>1.8415688876863321</v>
      </c>
      <c r="N36" s="3"/>
      <c r="O36" s="3"/>
      <c r="P36" s="94"/>
      <c r="R36" s="94"/>
      <c r="T36" s="17"/>
    </row>
    <row r="37" spans="1:20" x14ac:dyDescent="0.25">
      <c r="A37" s="6" t="s">
        <v>24</v>
      </c>
      <c r="B37" s="33">
        <f t="shared" si="1"/>
        <v>160687616.64999998</v>
      </c>
      <c r="C37" s="169">
        <v>119889238.66</v>
      </c>
      <c r="D37" s="169">
        <v>1097633.46</v>
      </c>
      <c r="E37" s="169">
        <v>31331789.559999999</v>
      </c>
      <c r="F37" s="169">
        <v>8368954.9699999997</v>
      </c>
      <c r="G37" s="169">
        <v>0</v>
      </c>
      <c r="H37" s="33"/>
      <c r="I37" s="35">
        <f>IF(B37&lt;&gt;0,((+C37+D37)/B37*100),(IF(C37&lt;&gt;0,1,0)))</f>
        <v>75.293214649842156</v>
      </c>
      <c r="J37" s="35">
        <f t="shared" si="10"/>
        <v>19.498571335615118</v>
      </c>
      <c r="K37" s="35">
        <f t="shared" si="10"/>
        <v>5.2082140145427323</v>
      </c>
      <c r="L37" s="35">
        <f t="shared" si="10"/>
        <v>0</v>
      </c>
      <c r="N37" s="3"/>
      <c r="O37" s="3"/>
      <c r="P37" s="94"/>
      <c r="R37" s="94"/>
      <c r="T37" s="17"/>
    </row>
    <row r="38" spans="1:20" x14ac:dyDescent="0.25">
      <c r="B38" s="18"/>
      <c r="C38" s="48"/>
      <c r="D38" s="5"/>
      <c r="E38" s="18"/>
      <c r="F38" s="18"/>
      <c r="G38" s="18"/>
      <c r="H38" s="18"/>
      <c r="I38" s="49"/>
      <c r="J38" s="49"/>
      <c r="K38" s="49"/>
      <c r="L38" s="49"/>
      <c r="M38" s="18"/>
    </row>
    <row r="39" spans="1:20" x14ac:dyDescent="0.25">
      <c r="A39" s="47" t="s">
        <v>151</v>
      </c>
      <c r="B39" s="18"/>
      <c r="C39" s="18"/>
      <c r="D39" s="18"/>
      <c r="E39" s="18"/>
      <c r="F39" s="18"/>
      <c r="G39" s="18"/>
      <c r="H39" s="18"/>
      <c r="I39" s="49"/>
      <c r="J39" s="49"/>
      <c r="K39" s="49"/>
      <c r="L39" s="49"/>
      <c r="M39" s="18"/>
    </row>
    <row r="40" spans="1:20" x14ac:dyDescent="0.25">
      <c r="A40" s="47" t="s">
        <v>186</v>
      </c>
      <c r="B40" s="18"/>
      <c r="C40" s="18"/>
      <c r="D40" s="18"/>
      <c r="E40" s="18"/>
      <c r="F40" s="18"/>
      <c r="G40" s="18"/>
      <c r="H40" s="18"/>
      <c r="I40" s="49"/>
      <c r="J40" s="49"/>
      <c r="K40" s="49"/>
      <c r="L40" s="49"/>
      <c r="M40" s="18"/>
    </row>
    <row r="41" spans="1:20" x14ac:dyDescent="0.25">
      <c r="A41" s="170"/>
      <c r="I41" s="32"/>
      <c r="J41" s="32"/>
      <c r="K41" s="32"/>
      <c r="L41" s="32"/>
    </row>
    <row r="42" spans="1:20" x14ac:dyDescent="0.25">
      <c r="C42" s="94"/>
      <c r="D42" s="94"/>
      <c r="E42" s="94"/>
      <c r="F42" s="94"/>
      <c r="G42" s="94"/>
      <c r="I42" s="37"/>
      <c r="J42" s="7"/>
      <c r="K42" s="37"/>
      <c r="L42" s="7"/>
      <c r="M42" s="83"/>
    </row>
    <row r="43" spans="1:20" x14ac:dyDescent="0.25">
      <c r="C43" s="94"/>
      <c r="D43" s="94"/>
      <c r="E43" s="94"/>
      <c r="F43" s="94"/>
      <c r="G43" s="94"/>
      <c r="I43" s="37"/>
      <c r="K43" s="37"/>
      <c r="M43" s="83"/>
    </row>
    <row r="44" spans="1:20" x14ac:dyDescent="0.25">
      <c r="C44" s="94"/>
      <c r="D44" s="94"/>
      <c r="E44" s="94"/>
      <c r="F44" s="94"/>
      <c r="G44" s="94"/>
      <c r="I44" s="37"/>
      <c r="J44" s="94"/>
      <c r="K44" s="37"/>
      <c r="M44" s="83"/>
    </row>
    <row r="45" spans="1:20" x14ac:dyDescent="0.25">
      <c r="C45" s="94"/>
      <c r="D45" s="94"/>
      <c r="E45" s="94"/>
      <c r="F45" s="94"/>
      <c r="G45" s="94"/>
      <c r="I45" s="37"/>
      <c r="J45" s="94"/>
      <c r="K45" s="37"/>
      <c r="M45" s="83"/>
    </row>
    <row r="46" spans="1:20" x14ac:dyDescent="0.25">
      <c r="C46" s="94"/>
      <c r="D46" s="94"/>
      <c r="E46" s="94"/>
      <c r="F46" s="94"/>
      <c r="G46" s="94"/>
      <c r="I46" s="37"/>
      <c r="J46" s="94"/>
      <c r="K46" s="37"/>
      <c r="M46" s="83"/>
    </row>
    <row r="47" spans="1:20" x14ac:dyDescent="0.25">
      <c r="C47" s="94"/>
      <c r="D47" s="94"/>
      <c r="E47" s="94"/>
      <c r="F47" s="94"/>
      <c r="G47" s="94"/>
      <c r="I47" s="37"/>
      <c r="J47" s="94"/>
      <c r="K47" s="37"/>
      <c r="M47" s="83"/>
    </row>
    <row r="48" spans="1:20" x14ac:dyDescent="0.25">
      <c r="C48" s="94"/>
      <c r="D48" s="94"/>
      <c r="E48" s="94"/>
      <c r="F48" s="94"/>
      <c r="G48" s="94"/>
      <c r="I48" s="37"/>
      <c r="J48" s="94"/>
      <c r="K48" s="37"/>
      <c r="M48" s="83"/>
    </row>
    <row r="49" spans="3:13" x14ac:dyDescent="0.25">
      <c r="C49" s="94"/>
      <c r="D49" s="94"/>
      <c r="E49" s="94"/>
      <c r="F49" s="94"/>
      <c r="G49" s="94"/>
      <c r="I49" s="37"/>
      <c r="J49" s="94"/>
      <c r="K49" s="37"/>
      <c r="M49" s="83"/>
    </row>
    <row r="50" spans="3:13" x14ac:dyDescent="0.25">
      <c r="C50" s="94"/>
      <c r="D50" s="94"/>
      <c r="E50" s="94"/>
      <c r="F50" s="94"/>
      <c r="G50" s="94"/>
      <c r="I50" s="37"/>
      <c r="J50" s="94"/>
      <c r="K50" s="37"/>
      <c r="M50" s="83"/>
    </row>
    <row r="51" spans="3:13" x14ac:dyDescent="0.25">
      <c r="C51" s="94"/>
      <c r="D51" s="94"/>
      <c r="E51" s="94"/>
      <c r="F51" s="94"/>
      <c r="G51" s="94"/>
      <c r="I51" s="37"/>
      <c r="J51" s="94"/>
      <c r="K51" s="37"/>
      <c r="M51" s="83"/>
    </row>
    <row r="52" spans="3:13" x14ac:dyDescent="0.25">
      <c r="C52" s="94"/>
      <c r="D52" s="94"/>
      <c r="E52" s="94"/>
      <c r="F52" s="94"/>
      <c r="G52" s="94"/>
      <c r="I52" s="37"/>
      <c r="J52" s="94"/>
      <c r="K52" s="37"/>
      <c r="M52" s="83"/>
    </row>
    <row r="53" spans="3:13" x14ac:dyDescent="0.25">
      <c r="C53" s="94"/>
      <c r="D53" s="94"/>
      <c r="E53" s="94"/>
      <c r="F53" s="94"/>
      <c r="G53" s="94"/>
      <c r="I53" s="37"/>
      <c r="J53" s="94"/>
      <c r="K53" s="37"/>
      <c r="M53" s="83"/>
    </row>
    <row r="54" spans="3:13" x14ac:dyDescent="0.25">
      <c r="C54" s="94"/>
      <c r="D54" s="94"/>
      <c r="E54" s="94"/>
      <c r="F54" s="94"/>
      <c r="G54" s="94"/>
      <c r="I54" s="37"/>
      <c r="J54" s="94"/>
      <c r="K54" s="37"/>
      <c r="M54" s="83"/>
    </row>
    <row r="55" spans="3:13" x14ac:dyDescent="0.25">
      <c r="C55" s="94"/>
      <c r="D55" s="94"/>
      <c r="E55" s="94"/>
      <c r="F55" s="94"/>
      <c r="G55" s="94"/>
      <c r="I55" s="37"/>
      <c r="J55" s="94"/>
      <c r="K55" s="37"/>
      <c r="M55" s="83"/>
    </row>
    <row r="56" spans="3:13" x14ac:dyDescent="0.25">
      <c r="C56" s="94"/>
      <c r="D56" s="94"/>
      <c r="E56" s="94"/>
      <c r="F56" s="94"/>
      <c r="G56" s="94"/>
      <c r="I56" s="37"/>
      <c r="J56" s="94"/>
      <c r="K56" s="37"/>
      <c r="M56" s="83"/>
    </row>
    <row r="57" spans="3:13" x14ac:dyDescent="0.25">
      <c r="C57" s="94"/>
      <c r="D57" s="94"/>
      <c r="E57" s="94"/>
      <c r="F57" s="94"/>
      <c r="G57" s="94"/>
      <c r="I57" s="37"/>
      <c r="J57" s="94"/>
      <c r="K57" s="37"/>
      <c r="M57" s="83"/>
    </row>
    <row r="58" spans="3:13" x14ac:dyDescent="0.25">
      <c r="C58" s="94"/>
      <c r="D58" s="94"/>
      <c r="E58" s="94"/>
      <c r="F58" s="94"/>
      <c r="G58" s="94"/>
      <c r="I58" s="37"/>
      <c r="J58" s="94"/>
      <c r="K58" s="37"/>
      <c r="M58" s="83"/>
    </row>
    <row r="59" spans="3:13" x14ac:dyDescent="0.25">
      <c r="C59" s="94"/>
      <c r="D59" s="94"/>
      <c r="E59" s="94"/>
      <c r="F59" s="94"/>
      <c r="G59" s="94"/>
      <c r="I59" s="37"/>
      <c r="J59" s="94"/>
      <c r="K59" s="37"/>
      <c r="M59" s="83"/>
    </row>
    <row r="60" spans="3:13" x14ac:dyDescent="0.25">
      <c r="C60" s="94"/>
      <c r="D60" s="94"/>
      <c r="E60" s="94"/>
      <c r="F60" s="94"/>
      <c r="G60" s="94"/>
      <c r="I60" s="37"/>
      <c r="J60" s="94"/>
      <c r="K60" s="37"/>
      <c r="M60" s="83"/>
    </row>
    <row r="61" spans="3:13" x14ac:dyDescent="0.25">
      <c r="C61" s="94"/>
      <c r="D61" s="94"/>
      <c r="E61" s="94"/>
      <c r="F61" s="94"/>
      <c r="G61" s="94"/>
      <c r="I61" s="37"/>
      <c r="J61" s="94"/>
      <c r="K61" s="37"/>
      <c r="M61" s="83"/>
    </row>
    <row r="62" spans="3:13" x14ac:dyDescent="0.25">
      <c r="C62" s="94"/>
      <c r="D62" s="94"/>
      <c r="E62" s="94"/>
      <c r="F62" s="94"/>
      <c r="G62" s="94"/>
      <c r="I62" s="37"/>
      <c r="J62" s="94"/>
      <c r="K62" s="37"/>
      <c r="M62" s="83"/>
    </row>
    <row r="63" spans="3:13" x14ac:dyDescent="0.25">
      <c r="C63" s="94"/>
      <c r="D63" s="94"/>
      <c r="E63" s="94"/>
      <c r="F63" s="94"/>
      <c r="G63" s="94"/>
      <c r="I63" s="37"/>
      <c r="J63" s="94"/>
      <c r="K63" s="37"/>
      <c r="M63" s="83"/>
    </row>
    <row r="64" spans="3:13" x14ac:dyDescent="0.25">
      <c r="C64" s="94"/>
      <c r="D64" s="94"/>
      <c r="E64" s="94"/>
      <c r="F64" s="94"/>
      <c r="G64" s="94"/>
      <c r="I64" s="37"/>
      <c r="J64" s="94"/>
      <c r="K64" s="37"/>
      <c r="M64" s="83"/>
    </row>
    <row r="65" spans="3:13" x14ac:dyDescent="0.25">
      <c r="C65" s="94"/>
      <c r="D65" s="94"/>
      <c r="E65" s="94"/>
      <c r="F65" s="94"/>
      <c r="G65" s="94"/>
      <c r="I65" s="37"/>
      <c r="J65" s="94"/>
      <c r="K65" s="37"/>
      <c r="M65" s="83"/>
    </row>
    <row r="66" spans="3:13" x14ac:dyDescent="0.25">
      <c r="C66" s="94"/>
      <c r="D66" s="94"/>
      <c r="E66" s="94"/>
      <c r="F66" s="94"/>
      <c r="G66" s="94"/>
      <c r="I66" s="37"/>
      <c r="J66" s="94"/>
      <c r="K66" s="37"/>
      <c r="M66" s="83"/>
    </row>
    <row r="67" spans="3:13" x14ac:dyDescent="0.25">
      <c r="C67" s="94"/>
      <c r="D67" s="94"/>
      <c r="E67" s="94"/>
      <c r="F67" s="94"/>
      <c r="G67" s="94"/>
      <c r="I67" s="37"/>
      <c r="J67" s="94"/>
      <c r="K67" s="37"/>
      <c r="M67" s="83"/>
    </row>
    <row r="68" spans="3:13" x14ac:dyDescent="0.25">
      <c r="C68" s="94"/>
      <c r="D68" s="94"/>
      <c r="E68" s="94"/>
      <c r="F68" s="94"/>
      <c r="G68" s="94"/>
      <c r="I68" s="37"/>
      <c r="J68" s="94"/>
      <c r="K68" s="37"/>
      <c r="M68" s="83"/>
    </row>
    <row r="69" spans="3:13" x14ac:dyDescent="0.25">
      <c r="C69" s="94"/>
      <c r="D69" s="94"/>
      <c r="E69" s="94"/>
      <c r="F69" s="94"/>
      <c r="G69" s="94"/>
      <c r="I69" s="37"/>
      <c r="J69" s="94"/>
      <c r="K69" s="37"/>
      <c r="M69" s="83"/>
    </row>
    <row r="70" spans="3:13" x14ac:dyDescent="0.25">
      <c r="C70" s="94"/>
      <c r="D70" s="94"/>
      <c r="E70" s="94"/>
      <c r="F70" s="94"/>
      <c r="G70" s="94"/>
      <c r="I70" s="37"/>
      <c r="J70" s="94"/>
      <c r="K70" s="37"/>
      <c r="M70" s="83"/>
    </row>
    <row r="71" spans="3:13" x14ac:dyDescent="0.25">
      <c r="C71" s="94"/>
      <c r="D71" s="94"/>
      <c r="E71" s="94"/>
      <c r="F71" s="94"/>
      <c r="G71" s="94"/>
      <c r="I71" s="37"/>
      <c r="J71" s="94"/>
      <c r="K71" s="37"/>
      <c r="M71" s="83"/>
    </row>
    <row r="72" spans="3:13" x14ac:dyDescent="0.25">
      <c r="C72" s="94"/>
      <c r="D72" s="94"/>
      <c r="E72" s="94"/>
      <c r="F72" s="94"/>
      <c r="G72" s="94"/>
      <c r="I72" s="37"/>
      <c r="J72" s="94"/>
      <c r="K72" s="37"/>
      <c r="M72" s="83"/>
    </row>
    <row r="73" spans="3:13" x14ac:dyDescent="0.25">
      <c r="C73" s="94"/>
      <c r="D73" s="94"/>
      <c r="E73" s="94"/>
      <c r="F73" s="94"/>
      <c r="G73" s="94"/>
      <c r="I73" s="37"/>
      <c r="J73" s="94"/>
      <c r="K73" s="37"/>
      <c r="M73" s="83"/>
    </row>
    <row r="74" spans="3:13" x14ac:dyDescent="0.25">
      <c r="C74" s="94"/>
      <c r="D74" s="94"/>
      <c r="E74" s="94"/>
      <c r="F74" s="94"/>
      <c r="G74" s="94"/>
      <c r="I74" s="37"/>
      <c r="J74" s="94"/>
      <c r="K74" s="37"/>
      <c r="M74" s="83"/>
    </row>
    <row r="75" spans="3:13" x14ac:dyDescent="0.25">
      <c r="C75" s="94"/>
      <c r="D75" s="94"/>
      <c r="E75" s="94"/>
      <c r="F75" s="94"/>
      <c r="G75" s="94"/>
      <c r="I75" s="37"/>
      <c r="J75" s="94"/>
      <c r="K75" s="37"/>
      <c r="M75" s="83"/>
    </row>
    <row r="76" spans="3:13" x14ac:dyDescent="0.25">
      <c r="C76" s="94"/>
      <c r="D76" s="94"/>
      <c r="E76" s="94"/>
      <c r="F76" s="94"/>
      <c r="G76" s="94"/>
      <c r="I76" s="37"/>
      <c r="K76" s="37"/>
      <c r="M76" s="83"/>
    </row>
    <row r="77" spans="3:13" x14ac:dyDescent="0.25">
      <c r="C77" s="94"/>
      <c r="D77" s="94"/>
      <c r="E77" s="94"/>
      <c r="F77" s="94"/>
      <c r="G77" s="94"/>
      <c r="I77" s="37"/>
      <c r="K77" s="37"/>
      <c r="M77" s="83"/>
    </row>
    <row r="79" spans="3:13" x14ac:dyDescent="0.25">
      <c r="C79" s="94"/>
      <c r="D79" s="94"/>
      <c r="E79" s="94"/>
      <c r="F79" s="94"/>
      <c r="G79" s="94"/>
      <c r="I79" s="94"/>
    </row>
    <row r="80" spans="3:13" x14ac:dyDescent="0.25">
      <c r="C80" s="94"/>
      <c r="D80" s="94"/>
      <c r="E80" s="94"/>
      <c r="F80" s="94"/>
      <c r="G80" s="94"/>
      <c r="I80" s="94"/>
    </row>
    <row r="81" spans="3:11" x14ac:dyDescent="0.25">
      <c r="C81" s="94"/>
      <c r="D81" s="94"/>
      <c r="E81" s="94"/>
      <c r="F81" s="94"/>
      <c r="G81" s="94"/>
      <c r="I81" s="94"/>
      <c r="K81" s="37"/>
    </row>
    <row r="82" spans="3:11" x14ac:dyDescent="0.25">
      <c r="C82" s="83"/>
      <c r="D82" s="83"/>
      <c r="E82" s="83"/>
      <c r="F82" s="83"/>
      <c r="G82" s="83"/>
      <c r="H82" s="83"/>
      <c r="I82" s="94"/>
      <c r="K82" s="37"/>
    </row>
    <row r="83" spans="3:11" x14ac:dyDescent="0.25">
      <c r="C83" s="83"/>
      <c r="D83" s="83"/>
      <c r="E83" s="83"/>
      <c r="F83" s="83"/>
      <c r="G83" s="83"/>
      <c r="H83" s="83"/>
    </row>
    <row r="84" spans="3:11" x14ac:dyDescent="0.25">
      <c r="C84" s="83"/>
      <c r="D84" s="83"/>
      <c r="E84" s="83"/>
      <c r="F84" s="83"/>
      <c r="G84" s="83"/>
      <c r="H84" s="83"/>
    </row>
    <row r="85" spans="3:11" x14ac:dyDescent="0.25">
      <c r="C85" s="83"/>
      <c r="D85" s="83"/>
      <c r="E85" s="83"/>
      <c r="F85" s="83"/>
      <c r="G85" s="83"/>
      <c r="H85" s="83"/>
      <c r="I85" s="94"/>
      <c r="K85" s="37"/>
    </row>
    <row r="86" spans="3:11" x14ac:dyDescent="0.25">
      <c r="C86" s="83"/>
      <c r="D86" s="83"/>
      <c r="E86" s="83"/>
      <c r="F86" s="83"/>
      <c r="G86" s="83"/>
      <c r="H86" s="83"/>
      <c r="I86" s="94"/>
      <c r="K86" s="37"/>
    </row>
    <row r="87" spans="3:11" x14ac:dyDescent="0.25">
      <c r="C87" s="83"/>
      <c r="D87" s="83"/>
      <c r="E87" s="83"/>
      <c r="F87" s="83"/>
      <c r="G87" s="83"/>
      <c r="H87" s="83"/>
      <c r="I87" s="94"/>
      <c r="K87" s="37"/>
    </row>
    <row r="88" spans="3:11" x14ac:dyDescent="0.25">
      <c r="C88" s="83"/>
      <c r="D88" s="83"/>
      <c r="E88" s="83"/>
      <c r="F88" s="83"/>
      <c r="G88" s="83"/>
      <c r="H88" s="83"/>
      <c r="I88" s="94"/>
      <c r="K88" s="37"/>
    </row>
    <row r="89" spans="3:11" x14ac:dyDescent="0.25">
      <c r="C89" s="83"/>
      <c r="D89" s="83"/>
      <c r="E89" s="83"/>
      <c r="F89" s="83"/>
      <c r="G89" s="83"/>
      <c r="H89" s="83"/>
      <c r="I89" s="94"/>
    </row>
    <row r="90" spans="3:11" ht="12" customHeight="1" x14ac:dyDescent="0.25">
      <c r="C90" s="83"/>
      <c r="D90" s="83"/>
      <c r="E90" s="83"/>
      <c r="F90" s="83"/>
      <c r="G90" s="83"/>
      <c r="H90" s="83"/>
      <c r="I90" s="94"/>
      <c r="K90" s="37"/>
    </row>
    <row r="91" spans="3:11" x14ac:dyDescent="0.25">
      <c r="C91" s="83"/>
      <c r="D91" s="83"/>
      <c r="E91" s="83"/>
      <c r="F91" s="83"/>
      <c r="G91" s="83"/>
      <c r="H91" s="83"/>
    </row>
    <row r="92" spans="3:11" x14ac:dyDescent="0.25">
      <c r="C92" s="83"/>
      <c r="D92" s="83"/>
      <c r="E92" s="83"/>
      <c r="F92" s="83"/>
      <c r="G92" s="83"/>
      <c r="H92" s="83"/>
      <c r="I92" s="94"/>
      <c r="K92" s="37"/>
    </row>
    <row r="93" spans="3:11" x14ac:dyDescent="0.25">
      <c r="C93" s="83"/>
      <c r="D93" s="83"/>
      <c r="E93" s="83"/>
      <c r="F93" s="83"/>
      <c r="G93" s="83"/>
      <c r="H93" s="83"/>
      <c r="I93" s="94"/>
      <c r="K93" s="37"/>
    </row>
    <row r="94" spans="3:11" x14ac:dyDescent="0.25">
      <c r="C94" s="83"/>
      <c r="D94" s="83"/>
      <c r="E94" s="83"/>
      <c r="F94" s="83"/>
      <c r="G94" s="83"/>
      <c r="H94" s="83"/>
      <c r="I94" s="94"/>
      <c r="K94" s="37"/>
    </row>
    <row r="95" spans="3:11" x14ac:dyDescent="0.25">
      <c r="C95" s="83"/>
      <c r="D95" s="83"/>
      <c r="E95" s="83"/>
      <c r="F95" s="83"/>
      <c r="G95" s="83"/>
      <c r="H95" s="83"/>
    </row>
    <row r="96" spans="3:11" x14ac:dyDescent="0.25">
      <c r="C96" s="83"/>
      <c r="D96" s="83"/>
      <c r="E96" s="83"/>
      <c r="F96" s="83"/>
      <c r="G96" s="83"/>
      <c r="H96" s="83"/>
    </row>
    <row r="97" spans="3:8" x14ac:dyDescent="0.25">
      <c r="C97" s="83"/>
      <c r="D97" s="83"/>
      <c r="E97" s="83"/>
      <c r="F97" s="83"/>
      <c r="G97" s="83"/>
      <c r="H97" s="83"/>
    </row>
    <row r="98" spans="3:8" x14ac:dyDescent="0.25">
      <c r="C98" s="83"/>
      <c r="D98" s="83"/>
      <c r="E98" s="83"/>
      <c r="F98" s="83"/>
      <c r="G98" s="83"/>
      <c r="H98" s="83"/>
    </row>
    <row r="99" spans="3:8" x14ac:dyDescent="0.25">
      <c r="C99" s="83"/>
      <c r="D99" s="83"/>
      <c r="E99" s="83"/>
      <c r="F99" s="83"/>
      <c r="G99" s="83"/>
      <c r="H99" s="83"/>
    </row>
    <row r="100" spans="3:8" x14ac:dyDescent="0.25">
      <c r="C100" s="83"/>
      <c r="D100" s="83"/>
      <c r="E100" s="83"/>
      <c r="F100" s="83"/>
      <c r="G100" s="83"/>
      <c r="H100" s="83"/>
    </row>
    <row r="101" spans="3:8" x14ac:dyDescent="0.25">
      <c r="C101" s="83"/>
      <c r="D101" s="83"/>
      <c r="E101" s="83"/>
      <c r="F101" s="83"/>
      <c r="G101" s="83"/>
      <c r="H101" s="83"/>
    </row>
    <row r="102" spans="3:8" x14ac:dyDescent="0.25">
      <c r="C102" s="83"/>
      <c r="D102" s="83"/>
      <c r="E102" s="83"/>
      <c r="F102" s="83"/>
      <c r="G102" s="83"/>
      <c r="H102" s="83"/>
    </row>
    <row r="103" spans="3:8" x14ac:dyDescent="0.25">
      <c r="C103" s="83"/>
      <c r="D103" s="83"/>
      <c r="E103" s="83"/>
      <c r="F103" s="83"/>
      <c r="G103" s="83"/>
      <c r="H103" s="83"/>
    </row>
    <row r="104" spans="3:8" x14ac:dyDescent="0.25">
      <c r="C104" s="83"/>
      <c r="D104" s="83"/>
      <c r="E104" s="83"/>
      <c r="F104" s="83"/>
      <c r="G104" s="83"/>
      <c r="H104" s="83"/>
    </row>
    <row r="105" spans="3:8" x14ac:dyDescent="0.25">
      <c r="C105" s="83"/>
      <c r="D105" s="83"/>
      <c r="E105" s="83"/>
      <c r="F105" s="83"/>
      <c r="G105" s="83"/>
      <c r="H105" s="83"/>
    </row>
    <row r="106" spans="3:8" x14ac:dyDescent="0.25">
      <c r="C106" s="83"/>
      <c r="D106" s="83"/>
      <c r="E106" s="83"/>
      <c r="F106" s="83"/>
      <c r="G106" s="83"/>
      <c r="H106" s="83"/>
    </row>
    <row r="107" spans="3:8" x14ac:dyDescent="0.25">
      <c r="C107" s="83"/>
      <c r="D107" s="83"/>
      <c r="E107" s="83"/>
      <c r="F107" s="83"/>
      <c r="G107" s="83"/>
      <c r="H107" s="83"/>
    </row>
    <row r="108" spans="3:8" x14ac:dyDescent="0.25">
      <c r="C108" s="83"/>
      <c r="D108" s="83"/>
      <c r="E108" s="83"/>
      <c r="F108" s="83"/>
      <c r="G108" s="83"/>
      <c r="H108" s="83"/>
    </row>
    <row r="109" spans="3:8" x14ac:dyDescent="0.25">
      <c r="C109" s="83"/>
      <c r="D109" s="83"/>
      <c r="E109" s="83"/>
      <c r="F109" s="83"/>
      <c r="G109" s="83"/>
      <c r="H109" s="83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7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22.81640625" style="2" bestFit="1" customWidth="1"/>
    <col min="2" max="2" width="22.81640625" style="18" bestFit="1" customWidth="1"/>
    <col min="3" max="3" width="24.7265625" style="18" bestFit="1" customWidth="1"/>
    <col min="4" max="4" width="13.1796875" style="18" bestFit="1" customWidth="1"/>
    <col min="5" max="5" width="15.54296875" style="18" customWidth="1"/>
    <col min="6" max="6" width="18.453125" style="2" bestFit="1" customWidth="1"/>
    <col min="7" max="7" width="8.7265625" style="2"/>
    <col min="8" max="8" width="13.54296875" style="2" bestFit="1" customWidth="1"/>
    <col min="9" max="9" width="13.26953125" style="2" bestFit="1" customWidth="1"/>
    <col min="10" max="10" width="9.26953125" style="2" bestFit="1" customWidth="1"/>
    <col min="11" max="11" width="10.26953125" style="2" bestFit="1" customWidth="1"/>
    <col min="12" max="12" width="12.26953125" style="2" bestFit="1" customWidth="1"/>
    <col min="13" max="14" width="8.7265625" style="2"/>
    <col min="15" max="15" width="11.26953125" style="2" bestFit="1" customWidth="1"/>
    <col min="16" max="16" width="11.81640625" style="2" bestFit="1" customWidth="1"/>
    <col min="17" max="16384" width="8.7265625" style="2"/>
  </cols>
  <sheetData>
    <row r="1" spans="1:16" x14ac:dyDescent="0.25">
      <c r="A1" s="112"/>
      <c r="B1" s="112"/>
      <c r="C1" s="112" t="s">
        <v>105</v>
      </c>
      <c r="D1" s="112"/>
      <c r="E1" s="112"/>
      <c r="F1" s="112"/>
    </row>
    <row r="2" spans="1:16" x14ac:dyDescent="0.25">
      <c r="H2" s="198"/>
    </row>
    <row r="3" spans="1:16" x14ac:dyDescent="0.25">
      <c r="A3" s="116"/>
      <c r="B3" s="116"/>
      <c r="C3" s="116" t="s">
        <v>197</v>
      </c>
      <c r="D3" s="116"/>
      <c r="E3" s="116"/>
      <c r="F3" s="116"/>
      <c r="G3" s="238"/>
      <c r="H3" s="238"/>
    </row>
    <row r="4" spans="1:16" ht="13" thickBot="1" x14ac:dyDescent="0.3">
      <c r="A4" s="18"/>
      <c r="B4" s="51"/>
      <c r="C4" s="51"/>
      <c r="D4" s="51"/>
      <c r="E4" s="51"/>
      <c r="F4" s="51"/>
    </row>
    <row r="5" spans="1:16" ht="15" customHeight="1" thickTop="1" x14ac:dyDescent="0.25">
      <c r="A5" s="111"/>
      <c r="B5" s="111"/>
      <c r="C5" s="111" t="s">
        <v>42</v>
      </c>
      <c r="D5" s="111"/>
      <c r="E5" s="111"/>
      <c r="F5" s="130"/>
    </row>
    <row r="6" spans="1:16" x14ac:dyDescent="0.25">
      <c r="A6" s="231"/>
      <c r="B6" s="231"/>
      <c r="C6" s="231"/>
      <c r="D6" s="231"/>
      <c r="E6" s="231"/>
      <c r="F6" s="231"/>
      <c r="G6" s="7"/>
    </row>
    <row r="7" spans="1:16" ht="12.75" customHeight="1" x14ac:dyDescent="0.25">
      <c r="C7" s="239"/>
      <c r="F7" s="240"/>
    </row>
    <row r="8" spans="1:16" ht="12.75" customHeight="1" x14ac:dyDescent="0.25">
      <c r="A8" s="156" t="s">
        <v>142</v>
      </c>
      <c r="B8" s="151" t="s">
        <v>169</v>
      </c>
      <c r="C8" s="241" t="s">
        <v>136</v>
      </c>
      <c r="D8" s="242" t="s">
        <v>137</v>
      </c>
      <c r="E8" s="241" t="s">
        <v>138</v>
      </c>
      <c r="F8" s="241" t="s">
        <v>133</v>
      </c>
    </row>
    <row r="9" spans="1:16" ht="12.75" customHeight="1" x14ac:dyDescent="0.25">
      <c r="A9" s="122"/>
      <c r="B9" s="129"/>
      <c r="C9" s="129"/>
      <c r="E9" s="129"/>
      <c r="F9" s="129"/>
    </row>
    <row r="10" spans="1:16" ht="13" thickBot="1" x14ac:dyDescent="0.3">
      <c r="A10" s="235"/>
      <c r="B10" s="128"/>
      <c r="C10" s="128"/>
      <c r="D10" s="235"/>
      <c r="E10" s="128"/>
      <c r="F10" s="128"/>
    </row>
    <row r="11" spans="1:16" s="60" customFormat="1" x14ac:dyDescent="0.25">
      <c r="A11" s="243" t="s">
        <v>0</v>
      </c>
      <c r="B11" s="104">
        <f>SUM(B13:B40)</f>
        <v>311079529</v>
      </c>
      <c r="C11" s="104">
        <f>SUM(C13:C40)</f>
        <v>21705798.469999999</v>
      </c>
      <c r="D11" s="104">
        <f>SUM(D13:D40)</f>
        <v>640298.47</v>
      </c>
      <c r="E11" s="104">
        <f>SUM(E13:E40)</f>
        <v>7155069.9699999997</v>
      </c>
      <c r="F11" s="104">
        <f>SUM(F13:F40)</f>
        <v>516204643.10000002</v>
      </c>
      <c r="H11" s="244"/>
    </row>
    <row r="12" spans="1:16" x14ac:dyDescent="0.25">
      <c r="A12" s="7"/>
      <c r="B12" s="79"/>
      <c r="C12" s="43"/>
      <c r="D12" s="43"/>
      <c r="E12" s="43"/>
      <c r="F12" s="18"/>
      <c r="H12" s="94"/>
      <c r="I12" s="94"/>
      <c r="J12" s="94"/>
      <c r="K12" s="94"/>
      <c r="L12" s="94"/>
    </row>
    <row r="13" spans="1:16" x14ac:dyDescent="0.25">
      <c r="A13" s="2" t="s">
        <v>1</v>
      </c>
      <c r="B13" s="69">
        <v>87209</v>
      </c>
      <c r="C13" s="11">
        <v>19000</v>
      </c>
      <c r="D13" s="11">
        <v>0</v>
      </c>
      <c r="E13" s="44">
        <v>395731.29000000004</v>
      </c>
      <c r="F13" s="11">
        <v>6440909.4399999976</v>
      </c>
      <c r="H13" s="94"/>
      <c r="I13" s="94"/>
      <c r="J13" s="94"/>
      <c r="K13" s="94"/>
      <c r="L13" s="94"/>
      <c r="O13" s="94"/>
      <c r="P13" s="94"/>
    </row>
    <row r="14" spans="1:16" x14ac:dyDescent="0.25">
      <c r="A14" s="2" t="s">
        <v>2</v>
      </c>
      <c r="B14" s="69">
        <v>16739448</v>
      </c>
      <c r="C14" s="11">
        <v>393150</v>
      </c>
      <c r="D14" s="11">
        <v>126631.63</v>
      </c>
      <c r="E14" s="44">
        <v>227736.08000000002</v>
      </c>
      <c r="F14" s="11">
        <v>28354605.970000029</v>
      </c>
      <c r="H14" s="94"/>
      <c r="I14" s="94"/>
      <c r="J14" s="94"/>
      <c r="K14" s="94"/>
      <c r="L14" s="94"/>
      <c r="O14" s="94"/>
      <c r="P14" s="94"/>
    </row>
    <row r="15" spans="1:16" x14ac:dyDescent="0.25">
      <c r="A15" s="2" t="s">
        <v>3</v>
      </c>
      <c r="B15" s="69">
        <v>27563579</v>
      </c>
      <c r="C15" s="11">
        <v>18374933</v>
      </c>
      <c r="D15" s="11">
        <v>0</v>
      </c>
      <c r="E15" s="44">
        <v>268695.15000000002</v>
      </c>
      <c r="F15" s="11">
        <v>96418074.49000001</v>
      </c>
      <c r="H15" s="94"/>
      <c r="I15" s="94"/>
      <c r="J15" s="94"/>
      <c r="K15" s="94"/>
      <c r="L15" s="94"/>
      <c r="O15" s="94"/>
      <c r="P15" s="94"/>
    </row>
    <row r="16" spans="1:16" x14ac:dyDescent="0.25">
      <c r="A16" s="2" t="s">
        <v>4</v>
      </c>
      <c r="B16" s="69">
        <v>27865731</v>
      </c>
      <c r="C16" s="11">
        <v>2522242.9</v>
      </c>
      <c r="D16" s="11">
        <v>0</v>
      </c>
      <c r="E16" s="44">
        <v>735875.34</v>
      </c>
      <c r="F16" s="11">
        <v>34186081.789999962</v>
      </c>
      <c r="H16" s="94"/>
      <c r="I16" s="94"/>
      <c r="J16" s="94"/>
      <c r="K16" s="94"/>
      <c r="L16" s="94"/>
      <c r="O16" s="94"/>
      <c r="P16" s="94"/>
    </row>
    <row r="17" spans="1:16" x14ac:dyDescent="0.25">
      <c r="A17" s="2" t="s">
        <v>5</v>
      </c>
      <c r="B17" s="69">
        <v>555046</v>
      </c>
      <c r="C17" s="11">
        <v>0</v>
      </c>
      <c r="D17" s="11">
        <v>91123.05</v>
      </c>
      <c r="E17" s="44">
        <v>140217.69</v>
      </c>
      <c r="F17" s="11">
        <v>7101779.7900000066</v>
      </c>
      <c r="H17" s="94"/>
      <c r="I17" s="94"/>
      <c r="J17" s="94"/>
      <c r="K17" s="94"/>
      <c r="L17" s="94"/>
      <c r="O17" s="94"/>
      <c r="P17" s="94"/>
    </row>
    <row r="18" spans="1:16" ht="11.5" customHeight="1" x14ac:dyDescent="0.25">
      <c r="B18" s="69"/>
      <c r="C18" s="11">
        <v>0</v>
      </c>
      <c r="D18" s="11">
        <v>0</v>
      </c>
      <c r="E18" s="44">
        <v>0</v>
      </c>
      <c r="F18" s="11">
        <v>0</v>
      </c>
      <c r="H18" s="94"/>
      <c r="I18" s="94"/>
      <c r="J18" s="94"/>
      <c r="K18" s="94"/>
      <c r="L18" s="94"/>
      <c r="O18" s="94"/>
    </row>
    <row r="19" spans="1:16" x14ac:dyDescent="0.25">
      <c r="A19" s="2" t="s">
        <v>6</v>
      </c>
      <c r="B19" s="69">
        <v>2770871</v>
      </c>
      <c r="C19" s="11">
        <v>7000</v>
      </c>
      <c r="D19" s="11">
        <v>0</v>
      </c>
      <c r="E19" s="44">
        <v>497091.79</v>
      </c>
      <c r="F19" s="11">
        <v>5797748.4900000021</v>
      </c>
      <c r="H19" s="94"/>
      <c r="I19" s="94"/>
      <c r="J19" s="94"/>
      <c r="K19" s="94"/>
      <c r="L19" s="94"/>
      <c r="O19" s="94"/>
      <c r="P19" s="94"/>
    </row>
    <row r="20" spans="1:16" x14ac:dyDescent="0.25">
      <c r="A20" s="2" t="s">
        <v>7</v>
      </c>
      <c r="B20" s="69">
        <v>1148232</v>
      </c>
      <c r="C20" s="11">
        <v>0</v>
      </c>
      <c r="D20" s="11">
        <v>0</v>
      </c>
      <c r="E20" s="44">
        <v>1011690.91</v>
      </c>
      <c r="F20" s="11">
        <v>10485415.560000017</v>
      </c>
      <c r="H20" s="94"/>
      <c r="I20" s="94"/>
      <c r="J20" s="94"/>
      <c r="K20" s="94"/>
      <c r="L20" s="94"/>
      <c r="O20" s="94"/>
      <c r="P20" s="94"/>
    </row>
    <row r="21" spans="1:16" x14ac:dyDescent="0.25">
      <c r="A21" s="2" t="s">
        <v>8</v>
      </c>
      <c r="B21" s="69">
        <v>1310013</v>
      </c>
      <c r="C21" s="11">
        <v>48400</v>
      </c>
      <c r="D21" s="11">
        <v>8261.82</v>
      </c>
      <c r="E21" s="44">
        <v>210506.76</v>
      </c>
      <c r="F21" s="11">
        <v>9009290.200000003</v>
      </c>
      <c r="H21" s="94"/>
      <c r="I21" s="94"/>
      <c r="J21" s="94"/>
      <c r="K21" s="94"/>
      <c r="L21" s="94"/>
      <c r="O21" s="94"/>
      <c r="P21" s="94"/>
    </row>
    <row r="22" spans="1:16" x14ac:dyDescent="0.25">
      <c r="A22" s="2" t="s">
        <v>9</v>
      </c>
      <c r="B22" s="69">
        <v>3392610</v>
      </c>
      <c r="C22" s="11">
        <v>75322.570000000007</v>
      </c>
      <c r="D22" s="11">
        <v>0</v>
      </c>
      <c r="E22" s="44">
        <v>479696.82</v>
      </c>
      <c r="F22" s="11">
        <v>18110093.299999982</v>
      </c>
      <c r="H22" s="94"/>
      <c r="I22" s="94"/>
      <c r="J22" s="94"/>
      <c r="K22" s="94"/>
      <c r="L22" s="94"/>
      <c r="O22" s="94"/>
      <c r="P22" s="94"/>
    </row>
    <row r="23" spans="1:16" x14ac:dyDescent="0.25">
      <c r="A23" s="2" t="s">
        <v>10</v>
      </c>
      <c r="B23" s="69">
        <v>931240</v>
      </c>
      <c r="C23" s="11">
        <v>0</v>
      </c>
      <c r="D23" s="11">
        <v>0</v>
      </c>
      <c r="E23" s="44">
        <v>205807.1</v>
      </c>
      <c r="F23" s="11">
        <v>5822806.1699999943</v>
      </c>
      <c r="H23" s="94"/>
      <c r="I23" s="94"/>
      <c r="J23" s="94"/>
      <c r="K23" s="94"/>
      <c r="L23" s="94"/>
      <c r="O23" s="94"/>
      <c r="P23" s="94"/>
    </row>
    <row r="24" spans="1:16" x14ac:dyDescent="0.25">
      <c r="B24" s="69"/>
      <c r="C24" s="11">
        <v>0</v>
      </c>
      <c r="D24" s="11">
        <v>0</v>
      </c>
      <c r="E24" s="44">
        <v>0</v>
      </c>
      <c r="F24" s="11">
        <v>0</v>
      </c>
      <c r="H24" s="94"/>
      <c r="I24" s="94"/>
      <c r="J24" s="94"/>
      <c r="K24" s="94"/>
      <c r="L24" s="94"/>
      <c r="O24" s="94"/>
    </row>
    <row r="25" spans="1:16" x14ac:dyDescent="0.25">
      <c r="A25" s="2" t="s">
        <v>11</v>
      </c>
      <c r="B25" s="69">
        <v>10695312</v>
      </c>
      <c r="C25" s="11">
        <v>61700</v>
      </c>
      <c r="D25" s="11">
        <v>0</v>
      </c>
      <c r="E25" s="44">
        <v>235118.54</v>
      </c>
      <c r="F25" s="11">
        <v>20560528.829999983</v>
      </c>
      <c r="H25" s="94"/>
      <c r="I25" s="94"/>
      <c r="J25" s="94"/>
      <c r="K25" s="94"/>
      <c r="L25" s="94"/>
      <c r="O25" s="94"/>
      <c r="P25" s="94"/>
    </row>
    <row r="26" spans="1:16" x14ac:dyDescent="0.25">
      <c r="A26" s="2" t="s">
        <v>12</v>
      </c>
      <c r="B26" s="69">
        <v>28972</v>
      </c>
      <c r="C26" s="11">
        <v>6000</v>
      </c>
      <c r="D26" s="11">
        <v>0</v>
      </c>
      <c r="E26" s="44">
        <v>445630.87</v>
      </c>
      <c r="F26" s="11">
        <v>2594541.0799999982</v>
      </c>
      <c r="H26" s="94"/>
      <c r="I26" s="94"/>
      <c r="J26" s="94"/>
      <c r="K26" s="94"/>
      <c r="L26" s="94"/>
      <c r="O26" s="94"/>
      <c r="P26" s="94"/>
    </row>
    <row r="27" spans="1:16" x14ac:dyDescent="0.25">
      <c r="A27" s="2" t="s">
        <v>13</v>
      </c>
      <c r="B27" s="69">
        <v>2625671</v>
      </c>
      <c r="C27" s="11">
        <v>98900</v>
      </c>
      <c r="D27" s="11">
        <v>0</v>
      </c>
      <c r="E27" s="44">
        <v>294407.84999999998</v>
      </c>
      <c r="F27" s="11">
        <v>14127088.99000001</v>
      </c>
      <c r="H27" s="94"/>
      <c r="I27" s="94"/>
      <c r="J27" s="94"/>
      <c r="K27" s="94"/>
      <c r="L27" s="94"/>
      <c r="O27" s="94"/>
      <c r="P27" s="94"/>
    </row>
    <row r="28" spans="1:16" x14ac:dyDescent="0.25">
      <c r="A28" s="2" t="s">
        <v>14</v>
      </c>
      <c r="B28" s="69">
        <v>10351914</v>
      </c>
      <c r="C28" s="11">
        <v>0</v>
      </c>
      <c r="D28" s="11">
        <v>0</v>
      </c>
      <c r="E28" s="44">
        <v>286790.33</v>
      </c>
      <c r="F28" s="11">
        <v>17166737.619999975</v>
      </c>
      <c r="H28" s="94"/>
      <c r="I28" s="94"/>
      <c r="J28" s="94"/>
      <c r="K28" s="94"/>
      <c r="L28" s="94"/>
      <c r="O28" s="94"/>
      <c r="P28" s="94"/>
    </row>
    <row r="29" spans="1:16" x14ac:dyDescent="0.25">
      <c r="A29" s="2" t="s">
        <v>15</v>
      </c>
      <c r="B29" s="69">
        <v>200816</v>
      </c>
      <c r="C29" s="11">
        <v>3000</v>
      </c>
      <c r="D29" s="11">
        <v>42304.05</v>
      </c>
      <c r="E29" s="44">
        <v>231194.9</v>
      </c>
      <c r="F29" s="11">
        <v>1004482.8499999996</v>
      </c>
      <c r="H29" s="94"/>
      <c r="I29" s="94"/>
      <c r="J29" s="94"/>
      <c r="K29" s="94"/>
      <c r="L29" s="94"/>
      <c r="O29" s="94"/>
      <c r="P29" s="94"/>
    </row>
    <row r="30" spans="1:16" x14ac:dyDescent="0.25">
      <c r="B30" s="69"/>
      <c r="C30" s="11">
        <v>0</v>
      </c>
      <c r="D30" s="11">
        <v>0</v>
      </c>
      <c r="E30" s="44">
        <v>0</v>
      </c>
      <c r="F30" s="11">
        <v>0</v>
      </c>
      <c r="H30" s="94"/>
      <c r="I30" s="94"/>
      <c r="J30" s="94"/>
      <c r="K30" s="94"/>
      <c r="L30" s="94"/>
      <c r="O30" s="94"/>
    </row>
    <row r="31" spans="1:16" x14ac:dyDescent="0.25">
      <c r="A31" s="2" t="s">
        <v>16</v>
      </c>
      <c r="B31" s="69">
        <v>76846546</v>
      </c>
      <c r="C31" s="11">
        <v>0</v>
      </c>
      <c r="D31" s="11">
        <v>0</v>
      </c>
      <c r="E31" s="44">
        <v>487168.12</v>
      </c>
      <c r="F31" s="11">
        <v>66627343.029999971</v>
      </c>
      <c r="H31" s="94"/>
      <c r="I31" s="94"/>
      <c r="J31" s="94"/>
      <c r="K31" s="94"/>
      <c r="L31" s="94"/>
      <c r="O31" s="94"/>
      <c r="P31" s="94"/>
    </row>
    <row r="32" spans="1:16" x14ac:dyDescent="0.25">
      <c r="A32" s="2" t="s">
        <v>17</v>
      </c>
      <c r="B32" s="69">
        <v>113918817</v>
      </c>
      <c r="C32" s="11">
        <v>0</v>
      </c>
      <c r="D32" s="11">
        <v>0</v>
      </c>
      <c r="E32" s="44">
        <v>0</v>
      </c>
      <c r="F32" s="11">
        <v>124025674.38000011</v>
      </c>
      <c r="H32" s="94"/>
      <c r="I32" s="94"/>
      <c r="J32" s="94"/>
      <c r="K32" s="94"/>
      <c r="L32" s="94"/>
      <c r="O32" s="94"/>
      <c r="P32" s="94"/>
    </row>
    <row r="33" spans="1:16" x14ac:dyDescent="0.25">
      <c r="A33" s="2" t="s">
        <v>18</v>
      </c>
      <c r="B33" s="69">
        <v>843284</v>
      </c>
      <c r="C33" s="11">
        <v>0</v>
      </c>
      <c r="D33" s="11">
        <v>0</v>
      </c>
      <c r="E33" s="44">
        <v>284406.76</v>
      </c>
      <c r="F33" s="11">
        <v>3065252.6399999931</v>
      </c>
      <c r="H33" s="94"/>
      <c r="I33" s="94"/>
      <c r="J33" s="94"/>
      <c r="K33" s="94"/>
      <c r="L33" s="94"/>
      <c r="O33" s="94"/>
      <c r="P33" s="94"/>
    </row>
    <row r="34" spans="1:16" x14ac:dyDescent="0.25">
      <c r="A34" s="2" t="s">
        <v>19</v>
      </c>
      <c r="B34" s="69">
        <v>1083359</v>
      </c>
      <c r="C34" s="11">
        <v>36400</v>
      </c>
      <c r="D34" s="11">
        <v>0</v>
      </c>
      <c r="E34" s="44">
        <v>0</v>
      </c>
      <c r="F34" s="11">
        <v>8118767.849999994</v>
      </c>
      <c r="H34" s="94"/>
      <c r="I34" s="94"/>
      <c r="J34" s="94"/>
      <c r="K34" s="94"/>
      <c r="L34" s="94"/>
      <c r="O34" s="94"/>
      <c r="P34" s="94"/>
    </row>
    <row r="35" spans="1:16" x14ac:dyDescent="0.25">
      <c r="A35" s="2" t="s">
        <v>20</v>
      </c>
      <c r="B35" s="69">
        <v>637162</v>
      </c>
      <c r="C35" s="11">
        <v>0</v>
      </c>
      <c r="D35" s="11">
        <v>155531.63</v>
      </c>
      <c r="E35" s="44">
        <v>3782.55</v>
      </c>
      <c r="F35" s="11">
        <v>4923959.7500000037</v>
      </c>
      <c r="H35" s="94"/>
      <c r="I35" s="94"/>
      <c r="J35" s="94"/>
      <c r="K35" s="94"/>
      <c r="L35" s="94"/>
      <c r="O35" s="94"/>
      <c r="P35" s="94"/>
    </row>
    <row r="36" spans="1:16" x14ac:dyDescent="0.25">
      <c r="B36" s="69"/>
      <c r="C36" s="11">
        <v>0</v>
      </c>
      <c r="D36" s="11">
        <v>0</v>
      </c>
      <c r="E36" s="44">
        <v>0</v>
      </c>
      <c r="F36" s="11">
        <v>0</v>
      </c>
      <c r="H36" s="94"/>
      <c r="I36" s="94"/>
      <c r="J36" s="94"/>
      <c r="K36" s="94"/>
      <c r="L36" s="94"/>
    </row>
    <row r="37" spans="1:16" x14ac:dyDescent="0.25">
      <c r="A37" s="2" t="s">
        <v>21</v>
      </c>
      <c r="B37" s="69">
        <v>1164733</v>
      </c>
      <c r="C37" s="11">
        <v>2000</v>
      </c>
      <c r="D37" s="11">
        <v>0</v>
      </c>
      <c r="E37" s="44">
        <v>239798.34</v>
      </c>
      <c r="F37" s="11">
        <v>1477601.2100000009</v>
      </c>
      <c r="H37" s="94"/>
      <c r="I37" s="94"/>
      <c r="J37" s="94"/>
      <c r="K37" s="94"/>
      <c r="L37" s="94"/>
      <c r="O37" s="94"/>
      <c r="P37" s="94"/>
    </row>
    <row r="38" spans="1:16" x14ac:dyDescent="0.25">
      <c r="A38" s="2" t="s">
        <v>22</v>
      </c>
      <c r="B38" s="69">
        <v>2876526</v>
      </c>
      <c r="C38" s="11">
        <v>32750</v>
      </c>
      <c r="D38" s="11">
        <v>109962.29999999999</v>
      </c>
      <c r="E38" s="44">
        <v>118404.86</v>
      </c>
      <c r="F38" s="11">
        <v>16569483.810000002</v>
      </c>
      <c r="H38" s="94"/>
      <c r="I38" s="94"/>
      <c r="J38" s="94"/>
      <c r="K38" s="94"/>
      <c r="L38" s="94"/>
      <c r="O38" s="94"/>
      <c r="P38" s="94"/>
    </row>
    <row r="39" spans="1:16" x14ac:dyDescent="0.25">
      <c r="A39" s="2" t="s">
        <v>23</v>
      </c>
      <c r="B39" s="69">
        <v>7043675</v>
      </c>
      <c r="C39" s="11">
        <v>25000</v>
      </c>
      <c r="D39" s="11">
        <v>106483.99</v>
      </c>
      <c r="E39" s="44">
        <v>355317.91999999993</v>
      </c>
      <c r="F39" s="11">
        <v>12565062.849999994</v>
      </c>
      <c r="H39" s="94"/>
      <c r="I39" s="94"/>
      <c r="J39" s="94"/>
      <c r="K39" s="94"/>
      <c r="L39" s="94"/>
      <c r="O39" s="94"/>
      <c r="P39" s="94"/>
    </row>
    <row r="40" spans="1:16" x14ac:dyDescent="0.25">
      <c r="A40" s="6" t="s">
        <v>24</v>
      </c>
      <c r="B40" s="87">
        <v>398763</v>
      </c>
      <c r="C40" s="34">
        <v>0</v>
      </c>
      <c r="D40" s="34">
        <v>0</v>
      </c>
      <c r="E40" s="45">
        <v>0</v>
      </c>
      <c r="F40" s="34">
        <v>1651313.0100000016</v>
      </c>
      <c r="H40" s="94"/>
      <c r="I40" s="94"/>
      <c r="J40" s="94"/>
      <c r="K40" s="94"/>
      <c r="L40" s="94"/>
      <c r="O40" s="94"/>
      <c r="P40" s="94"/>
    </row>
    <row r="42" spans="1:16" x14ac:dyDescent="0.25">
      <c r="A42" s="183"/>
    </row>
    <row r="43" spans="1:16" x14ac:dyDescent="0.25">
      <c r="B43" s="84"/>
      <c r="C43" s="84"/>
      <c r="D43" s="84"/>
      <c r="E43" s="84"/>
      <c r="F43" s="94"/>
    </row>
    <row r="44" spans="1:16" x14ac:dyDescent="0.25">
      <c r="A44" s="220"/>
      <c r="B44" s="84"/>
      <c r="C44" s="84"/>
      <c r="D44" s="84"/>
      <c r="E44" s="84"/>
      <c r="F44" s="94"/>
    </row>
    <row r="45" spans="1:16" x14ac:dyDescent="0.25">
      <c r="A45" s="58"/>
      <c r="B45" s="84"/>
      <c r="C45" s="84"/>
      <c r="D45" s="84"/>
      <c r="E45" s="84"/>
      <c r="F45" s="94"/>
    </row>
    <row r="46" spans="1:16" x14ac:dyDescent="0.25">
      <c r="A46" s="58"/>
      <c r="B46" s="84"/>
      <c r="C46" s="84"/>
      <c r="D46" s="84"/>
      <c r="E46" s="84"/>
      <c r="F46" s="94"/>
    </row>
    <row r="47" spans="1:16" x14ac:dyDescent="0.25">
      <c r="A47" s="58"/>
      <c r="B47" s="84"/>
      <c r="C47" s="84"/>
      <c r="D47" s="84"/>
      <c r="E47" s="84"/>
      <c r="F47" s="94"/>
    </row>
    <row r="48" spans="1:16" x14ac:dyDescent="0.25">
      <c r="A48" s="58"/>
      <c r="B48" s="84"/>
      <c r="C48" s="84"/>
      <c r="D48" s="84"/>
      <c r="E48" s="84"/>
      <c r="F48" s="94"/>
    </row>
    <row r="49" spans="1:6" x14ac:dyDescent="0.25">
      <c r="A49" s="58"/>
      <c r="B49" s="84"/>
      <c r="C49" s="84"/>
      <c r="D49" s="84"/>
      <c r="E49" s="84"/>
      <c r="F49" s="94"/>
    </row>
    <row r="50" spans="1:6" x14ac:dyDescent="0.25">
      <c r="A50" s="58"/>
      <c r="B50" s="84"/>
      <c r="C50" s="84"/>
      <c r="D50" s="84"/>
      <c r="E50" s="84"/>
      <c r="F50" s="94"/>
    </row>
    <row r="51" spans="1:6" x14ac:dyDescent="0.25">
      <c r="A51" s="58"/>
      <c r="B51" s="84"/>
      <c r="C51" s="84"/>
      <c r="D51" s="84"/>
      <c r="E51" s="84"/>
      <c r="F51" s="94"/>
    </row>
    <row r="52" spans="1:6" x14ac:dyDescent="0.25">
      <c r="A52" s="58"/>
      <c r="B52" s="84"/>
      <c r="C52" s="84"/>
      <c r="D52" s="84"/>
      <c r="E52" s="84"/>
      <c r="F52" s="94"/>
    </row>
    <row r="53" spans="1:6" x14ac:dyDescent="0.25">
      <c r="A53" s="58"/>
      <c r="B53" s="84"/>
      <c r="C53" s="84"/>
      <c r="D53" s="84"/>
      <c r="E53" s="84"/>
      <c r="F53" s="94"/>
    </row>
    <row r="54" spans="1:6" x14ac:dyDescent="0.25">
      <c r="A54" s="58"/>
      <c r="B54" s="84"/>
      <c r="C54" s="84"/>
      <c r="D54" s="84"/>
      <c r="E54" s="84"/>
      <c r="F54" s="94"/>
    </row>
    <row r="55" spans="1:6" x14ac:dyDescent="0.25">
      <c r="A55" s="58"/>
      <c r="B55" s="84"/>
      <c r="C55" s="84"/>
      <c r="D55" s="84"/>
      <c r="E55" s="84"/>
      <c r="F55" s="94"/>
    </row>
    <row r="56" spans="1:6" x14ac:dyDescent="0.25">
      <c r="A56" s="58"/>
      <c r="B56" s="84"/>
      <c r="C56" s="84"/>
      <c r="D56" s="84"/>
      <c r="E56" s="84"/>
      <c r="F56" s="94"/>
    </row>
    <row r="57" spans="1:6" x14ac:dyDescent="0.25">
      <c r="A57" s="58"/>
      <c r="B57" s="84"/>
      <c r="C57" s="84"/>
      <c r="D57" s="84"/>
      <c r="E57" s="84"/>
      <c r="F57" s="94"/>
    </row>
    <row r="58" spans="1:6" x14ac:dyDescent="0.25">
      <c r="A58" s="58"/>
      <c r="B58" s="84"/>
      <c r="C58" s="84"/>
      <c r="D58" s="84"/>
      <c r="E58" s="84"/>
      <c r="F58" s="94"/>
    </row>
    <row r="59" spans="1:6" x14ac:dyDescent="0.25">
      <c r="A59" s="58"/>
      <c r="B59" s="84"/>
      <c r="C59" s="84"/>
      <c r="D59" s="84"/>
      <c r="E59" s="84"/>
      <c r="F59" s="94"/>
    </row>
    <row r="60" spans="1:6" x14ac:dyDescent="0.25">
      <c r="A60" s="58"/>
      <c r="B60" s="84"/>
      <c r="C60" s="84"/>
      <c r="D60" s="84"/>
      <c r="E60" s="84"/>
      <c r="F60" s="94"/>
    </row>
    <row r="61" spans="1:6" x14ac:dyDescent="0.25">
      <c r="A61" s="58"/>
      <c r="B61" s="84"/>
      <c r="C61" s="84"/>
      <c r="D61" s="84"/>
      <c r="E61" s="84"/>
      <c r="F61" s="94"/>
    </row>
    <row r="62" spans="1:6" x14ac:dyDescent="0.25">
      <c r="A62" s="58"/>
      <c r="B62" s="84"/>
      <c r="C62" s="84"/>
      <c r="D62" s="84"/>
      <c r="E62" s="84"/>
      <c r="F62" s="94"/>
    </row>
    <row r="63" spans="1:6" x14ac:dyDescent="0.25">
      <c r="A63" s="58"/>
      <c r="B63" s="84"/>
      <c r="C63" s="84"/>
      <c r="D63" s="84"/>
      <c r="E63" s="84"/>
      <c r="F63" s="94"/>
    </row>
    <row r="64" spans="1:6" x14ac:dyDescent="0.25">
      <c r="A64" s="58"/>
      <c r="B64" s="84"/>
      <c r="C64" s="84"/>
      <c r="D64" s="84"/>
      <c r="E64" s="84"/>
      <c r="F64" s="94"/>
    </row>
    <row r="65" spans="1:6" x14ac:dyDescent="0.25">
      <c r="A65" s="58"/>
      <c r="B65" s="84"/>
      <c r="C65" s="84"/>
      <c r="D65" s="84"/>
      <c r="E65" s="84"/>
      <c r="F65" s="94"/>
    </row>
    <row r="66" spans="1:6" x14ac:dyDescent="0.25">
      <c r="A66" s="58"/>
      <c r="B66" s="84"/>
      <c r="C66" s="84"/>
      <c r="D66" s="84"/>
      <c r="E66" s="84"/>
      <c r="F66" s="94"/>
    </row>
    <row r="67" spans="1:6" x14ac:dyDescent="0.25">
      <c r="A67" s="58"/>
      <c r="B67" s="84"/>
      <c r="C67" s="84"/>
      <c r="D67" s="84"/>
      <c r="E67" s="84"/>
      <c r="F67" s="94"/>
    </row>
    <row r="68" spans="1:6" x14ac:dyDescent="0.25">
      <c r="A68" s="58"/>
      <c r="B68" s="84"/>
      <c r="C68" s="84"/>
      <c r="D68" s="84"/>
      <c r="E68" s="84"/>
      <c r="F68" s="94"/>
    </row>
    <row r="69" spans="1:6" x14ac:dyDescent="0.25">
      <c r="A69" s="58"/>
      <c r="B69" s="84"/>
      <c r="C69" s="84"/>
      <c r="D69" s="84"/>
      <c r="E69" s="84"/>
      <c r="F69" s="94"/>
    </row>
    <row r="70" spans="1:6" x14ac:dyDescent="0.25">
      <c r="A70" s="58"/>
      <c r="B70" s="84"/>
      <c r="C70" s="84"/>
      <c r="D70" s="84"/>
      <c r="E70" s="84"/>
      <c r="F70" s="94"/>
    </row>
    <row r="71" spans="1:6" x14ac:dyDescent="0.25">
      <c r="A71" s="58"/>
      <c r="B71" s="84"/>
      <c r="C71" s="84"/>
      <c r="D71" s="84"/>
      <c r="E71" s="84"/>
      <c r="F71" s="94"/>
    </row>
    <row r="73" spans="1:6" x14ac:dyDescent="0.25">
      <c r="B73" s="84"/>
      <c r="C73" s="84"/>
      <c r="D73" s="84"/>
      <c r="E73" s="84"/>
      <c r="F73" s="94"/>
    </row>
    <row r="74" spans="1:6" x14ac:dyDescent="0.25">
      <c r="B74" s="84"/>
      <c r="C74" s="84"/>
      <c r="D74" s="84"/>
      <c r="E74" s="84"/>
      <c r="F74" s="94"/>
    </row>
    <row r="75" spans="1:6" x14ac:dyDescent="0.25">
      <c r="B75" s="84"/>
      <c r="C75" s="84"/>
      <c r="D75" s="84"/>
      <c r="E75" s="84"/>
      <c r="F75" s="94"/>
    </row>
    <row r="77" spans="1:6" x14ac:dyDescent="0.25">
      <c r="B77" s="84"/>
      <c r="C77" s="84"/>
      <c r="D77" s="84"/>
      <c r="E77" s="84"/>
      <c r="F77" s="9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21.81640625" style="2" customWidth="1"/>
    <col min="2" max="2" width="15.453125" style="2" customWidth="1"/>
    <col min="3" max="3" width="5.453125" style="2" customWidth="1"/>
    <col min="4" max="4" width="18.26953125" style="2" customWidth="1"/>
    <col min="5" max="5" width="5.1796875" style="2" customWidth="1"/>
    <col min="6" max="6" width="18" style="2" customWidth="1"/>
    <col min="7" max="7" width="8.453125" style="2" customWidth="1"/>
    <col min="8" max="8" width="11.26953125" style="2" customWidth="1"/>
    <col min="9" max="9" width="8" style="2" customWidth="1"/>
    <col min="10" max="10" width="11.26953125" style="2" bestFit="1" customWidth="1"/>
    <col min="11" max="11" width="8.7265625" style="2"/>
    <col min="12" max="12" width="10.26953125" style="2" bestFit="1" customWidth="1"/>
    <col min="13" max="13" width="11.26953125" style="2" bestFit="1" customWidth="1"/>
    <col min="14" max="14" width="12.54296875" style="2" bestFit="1" customWidth="1"/>
    <col min="15" max="16384" width="8.7265625" style="2"/>
  </cols>
  <sheetData>
    <row r="1" spans="1:15" x14ac:dyDescent="0.25">
      <c r="A1" s="112"/>
      <c r="B1" s="112"/>
      <c r="C1" s="112"/>
      <c r="D1" s="112" t="s">
        <v>105</v>
      </c>
      <c r="E1" s="112"/>
      <c r="F1" s="112"/>
      <c r="G1" s="112"/>
      <c r="H1" s="112"/>
      <c r="I1" s="112"/>
      <c r="J1" s="112"/>
    </row>
    <row r="3" spans="1:15" x14ac:dyDescent="0.25">
      <c r="A3" s="112"/>
      <c r="B3" s="112"/>
      <c r="C3" s="112"/>
      <c r="D3" s="112" t="s">
        <v>210</v>
      </c>
      <c r="E3" s="112"/>
      <c r="F3" s="112"/>
      <c r="G3" s="112"/>
      <c r="H3" s="112"/>
      <c r="I3" s="112"/>
      <c r="J3" s="112"/>
    </row>
    <row r="4" spans="1:15" ht="13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5" ht="15" customHeight="1" thickTop="1" x14ac:dyDescent="0.25">
      <c r="A5" s="7"/>
      <c r="B5" s="245" t="s">
        <v>98</v>
      </c>
      <c r="C5" s="245"/>
      <c r="D5" s="117"/>
      <c r="E5" s="117"/>
      <c r="F5" s="117"/>
      <c r="G5" s="117"/>
      <c r="H5" s="117"/>
      <c r="I5" s="117"/>
      <c r="K5" s="7"/>
      <c r="L5" s="7"/>
      <c r="M5" s="7"/>
      <c r="N5" s="7"/>
      <c r="O5" s="7"/>
    </row>
    <row r="6" spans="1:15" x14ac:dyDescent="0.25">
      <c r="A6" s="7" t="s">
        <v>65</v>
      </c>
      <c r="B6" s="117" t="s">
        <v>33</v>
      </c>
      <c r="C6" s="117"/>
      <c r="D6" s="117"/>
      <c r="E6" s="117"/>
      <c r="F6" s="117" t="s">
        <v>31</v>
      </c>
      <c r="G6" s="117"/>
      <c r="H6" s="117"/>
      <c r="I6" s="117"/>
      <c r="J6" s="117" t="s">
        <v>37</v>
      </c>
      <c r="K6" s="7"/>
      <c r="L6" s="7"/>
      <c r="M6" s="7"/>
      <c r="N6" s="7"/>
      <c r="O6" s="7"/>
    </row>
    <row r="7" spans="1:15" x14ac:dyDescent="0.25">
      <c r="A7" s="7" t="s">
        <v>30</v>
      </c>
      <c r="B7" s="117" t="s">
        <v>34</v>
      </c>
      <c r="C7" s="117"/>
      <c r="D7" s="117"/>
      <c r="E7" s="117"/>
      <c r="F7" s="117" t="s">
        <v>63</v>
      </c>
      <c r="G7" s="117"/>
      <c r="H7" s="117"/>
      <c r="I7" s="117"/>
      <c r="J7" s="117" t="s">
        <v>34</v>
      </c>
      <c r="K7" s="7"/>
      <c r="L7" s="7"/>
      <c r="M7" s="7"/>
      <c r="N7" s="7"/>
      <c r="O7" s="7"/>
    </row>
    <row r="8" spans="1:15" ht="13" thickBot="1" x14ac:dyDescent="0.3">
      <c r="A8" s="13" t="s">
        <v>119</v>
      </c>
      <c r="B8" s="10" t="s">
        <v>43</v>
      </c>
      <c r="C8" s="10"/>
      <c r="D8" s="10"/>
      <c r="E8" s="10"/>
      <c r="F8" s="10" t="s">
        <v>43</v>
      </c>
      <c r="G8" s="10"/>
      <c r="H8" s="10"/>
      <c r="I8" s="10"/>
      <c r="J8" s="10" t="s">
        <v>43</v>
      </c>
    </row>
    <row r="9" spans="1:15" x14ac:dyDescent="0.25">
      <c r="A9" s="7" t="s">
        <v>0</v>
      </c>
      <c r="B9" s="246">
        <f>SUM(B11:B38)</f>
        <v>12892077.639999999</v>
      </c>
      <c r="C9" s="247"/>
      <c r="D9" s="248"/>
      <c r="E9" s="247"/>
      <c r="F9" s="246">
        <f>SUM(F11:F38)</f>
        <v>371716553.09000003</v>
      </c>
      <c r="G9" s="60"/>
      <c r="H9" s="60"/>
      <c r="I9" s="60"/>
      <c r="J9" s="60">
        <f>SUM(J11:J38)</f>
        <v>0</v>
      </c>
      <c r="L9" s="183"/>
      <c r="N9" s="214"/>
    </row>
    <row r="10" spans="1:15" x14ac:dyDescent="0.25">
      <c r="A10" s="7"/>
      <c r="B10" s="249"/>
      <c r="C10" s="249"/>
      <c r="D10" s="249"/>
      <c r="E10" s="249"/>
      <c r="F10" s="249"/>
      <c r="G10" s="43"/>
      <c r="H10" s="43"/>
      <c r="I10" s="43"/>
      <c r="J10" s="43"/>
    </row>
    <row r="11" spans="1:15" x14ac:dyDescent="0.25">
      <c r="A11" s="2" t="s">
        <v>1</v>
      </c>
      <c r="B11" s="43">
        <v>139026.53999999998</v>
      </c>
      <c r="C11" s="77"/>
      <c r="D11" s="73"/>
      <c r="E11" s="73"/>
      <c r="F11" s="43">
        <v>1162975.5</v>
      </c>
      <c r="G11" s="43"/>
      <c r="H11" s="43"/>
      <c r="I11" s="43"/>
      <c r="J11" s="43">
        <v>0</v>
      </c>
      <c r="L11" s="94"/>
      <c r="M11" s="94"/>
    </row>
    <row r="12" spans="1:15" x14ac:dyDescent="0.25">
      <c r="A12" s="2" t="s">
        <v>2</v>
      </c>
      <c r="B12" s="43">
        <v>1191611</v>
      </c>
      <c r="C12" s="73"/>
      <c r="D12" s="78"/>
      <c r="E12" s="73"/>
      <c r="F12" s="43">
        <v>55895471</v>
      </c>
      <c r="G12" s="43"/>
      <c r="H12" s="43"/>
      <c r="I12" s="43"/>
      <c r="J12" s="43">
        <v>0</v>
      </c>
      <c r="L12" s="94"/>
      <c r="M12" s="94"/>
    </row>
    <row r="13" spans="1:15" x14ac:dyDescent="0.25">
      <c r="A13" s="2" t="s">
        <v>3</v>
      </c>
      <c r="B13" s="43">
        <v>754104.15</v>
      </c>
      <c r="C13" s="43"/>
      <c r="D13" s="88"/>
      <c r="E13" s="43"/>
      <c r="F13" s="43">
        <v>62722657.560000002</v>
      </c>
      <c r="G13" s="43"/>
      <c r="H13" s="43"/>
      <c r="I13" s="43"/>
      <c r="J13" s="43">
        <v>0</v>
      </c>
      <c r="L13" s="94"/>
      <c r="M13" s="94"/>
    </row>
    <row r="14" spans="1:15" x14ac:dyDescent="0.25">
      <c r="A14" s="2" t="s">
        <v>4</v>
      </c>
      <c r="B14" s="43">
        <v>1896402</v>
      </c>
      <c r="C14" s="43"/>
      <c r="D14" s="88"/>
      <c r="E14" s="43"/>
      <c r="F14" s="43">
        <v>49462519</v>
      </c>
      <c r="G14" s="43"/>
      <c r="H14" s="43"/>
      <c r="I14" s="43"/>
      <c r="J14" s="43">
        <v>0</v>
      </c>
      <c r="L14" s="94"/>
      <c r="M14" s="94"/>
    </row>
    <row r="15" spans="1:15" x14ac:dyDescent="0.25">
      <c r="A15" s="2" t="s">
        <v>5</v>
      </c>
      <c r="B15" s="43">
        <v>25228.86</v>
      </c>
      <c r="C15" s="43"/>
      <c r="D15" s="88"/>
      <c r="E15" s="43"/>
      <c r="F15" s="43">
        <v>2200071.81</v>
      </c>
      <c r="G15" s="43"/>
      <c r="H15" s="43"/>
      <c r="I15" s="43"/>
      <c r="J15" s="43">
        <v>0</v>
      </c>
      <c r="L15" s="94"/>
      <c r="M15" s="94"/>
    </row>
    <row r="16" spans="1:15" x14ac:dyDescent="0.25">
      <c r="B16" s="43"/>
      <c r="C16" s="73"/>
      <c r="D16" s="73"/>
      <c r="E16" s="73"/>
      <c r="F16" s="43"/>
      <c r="G16" s="43"/>
      <c r="H16" s="43"/>
      <c r="I16" s="43"/>
      <c r="J16" s="43"/>
      <c r="L16" s="94"/>
      <c r="M16" s="94"/>
    </row>
    <row r="17" spans="1:13" x14ac:dyDescent="0.25">
      <c r="A17" s="2" t="s">
        <v>6</v>
      </c>
      <c r="B17" s="43">
        <v>261072.2</v>
      </c>
      <c r="C17" s="43"/>
      <c r="D17" s="88"/>
      <c r="E17" s="43"/>
      <c r="F17" s="43">
        <v>6236178.7700000005</v>
      </c>
      <c r="G17" s="43"/>
      <c r="H17" s="43"/>
      <c r="I17" s="43"/>
      <c r="J17" s="43">
        <v>0</v>
      </c>
      <c r="L17" s="94"/>
      <c r="M17" s="94"/>
    </row>
    <row r="18" spans="1:13" x14ac:dyDescent="0.25">
      <c r="A18" s="2" t="s">
        <v>7</v>
      </c>
      <c r="B18" s="43">
        <v>121061.09</v>
      </c>
      <c r="C18" s="43"/>
      <c r="D18" s="88"/>
      <c r="E18" s="43"/>
      <c r="F18" s="43">
        <v>5120345</v>
      </c>
      <c r="G18" s="43"/>
      <c r="H18" s="43"/>
      <c r="I18" s="43"/>
      <c r="J18" s="43">
        <v>0</v>
      </c>
      <c r="L18" s="94"/>
      <c r="M18" s="94"/>
    </row>
    <row r="19" spans="1:13" x14ac:dyDescent="0.25">
      <c r="A19" s="2" t="s">
        <v>8</v>
      </c>
      <c r="B19" s="43">
        <v>339356.43</v>
      </c>
      <c r="C19" s="43"/>
      <c r="D19" s="88"/>
      <c r="E19" s="43"/>
      <c r="F19" s="43">
        <v>4656583.17</v>
      </c>
      <c r="G19" s="43"/>
      <c r="H19" s="43"/>
      <c r="I19" s="43"/>
      <c r="J19" s="43">
        <v>0</v>
      </c>
      <c r="L19" s="94"/>
      <c r="M19" s="94"/>
    </row>
    <row r="20" spans="1:13" x14ac:dyDescent="0.25">
      <c r="A20" s="2" t="s">
        <v>9</v>
      </c>
      <c r="B20" s="43">
        <v>543218.11</v>
      </c>
      <c r="C20" s="43"/>
      <c r="D20" s="88"/>
      <c r="E20" s="43"/>
      <c r="F20" s="43">
        <v>4953807.74</v>
      </c>
      <c r="G20" s="43"/>
      <c r="H20" s="43"/>
      <c r="I20" s="43"/>
      <c r="J20" s="43">
        <v>0</v>
      </c>
      <c r="L20" s="94"/>
      <c r="M20" s="94"/>
    </row>
    <row r="21" spans="1:13" x14ac:dyDescent="0.25">
      <c r="A21" s="2" t="s">
        <v>10</v>
      </c>
      <c r="B21" s="43">
        <v>88785</v>
      </c>
      <c r="C21" s="43"/>
      <c r="D21" s="88"/>
      <c r="E21" s="43"/>
      <c r="F21" s="43">
        <v>2952142</v>
      </c>
      <c r="G21" s="43"/>
      <c r="H21" s="43"/>
      <c r="I21" s="43"/>
      <c r="J21" s="43">
        <v>0</v>
      </c>
      <c r="L21" s="94"/>
      <c r="M21" s="94"/>
    </row>
    <row r="22" spans="1:13" x14ac:dyDescent="0.25">
      <c r="B22" s="43"/>
      <c r="C22" s="73"/>
      <c r="D22" s="73"/>
      <c r="E22" s="73"/>
      <c r="F22" s="43"/>
      <c r="G22" s="43"/>
      <c r="H22" s="43"/>
      <c r="I22" s="43"/>
      <c r="J22" s="43"/>
      <c r="L22" s="94"/>
      <c r="M22" s="94"/>
    </row>
    <row r="23" spans="1:13" x14ac:dyDescent="0.25">
      <c r="A23" s="2" t="s">
        <v>11</v>
      </c>
      <c r="B23" s="43">
        <v>398212.96</v>
      </c>
      <c r="C23" s="43"/>
      <c r="D23" s="88"/>
      <c r="E23" s="43"/>
      <c r="F23" s="43">
        <v>22522564</v>
      </c>
      <c r="G23" s="43"/>
      <c r="H23" s="43"/>
      <c r="I23" s="43"/>
      <c r="J23" s="43">
        <v>0</v>
      </c>
      <c r="L23" s="94"/>
      <c r="M23" s="94"/>
    </row>
    <row r="24" spans="1:13" x14ac:dyDescent="0.25">
      <c r="A24" s="2" t="s">
        <v>12</v>
      </c>
      <c r="B24" s="43">
        <v>132896.84</v>
      </c>
      <c r="C24" s="43"/>
      <c r="D24" s="88"/>
      <c r="E24" s="43"/>
      <c r="F24" s="43">
        <v>733155.17</v>
      </c>
      <c r="G24" s="43"/>
      <c r="H24" s="43"/>
      <c r="I24" s="43"/>
      <c r="J24" s="43">
        <v>0</v>
      </c>
      <c r="L24" s="94"/>
      <c r="M24" s="94"/>
    </row>
    <row r="25" spans="1:13" x14ac:dyDescent="0.25">
      <c r="A25" s="2" t="s">
        <v>13</v>
      </c>
      <c r="B25" s="43">
        <v>451886.42000000004</v>
      </c>
      <c r="C25" s="43"/>
      <c r="D25" s="88"/>
      <c r="E25" s="43"/>
      <c r="F25" s="43">
        <v>6163375.79</v>
      </c>
      <c r="G25" s="43"/>
      <c r="H25" s="43"/>
      <c r="I25" s="43"/>
      <c r="J25" s="43">
        <v>0</v>
      </c>
      <c r="L25" s="94"/>
      <c r="M25" s="94"/>
    </row>
    <row r="26" spans="1:13" x14ac:dyDescent="0.25">
      <c r="A26" s="2" t="s">
        <v>14</v>
      </c>
      <c r="B26" s="43">
        <v>578241</v>
      </c>
      <c r="C26" s="43"/>
      <c r="D26" s="88"/>
      <c r="E26" s="43"/>
      <c r="F26" s="43">
        <v>12909007</v>
      </c>
      <c r="G26" s="43"/>
      <c r="H26" s="43"/>
      <c r="I26" s="43"/>
      <c r="J26" s="43">
        <v>0</v>
      </c>
      <c r="L26" s="94"/>
      <c r="M26" s="94"/>
    </row>
    <row r="27" spans="1:13" x14ac:dyDescent="0.25">
      <c r="A27" s="2" t="s">
        <v>15</v>
      </c>
      <c r="B27" s="43">
        <v>70027</v>
      </c>
      <c r="C27" s="43"/>
      <c r="D27" s="88"/>
      <c r="E27" s="43"/>
      <c r="F27" s="43">
        <v>1350971</v>
      </c>
      <c r="G27" s="43"/>
      <c r="H27" s="43"/>
      <c r="I27" s="43"/>
      <c r="J27" s="43">
        <v>0</v>
      </c>
      <c r="L27" s="94"/>
      <c r="M27" s="94"/>
    </row>
    <row r="28" spans="1:13" x14ac:dyDescent="0.25">
      <c r="B28" s="43"/>
      <c r="C28" s="73"/>
      <c r="D28" s="73"/>
      <c r="E28" s="73"/>
      <c r="F28" s="43"/>
      <c r="G28" s="43"/>
      <c r="H28" s="43"/>
      <c r="I28" s="43"/>
      <c r="J28" s="43"/>
      <c r="L28" s="94"/>
      <c r="M28" s="94"/>
    </row>
    <row r="29" spans="1:13" x14ac:dyDescent="0.25">
      <c r="A29" s="2" t="s">
        <v>16</v>
      </c>
      <c r="B29" s="43">
        <v>2226240</v>
      </c>
      <c r="C29" s="43"/>
      <c r="D29" s="88"/>
      <c r="E29" s="43"/>
      <c r="F29" s="43">
        <v>61593934</v>
      </c>
      <c r="G29" s="43"/>
      <c r="H29" s="43"/>
      <c r="I29" s="43"/>
      <c r="J29" s="43">
        <v>0</v>
      </c>
      <c r="L29" s="94"/>
      <c r="M29" s="94"/>
    </row>
    <row r="30" spans="1:13" x14ac:dyDescent="0.25">
      <c r="A30" s="2" t="s">
        <v>17</v>
      </c>
      <c r="B30" s="43">
        <v>2094297</v>
      </c>
      <c r="C30" s="43"/>
      <c r="D30" s="88"/>
      <c r="E30" s="43"/>
      <c r="F30" s="43">
        <v>21008078</v>
      </c>
      <c r="G30" s="43"/>
      <c r="H30" s="43"/>
      <c r="I30" s="43"/>
      <c r="J30" s="43">
        <v>0</v>
      </c>
      <c r="L30" s="94"/>
      <c r="M30" s="94"/>
    </row>
    <row r="31" spans="1:13" x14ac:dyDescent="0.25">
      <c r="A31" s="2" t="s">
        <v>18</v>
      </c>
      <c r="B31" s="43">
        <v>353426.63999999996</v>
      </c>
      <c r="C31" s="43"/>
      <c r="D31" s="88"/>
      <c r="E31" s="43"/>
      <c r="F31" s="43">
        <v>715171</v>
      </c>
      <c r="G31" s="250"/>
      <c r="H31" s="43"/>
      <c r="I31" s="43"/>
      <c r="J31" s="43">
        <v>0</v>
      </c>
      <c r="L31" s="94"/>
      <c r="M31" s="94"/>
    </row>
    <row r="32" spans="1:13" x14ac:dyDescent="0.25">
      <c r="A32" s="2" t="s">
        <v>19</v>
      </c>
      <c r="B32" s="43">
        <v>247919.5</v>
      </c>
      <c r="C32" s="43"/>
      <c r="D32" s="88"/>
      <c r="E32" s="43"/>
      <c r="F32" s="43">
        <v>8595568.9800000004</v>
      </c>
      <c r="G32" s="43"/>
      <c r="H32" s="43"/>
      <c r="I32" s="43"/>
      <c r="J32" s="43">
        <v>0</v>
      </c>
      <c r="L32" s="94"/>
      <c r="M32" s="94"/>
    </row>
    <row r="33" spans="1:13" x14ac:dyDescent="0.25">
      <c r="A33" s="2" t="s">
        <v>20</v>
      </c>
      <c r="B33" s="43">
        <v>54811.519999999997</v>
      </c>
      <c r="C33" s="43"/>
      <c r="D33" s="88"/>
      <c r="E33" s="43"/>
      <c r="F33" s="43">
        <v>4504286.5999999996</v>
      </c>
      <c r="G33" s="43"/>
      <c r="H33" s="43"/>
      <c r="I33" s="43"/>
      <c r="J33" s="43">
        <v>0</v>
      </c>
      <c r="L33" s="94"/>
      <c r="M33" s="94"/>
    </row>
    <row r="34" spans="1:13" x14ac:dyDescent="0.25">
      <c r="B34" s="43"/>
      <c r="C34" s="73"/>
      <c r="D34" s="73"/>
      <c r="E34" s="73"/>
      <c r="F34" s="43"/>
      <c r="G34" s="43"/>
      <c r="H34" s="43"/>
      <c r="I34" s="43"/>
      <c r="J34" s="43"/>
    </row>
    <row r="35" spans="1:13" x14ac:dyDescent="0.25">
      <c r="A35" s="2" t="s">
        <v>21</v>
      </c>
      <c r="B35" s="44">
        <v>127804.43</v>
      </c>
      <c r="C35" s="44"/>
      <c r="D35" s="102"/>
      <c r="E35" s="44"/>
      <c r="F35" s="44">
        <v>9123899.9499999993</v>
      </c>
      <c r="G35" s="44"/>
      <c r="H35" s="44"/>
      <c r="I35" s="43"/>
      <c r="J35" s="43">
        <v>0</v>
      </c>
      <c r="L35" s="94"/>
      <c r="M35" s="94"/>
    </row>
    <row r="36" spans="1:13" x14ac:dyDescent="0.25">
      <c r="A36" s="2" t="s">
        <v>22</v>
      </c>
      <c r="B36" s="44">
        <v>407360.66</v>
      </c>
      <c r="C36" s="44"/>
      <c r="D36" s="102"/>
      <c r="E36" s="44"/>
      <c r="F36" s="44">
        <v>15967113.34</v>
      </c>
      <c r="G36" s="44"/>
      <c r="H36" s="44"/>
      <c r="I36" s="43"/>
      <c r="J36" s="43">
        <v>0</v>
      </c>
      <c r="L36" s="94"/>
      <c r="M36" s="94"/>
    </row>
    <row r="37" spans="1:13" x14ac:dyDescent="0.25">
      <c r="A37" s="2" t="s">
        <v>23</v>
      </c>
      <c r="B37" s="44">
        <v>228283.78</v>
      </c>
      <c r="C37" s="7"/>
      <c r="D37" s="49"/>
      <c r="E37" s="44"/>
      <c r="F37" s="44">
        <v>8554975.6699999999</v>
      </c>
      <c r="G37" s="44"/>
      <c r="H37" s="44"/>
      <c r="I37" s="43"/>
      <c r="J37" s="43">
        <v>0</v>
      </c>
      <c r="L37" s="94"/>
      <c r="M37" s="94"/>
    </row>
    <row r="38" spans="1:13" x14ac:dyDescent="0.25">
      <c r="A38" s="6" t="s">
        <v>24</v>
      </c>
      <c r="B38" s="45">
        <v>160804.51</v>
      </c>
      <c r="C38" s="66"/>
      <c r="D38" s="66"/>
      <c r="E38" s="45"/>
      <c r="F38" s="45">
        <v>2611701.04</v>
      </c>
      <c r="G38" s="45"/>
      <c r="H38" s="45"/>
      <c r="I38" s="45"/>
      <c r="J38" s="45">
        <v>0</v>
      </c>
      <c r="L38" s="94"/>
      <c r="M38" s="94"/>
    </row>
    <row r="39" spans="1:13" x14ac:dyDescent="0.25">
      <c r="F39" s="83"/>
      <c r="G39" s="83"/>
    </row>
    <row r="40" spans="1:13" x14ac:dyDescent="0.25">
      <c r="F40" s="83"/>
      <c r="G40" s="83"/>
    </row>
    <row r="41" spans="1:13" x14ac:dyDescent="0.25">
      <c r="A41" s="220"/>
      <c r="B41" s="94"/>
      <c r="C41" s="94"/>
      <c r="D41" s="94"/>
      <c r="E41" s="94"/>
      <c r="F41" s="94"/>
      <c r="G41" s="83"/>
    </row>
    <row r="42" spans="1:13" x14ac:dyDescent="0.25">
      <c r="A42" s="58"/>
      <c r="B42" s="94"/>
      <c r="C42" s="94"/>
      <c r="D42" s="94"/>
      <c r="E42" s="94"/>
      <c r="F42" s="94"/>
    </row>
    <row r="43" spans="1:13" x14ac:dyDescent="0.25">
      <c r="A43" s="58"/>
      <c r="B43" s="94"/>
      <c r="C43" s="94"/>
      <c r="D43" s="94"/>
      <c r="E43" s="94"/>
      <c r="F43" s="94"/>
    </row>
    <row r="44" spans="1:13" x14ac:dyDescent="0.25">
      <c r="A44" s="58"/>
      <c r="B44" s="94"/>
      <c r="C44" s="94"/>
      <c r="D44" s="94"/>
      <c r="E44" s="94"/>
      <c r="F44" s="94"/>
    </row>
    <row r="45" spans="1:13" x14ac:dyDescent="0.25">
      <c r="A45" s="58"/>
      <c r="B45" s="94"/>
      <c r="C45" s="94"/>
      <c r="D45" s="94"/>
      <c r="E45" s="94"/>
      <c r="F45" s="94"/>
    </row>
    <row r="46" spans="1:13" x14ac:dyDescent="0.25">
      <c r="A46" s="58"/>
      <c r="B46" s="94"/>
      <c r="C46" s="94"/>
      <c r="D46" s="94"/>
      <c r="E46" s="94"/>
      <c r="F46" s="94"/>
    </row>
    <row r="47" spans="1:13" x14ac:dyDescent="0.25">
      <c r="A47" s="58"/>
      <c r="B47" s="94"/>
      <c r="C47" s="94"/>
      <c r="D47" s="94"/>
      <c r="E47" s="94"/>
      <c r="F47" s="94"/>
    </row>
    <row r="48" spans="1:13" x14ac:dyDescent="0.25">
      <c r="A48" s="58"/>
      <c r="B48" s="94"/>
      <c r="C48" s="94"/>
      <c r="D48" s="94"/>
      <c r="E48" s="94"/>
      <c r="F48" s="94"/>
    </row>
    <row r="49" spans="1:6" x14ac:dyDescent="0.25">
      <c r="A49" s="58"/>
      <c r="B49" s="94"/>
      <c r="C49" s="94"/>
      <c r="D49" s="94"/>
      <c r="E49" s="94"/>
      <c r="F49" s="94"/>
    </row>
    <row r="50" spans="1:6" x14ac:dyDescent="0.25">
      <c r="A50" s="58"/>
      <c r="B50" s="94"/>
      <c r="C50" s="94"/>
      <c r="D50" s="94"/>
      <c r="E50" s="94"/>
      <c r="F50" s="94"/>
    </row>
    <row r="51" spans="1:6" x14ac:dyDescent="0.25">
      <c r="A51" s="58"/>
      <c r="B51" s="94"/>
      <c r="C51" s="94"/>
      <c r="D51" s="94"/>
      <c r="E51" s="94"/>
      <c r="F51" s="94"/>
    </row>
    <row r="52" spans="1:6" x14ac:dyDescent="0.25">
      <c r="A52" s="58"/>
      <c r="B52" s="94"/>
      <c r="C52" s="94"/>
      <c r="D52" s="94"/>
      <c r="E52" s="94"/>
      <c r="F52" s="94"/>
    </row>
    <row r="53" spans="1:6" x14ac:dyDescent="0.25">
      <c r="A53" s="58"/>
      <c r="B53" s="94"/>
      <c r="C53" s="94"/>
      <c r="D53" s="94"/>
      <c r="E53" s="94"/>
      <c r="F53" s="94"/>
    </row>
    <row r="54" spans="1:6" x14ac:dyDescent="0.25">
      <c r="A54" s="58"/>
      <c r="B54" s="94"/>
      <c r="C54" s="94"/>
      <c r="D54" s="94"/>
      <c r="E54" s="94"/>
      <c r="F54" s="94"/>
    </row>
    <row r="55" spans="1:6" x14ac:dyDescent="0.25">
      <c r="A55" s="58"/>
      <c r="B55" s="94"/>
      <c r="C55" s="94"/>
      <c r="D55" s="94"/>
      <c r="E55" s="94"/>
      <c r="F55" s="94"/>
    </row>
    <row r="56" spans="1:6" x14ac:dyDescent="0.25">
      <c r="A56" s="58"/>
      <c r="B56" s="94"/>
      <c r="C56" s="94"/>
      <c r="D56" s="94"/>
      <c r="E56" s="94"/>
      <c r="F56" s="94"/>
    </row>
    <row r="57" spans="1:6" x14ac:dyDescent="0.25">
      <c r="A57" s="58"/>
      <c r="B57" s="94"/>
      <c r="C57" s="94"/>
      <c r="D57" s="94"/>
      <c r="E57" s="94"/>
      <c r="F57" s="94"/>
    </row>
    <row r="58" spans="1:6" x14ac:dyDescent="0.25">
      <c r="A58" s="58"/>
      <c r="B58" s="94"/>
      <c r="C58" s="94"/>
      <c r="D58" s="94"/>
      <c r="E58" s="94"/>
      <c r="F58" s="94"/>
    </row>
    <row r="59" spans="1:6" x14ac:dyDescent="0.25">
      <c r="A59" s="58"/>
      <c r="B59" s="94"/>
      <c r="C59" s="94"/>
      <c r="D59" s="94"/>
      <c r="E59" s="94"/>
      <c r="F59" s="94"/>
    </row>
    <row r="60" spans="1:6" x14ac:dyDescent="0.25">
      <c r="A60" s="58"/>
      <c r="B60" s="94"/>
      <c r="C60" s="94"/>
      <c r="D60" s="94"/>
      <c r="E60" s="94"/>
      <c r="F60" s="94"/>
    </row>
    <row r="61" spans="1:6" x14ac:dyDescent="0.25">
      <c r="A61" s="58"/>
      <c r="B61" s="94"/>
      <c r="C61" s="94"/>
      <c r="D61" s="94"/>
      <c r="E61" s="94"/>
      <c r="F61" s="94"/>
    </row>
    <row r="62" spans="1:6" x14ac:dyDescent="0.25">
      <c r="A62" s="58"/>
      <c r="B62" s="94"/>
      <c r="C62" s="94"/>
      <c r="D62" s="94"/>
      <c r="E62" s="94"/>
      <c r="F62" s="94"/>
    </row>
    <row r="63" spans="1:6" x14ac:dyDescent="0.25">
      <c r="A63" s="58"/>
      <c r="B63" s="94"/>
      <c r="C63" s="94"/>
      <c r="D63" s="94"/>
      <c r="E63" s="94"/>
      <c r="F63" s="94"/>
    </row>
    <row r="64" spans="1:6" x14ac:dyDescent="0.25">
      <c r="A64" s="58"/>
      <c r="B64" s="94"/>
      <c r="C64" s="94"/>
      <c r="D64" s="94"/>
      <c r="E64" s="94"/>
      <c r="F64" s="94"/>
    </row>
    <row r="65" spans="1:6" x14ac:dyDescent="0.25">
      <c r="A65" s="58"/>
      <c r="B65" s="94"/>
      <c r="C65" s="94"/>
      <c r="D65" s="94"/>
      <c r="E65" s="94"/>
      <c r="F65" s="94"/>
    </row>
    <row r="66" spans="1:6" x14ac:dyDescent="0.25">
      <c r="A66" s="58"/>
      <c r="B66" s="94"/>
      <c r="C66" s="94"/>
      <c r="D66" s="94"/>
      <c r="E66" s="94"/>
      <c r="F66" s="94"/>
    </row>
    <row r="67" spans="1:6" x14ac:dyDescent="0.25">
      <c r="A67" s="58"/>
      <c r="B67" s="94"/>
      <c r="C67" s="94"/>
      <c r="D67" s="94"/>
      <c r="E67" s="94"/>
      <c r="F67" s="94"/>
    </row>
    <row r="68" spans="1:6" x14ac:dyDescent="0.25">
      <c r="A68" s="58"/>
      <c r="B68" s="94"/>
      <c r="C68" s="94"/>
      <c r="D68" s="94"/>
      <c r="E68" s="94"/>
      <c r="F68" s="94"/>
    </row>
    <row r="70" spans="1:6" x14ac:dyDescent="0.25">
      <c r="B70" s="94"/>
      <c r="C70" s="94"/>
      <c r="D70" s="94"/>
      <c r="E70" s="94"/>
      <c r="F70" s="94"/>
    </row>
    <row r="71" spans="1:6" x14ac:dyDescent="0.25">
      <c r="B71" s="94"/>
      <c r="C71" s="94"/>
      <c r="D71" s="94"/>
      <c r="E71" s="94"/>
      <c r="F71" s="94"/>
    </row>
    <row r="72" spans="1:6" x14ac:dyDescent="0.25">
      <c r="B72" s="94"/>
      <c r="C72" s="94"/>
      <c r="D72" s="94"/>
      <c r="E72" s="94"/>
      <c r="F72" s="94"/>
    </row>
    <row r="73" spans="1:6" x14ac:dyDescent="0.25">
      <c r="B73" s="94"/>
      <c r="C73" s="94"/>
      <c r="D73" s="94"/>
      <c r="E73" s="94"/>
      <c r="F73" s="94"/>
    </row>
    <row r="74" spans="1:6" x14ac:dyDescent="0.25">
      <c r="B74" s="9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96"/>
  <sheetViews>
    <sheetView showGridLines="0" tabSelected="1" zoomScale="114" zoomScaleNormal="114" workbookViewId="0">
      <selection activeCell="M49" sqref="M49"/>
    </sheetView>
  </sheetViews>
  <sheetFormatPr defaultColWidth="9.1796875" defaultRowHeight="12.5" x14ac:dyDescent="0.25"/>
  <cols>
    <col min="1" max="1" width="17" style="7" customWidth="1"/>
    <col min="2" max="2" width="16" style="7" bestFit="1" customWidth="1"/>
    <col min="3" max="3" width="18.1796875" style="7" customWidth="1"/>
    <col min="4" max="4" width="24.1796875" style="7" bestFit="1" customWidth="1"/>
    <col min="5" max="6" width="14.7265625" style="251" customWidth="1"/>
    <col min="7" max="7" width="12.81640625" style="7" bestFit="1" customWidth="1"/>
    <col min="8" max="8" width="19.81640625" style="7" bestFit="1" customWidth="1"/>
    <col min="9" max="10" width="12.81640625" style="7" customWidth="1"/>
    <col min="11" max="11" width="19.1796875" style="7" bestFit="1" customWidth="1"/>
    <col min="12" max="12" width="14.7265625" style="7" customWidth="1"/>
    <col min="13" max="13" width="13.453125" style="7" bestFit="1" customWidth="1"/>
    <col min="14" max="14" width="14" style="7" customWidth="1"/>
    <col min="15" max="15" width="12" style="7" customWidth="1"/>
    <col min="16" max="16" width="9.1796875" style="7"/>
    <col min="17" max="17" width="10.26953125" style="7" bestFit="1" customWidth="1"/>
    <col min="18" max="20" width="9.26953125" style="7" bestFit="1" customWidth="1"/>
    <col min="21" max="16384" width="9.1796875" style="7"/>
  </cols>
  <sheetData>
    <row r="1" spans="1:34" x14ac:dyDescent="0.25">
      <c r="A1" s="117"/>
      <c r="B1" s="117"/>
      <c r="C1" s="117"/>
      <c r="D1" s="117" t="s">
        <v>106</v>
      </c>
      <c r="E1" s="117"/>
      <c r="F1" s="117"/>
      <c r="G1" s="117"/>
      <c r="H1" s="117"/>
      <c r="I1" s="99"/>
      <c r="J1" s="99"/>
      <c r="K1" s="99"/>
    </row>
    <row r="2" spans="1:34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M2" s="37"/>
      <c r="N2" s="37"/>
    </row>
    <row r="3" spans="1:34" x14ac:dyDescent="0.25">
      <c r="A3" s="117"/>
      <c r="B3" s="117"/>
      <c r="C3" s="117"/>
      <c r="D3" s="117" t="s">
        <v>198</v>
      </c>
      <c r="E3" s="117"/>
      <c r="F3" s="117"/>
      <c r="G3" s="117"/>
      <c r="H3" s="117"/>
      <c r="I3" s="99"/>
      <c r="J3" s="99"/>
      <c r="K3" s="99"/>
    </row>
    <row r="4" spans="1:34" ht="13" thickBot="1" x14ac:dyDescent="0.3">
      <c r="F4" s="252"/>
    </row>
    <row r="5" spans="1:34" ht="15" customHeight="1" thickTop="1" x14ac:dyDescent="0.25">
      <c r="A5" s="21"/>
      <c r="B5" s="21"/>
      <c r="C5" s="21"/>
      <c r="D5" s="253"/>
      <c r="E5" s="254"/>
      <c r="F5" s="254"/>
      <c r="G5" s="254"/>
      <c r="H5" s="254"/>
      <c r="J5" s="37"/>
    </row>
    <row r="6" spans="1:34" x14ac:dyDescent="0.25">
      <c r="D6" s="255" t="s">
        <v>121</v>
      </c>
      <c r="E6" s="256"/>
      <c r="F6" s="256"/>
      <c r="G6" s="256" t="s">
        <v>171</v>
      </c>
      <c r="H6" s="256"/>
      <c r="J6" s="37"/>
      <c r="K6" s="37"/>
      <c r="L6" s="37"/>
    </row>
    <row r="7" spans="1:34" ht="12.75" customHeight="1" x14ac:dyDescent="0.25">
      <c r="A7" s="7" t="s">
        <v>65</v>
      </c>
      <c r="B7" s="117" t="s">
        <v>39</v>
      </c>
      <c r="C7" s="152" t="s">
        <v>281</v>
      </c>
      <c r="D7" s="157" t="s">
        <v>298</v>
      </c>
      <c r="E7" s="117"/>
      <c r="F7" s="117"/>
      <c r="G7" s="117"/>
      <c r="H7" s="117"/>
      <c r="J7" s="37"/>
      <c r="K7" s="28"/>
      <c r="L7" s="28"/>
    </row>
    <row r="8" spans="1:34" ht="12.75" customHeight="1" x14ac:dyDescent="0.25">
      <c r="A8" s="7" t="s">
        <v>30</v>
      </c>
      <c r="B8" s="117" t="s">
        <v>46</v>
      </c>
      <c r="C8" s="152" t="s">
        <v>282</v>
      </c>
      <c r="D8" s="157" t="s">
        <v>299</v>
      </c>
      <c r="E8" s="117" t="s">
        <v>58</v>
      </c>
      <c r="F8" s="117" t="s">
        <v>40</v>
      </c>
      <c r="G8" s="117" t="s">
        <v>173</v>
      </c>
      <c r="H8" s="127" t="s">
        <v>172</v>
      </c>
    </row>
    <row r="9" spans="1:34" ht="13" thickBot="1" x14ac:dyDescent="0.3">
      <c r="A9" s="13" t="s">
        <v>119</v>
      </c>
      <c r="B9" s="10" t="s">
        <v>41</v>
      </c>
      <c r="C9" s="257"/>
      <c r="D9" s="258"/>
      <c r="E9" s="10" t="s">
        <v>55</v>
      </c>
      <c r="F9" s="10" t="s">
        <v>53</v>
      </c>
      <c r="G9" s="10" t="s">
        <v>174</v>
      </c>
      <c r="H9" s="128"/>
      <c r="J9" s="259"/>
    </row>
    <row r="10" spans="1:34" s="260" customFormat="1" x14ac:dyDescent="0.25">
      <c r="A10" s="243" t="s">
        <v>0</v>
      </c>
      <c r="B10" s="260">
        <f t="shared" ref="B10:H10" si="0">SUM(B12:B39)</f>
        <v>889989559.03999972</v>
      </c>
      <c r="C10" s="260">
        <f t="shared" si="0"/>
        <v>45583.020000000004</v>
      </c>
      <c r="D10" s="19">
        <f t="shared" si="0"/>
        <v>9909253.2100000009</v>
      </c>
      <c r="E10" s="260">
        <f t="shared" si="0"/>
        <v>7721807.2400000012</v>
      </c>
      <c r="F10" s="260">
        <f t="shared" si="0"/>
        <v>0</v>
      </c>
      <c r="G10" s="260">
        <f t="shared" si="0"/>
        <v>9475.8799999999992</v>
      </c>
      <c r="H10" s="260">
        <f t="shared" si="0"/>
        <v>364126.44</v>
      </c>
      <c r="L10" s="44"/>
    </row>
    <row r="11" spans="1:34" x14ac:dyDescent="0.25">
      <c r="B11" s="261"/>
      <c r="C11" s="261"/>
      <c r="D11" s="262"/>
      <c r="E11" s="263"/>
      <c r="F11" s="263"/>
      <c r="G11" s="263"/>
      <c r="H11" s="263"/>
      <c r="L11" s="11"/>
      <c r="M11" s="259"/>
    </row>
    <row r="12" spans="1:34" x14ac:dyDescent="0.25">
      <c r="A12" s="7" t="s">
        <v>1</v>
      </c>
      <c r="B12" s="39">
        <f>SUM(C12:H12)+SUM('Tbl8b - Fed'!B12:I12)+SUM('Tbl8c - Fed'!B12:G12)+SUM('Tbl8d - Fed'!B12:E12)+SUM('Tbl8e - Fed'!B12:H12)+SUM('Tbl8f-Fed'!B11:F11)</f>
        <v>13130989.66</v>
      </c>
      <c r="C12" s="39">
        <v>0</v>
      </c>
      <c r="D12" s="48">
        <v>0</v>
      </c>
      <c r="E12" s="44">
        <v>146566</v>
      </c>
      <c r="F12" s="44">
        <v>0</v>
      </c>
      <c r="G12" s="44">
        <v>0</v>
      </c>
      <c r="H12" s="44">
        <v>4188.99</v>
      </c>
      <c r="I12" s="28"/>
      <c r="J12" s="264"/>
      <c r="K12" s="37"/>
      <c r="L12" s="11"/>
      <c r="M12" s="264"/>
      <c r="N12" s="264"/>
      <c r="O12" s="264"/>
      <c r="P12" s="264"/>
      <c r="Q12" s="264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x14ac:dyDescent="0.25">
      <c r="A13" s="7" t="s">
        <v>2</v>
      </c>
      <c r="B13" s="39">
        <f>SUM(C13:H13)+SUM('Tbl8b - Fed'!B13:I13)+SUM('Tbl8c - Fed'!B13:G13)+SUM('Tbl8d - Fed'!B13:E13)+SUM('Tbl8e - Fed'!B13:H13)+SUM('Tbl8f-Fed'!B12:F12)</f>
        <v>64989480.589999989</v>
      </c>
      <c r="C13" s="39">
        <v>0</v>
      </c>
      <c r="D13" s="48">
        <v>583548.60000000009</v>
      </c>
      <c r="E13" s="44">
        <v>552025.47</v>
      </c>
      <c r="F13" s="44">
        <v>0</v>
      </c>
      <c r="G13" s="44"/>
      <c r="H13" s="44">
        <v>8572</v>
      </c>
      <c r="I13" s="28"/>
      <c r="J13" s="264"/>
      <c r="K13" s="37"/>
      <c r="L13" s="11"/>
      <c r="M13" s="264"/>
      <c r="N13" s="264"/>
      <c r="O13" s="264"/>
      <c r="P13" s="264"/>
      <c r="Q13" s="264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x14ac:dyDescent="0.25">
      <c r="A14" s="7" t="s">
        <v>3</v>
      </c>
      <c r="B14" s="39">
        <f>SUM(C14:H14)+SUM('Tbl8b - Fed'!B14:I14)+SUM('Tbl8c - Fed'!B14:G14)+SUM('Tbl8d - Fed'!B14:E14)+SUM('Tbl8e - Fed'!B14:H14)+SUM('Tbl8f-Fed'!B13:F13)</f>
        <v>152825896.04999998</v>
      </c>
      <c r="C14" s="39">
        <v>0</v>
      </c>
      <c r="D14" s="48">
        <v>775997.39999999991</v>
      </c>
      <c r="E14" s="44">
        <v>1355968.54</v>
      </c>
      <c r="F14" s="44">
        <v>0</v>
      </c>
      <c r="G14" s="44">
        <v>0</v>
      </c>
      <c r="H14" s="44">
        <v>0</v>
      </c>
      <c r="I14" s="28"/>
      <c r="J14" s="264"/>
      <c r="K14" s="37"/>
      <c r="L14" s="11"/>
      <c r="M14" s="264"/>
      <c r="N14" s="264"/>
      <c r="O14" s="264"/>
      <c r="P14" s="264"/>
      <c r="Q14" s="264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x14ac:dyDescent="0.25">
      <c r="A15" s="7" t="s">
        <v>4</v>
      </c>
      <c r="B15" s="39">
        <f>SUM(C15:H15)+SUM('Tbl8b - Fed'!B15:I15)+SUM('Tbl8c - Fed'!B15:G15)+SUM('Tbl8d - Fed'!B15:E15)+SUM('Tbl8e - Fed'!B15:H15)+SUM('Tbl8f-Fed'!B14:F14)</f>
        <v>112753004.61000003</v>
      </c>
      <c r="C15" s="39">
        <v>0</v>
      </c>
      <c r="D15" s="48">
        <v>1009538.3800000001</v>
      </c>
      <c r="E15" s="44">
        <v>894953.61</v>
      </c>
      <c r="F15" s="44">
        <v>0</v>
      </c>
      <c r="G15" s="44">
        <v>0</v>
      </c>
      <c r="H15" s="44">
        <v>18467.93</v>
      </c>
      <c r="I15" s="28"/>
      <c r="J15" s="264"/>
      <c r="K15" s="37"/>
      <c r="L15" s="11"/>
      <c r="M15" s="264"/>
      <c r="N15" s="264"/>
      <c r="O15" s="264"/>
      <c r="P15" s="264"/>
      <c r="Q15" s="264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13.5" customHeight="1" x14ac:dyDescent="0.25">
      <c r="A16" s="7" t="s">
        <v>5</v>
      </c>
      <c r="B16" s="39">
        <f>SUM(C16:H16)+SUM('Tbl8b - Fed'!B16:I16)+SUM('Tbl8c - Fed'!B16:G16)+SUM('Tbl8d - Fed'!B16:E16)+SUM('Tbl8e - Fed'!B16:H16)+SUM('Tbl8f-Fed'!B15:F15)</f>
        <v>10552878.189999999</v>
      </c>
      <c r="C16" s="39">
        <v>0</v>
      </c>
      <c r="D16" s="48">
        <v>22355.22</v>
      </c>
      <c r="E16" s="44">
        <v>106363.17</v>
      </c>
      <c r="F16" s="44">
        <v>0</v>
      </c>
      <c r="G16" s="44">
        <v>0</v>
      </c>
      <c r="H16" s="44">
        <v>37025.410000000003</v>
      </c>
      <c r="I16" s="28"/>
      <c r="J16" s="264"/>
      <c r="K16" s="37"/>
      <c r="L16" s="264"/>
      <c r="M16" s="264"/>
      <c r="N16" s="264"/>
      <c r="O16" s="264"/>
      <c r="P16" s="264"/>
      <c r="Q16" s="264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13.5" customHeight="1" x14ac:dyDescent="0.25">
      <c r="B17" s="39"/>
      <c r="C17" s="39"/>
      <c r="D17" s="48"/>
      <c r="E17" s="44"/>
      <c r="F17" s="44"/>
      <c r="G17" s="44"/>
      <c r="H17" s="44"/>
      <c r="I17" s="28"/>
      <c r="J17" s="264"/>
      <c r="K17" s="37"/>
      <c r="L17" s="264"/>
      <c r="M17" s="264"/>
      <c r="N17" s="264"/>
      <c r="O17" s="264"/>
      <c r="P17" s="264"/>
      <c r="Q17" s="264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25">
      <c r="A18" s="7" t="s">
        <v>6</v>
      </c>
      <c r="B18" s="39">
        <f>SUM(C18:H18)+SUM('Tbl8b - Fed'!B18:I18)+SUM('Tbl8c - Fed'!B18:G18)+SUM('Tbl8d - Fed'!B18:E18)+SUM('Tbl8e - Fed'!B18:H18)+SUM('Tbl8f-Fed'!B17:F17)</f>
        <v>8482628.290000001</v>
      </c>
      <c r="C18" s="39">
        <v>0</v>
      </c>
      <c r="D18" s="48">
        <v>36803.519999999997</v>
      </c>
      <c r="E18" s="44">
        <v>64988.53</v>
      </c>
      <c r="F18" s="44">
        <v>0</v>
      </c>
      <c r="G18" s="44">
        <v>0</v>
      </c>
      <c r="H18" s="44">
        <v>2857.93</v>
      </c>
      <c r="I18" s="28"/>
      <c r="J18" s="264"/>
      <c r="K18" s="37"/>
      <c r="M18" s="264"/>
      <c r="N18" s="264"/>
      <c r="O18" s="264"/>
      <c r="P18" s="264"/>
      <c r="Q18" s="26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5">
      <c r="A19" s="7" t="s">
        <v>7</v>
      </c>
      <c r="B19" s="39">
        <f>SUM(C19:H19)+SUM('Tbl8b - Fed'!B19:I19)+SUM('Tbl8c - Fed'!B19:G19)+SUM('Tbl8d - Fed'!B19:E19)+SUM('Tbl8e - Fed'!B19:H19)+SUM('Tbl8f-Fed'!B18:F18)</f>
        <v>15106829.609999998</v>
      </c>
      <c r="C19" s="39">
        <v>0</v>
      </c>
      <c r="D19" s="48">
        <v>33470.81</v>
      </c>
      <c r="E19" s="44">
        <v>161756.1</v>
      </c>
      <c r="F19" s="44">
        <v>0</v>
      </c>
      <c r="G19" s="44">
        <v>0</v>
      </c>
      <c r="H19" s="44">
        <v>30095.72</v>
      </c>
      <c r="I19" s="28"/>
      <c r="J19" s="264"/>
      <c r="K19" s="37"/>
      <c r="L19" s="264"/>
      <c r="M19" s="264"/>
      <c r="N19" s="264"/>
      <c r="O19" s="264"/>
      <c r="P19" s="264"/>
      <c r="Q19" s="264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5">
      <c r="A20" s="7" t="s">
        <v>8</v>
      </c>
      <c r="B20" s="39">
        <f>SUM(C20:H20)+SUM('Tbl8b - Fed'!B20:I20)+SUM('Tbl8c - Fed'!B20:G20)+SUM('Tbl8d - Fed'!B20:E20)+SUM('Tbl8e - Fed'!B20:H20)+SUM('Tbl8f-Fed'!B19:F19)</f>
        <v>15560461.390000001</v>
      </c>
      <c r="C20" s="39">
        <v>0</v>
      </c>
      <c r="D20" s="48">
        <v>37001.43</v>
      </c>
      <c r="E20" s="44">
        <v>170154.09</v>
      </c>
      <c r="F20" s="44">
        <v>0</v>
      </c>
      <c r="G20" s="44">
        <v>0</v>
      </c>
      <c r="H20" s="44">
        <v>20061.5</v>
      </c>
      <c r="I20" s="28"/>
      <c r="J20" s="264"/>
      <c r="K20" s="37"/>
      <c r="L20" s="264"/>
      <c r="M20" s="264"/>
      <c r="N20" s="264"/>
      <c r="O20" s="264"/>
      <c r="P20" s="264"/>
      <c r="Q20" s="264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25">
      <c r="A21" s="7" t="s">
        <v>9</v>
      </c>
      <c r="B21" s="39">
        <f>SUM(C21:H21)+SUM('Tbl8b - Fed'!B21:I21)+SUM('Tbl8c - Fed'!B21:G21)+SUM('Tbl8d - Fed'!B21:E21)+SUM('Tbl8e - Fed'!B21:H21)+SUM('Tbl8f-Fed'!B20:F20)</f>
        <v>22724648.150000006</v>
      </c>
      <c r="C21" s="39">
        <v>0</v>
      </c>
      <c r="D21" s="48">
        <v>108127.55</v>
      </c>
      <c r="E21" s="44">
        <v>237749.19</v>
      </c>
      <c r="F21" s="44">
        <v>0</v>
      </c>
      <c r="G21" s="44">
        <v>0</v>
      </c>
      <c r="H21" s="44">
        <v>37370</v>
      </c>
      <c r="I21" s="28"/>
      <c r="J21" s="264"/>
      <c r="K21" s="37"/>
      <c r="L21" s="264"/>
      <c r="M21" s="264"/>
      <c r="N21" s="264"/>
      <c r="O21" s="264"/>
      <c r="P21" s="264"/>
      <c r="Q21" s="264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25">
      <c r="A22" s="7" t="s">
        <v>10</v>
      </c>
      <c r="B22" s="39">
        <f>SUM(C22:H22)+SUM('Tbl8b - Fed'!B22:I22)+SUM('Tbl8c - Fed'!B22:G22)+SUM('Tbl8d - Fed'!B22:E22)+SUM('Tbl8e - Fed'!B22:H22)+SUM('Tbl8f-Fed'!B21:F21)</f>
        <v>8452904.8399999999</v>
      </c>
      <c r="C22" s="39">
        <v>0</v>
      </c>
      <c r="D22" s="48">
        <v>18829.849999999999</v>
      </c>
      <c r="E22" s="44">
        <v>77213.3</v>
      </c>
      <c r="F22" s="44">
        <v>0</v>
      </c>
      <c r="G22" s="44">
        <v>0</v>
      </c>
      <c r="H22" s="44">
        <v>0</v>
      </c>
      <c r="I22" s="28"/>
      <c r="J22" s="264"/>
      <c r="K22" s="37"/>
      <c r="L22" s="264"/>
      <c r="M22" s="264"/>
      <c r="N22" s="264"/>
      <c r="O22" s="264"/>
      <c r="P22" s="264"/>
      <c r="Q22" s="264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5">
      <c r="B23" s="39"/>
      <c r="C23" s="39"/>
      <c r="D23" s="48"/>
      <c r="E23" s="44"/>
      <c r="F23" s="44"/>
      <c r="G23" s="44"/>
      <c r="H23" s="44"/>
      <c r="I23" s="28"/>
      <c r="J23" s="264"/>
      <c r="K23" s="37"/>
      <c r="L23" s="264"/>
      <c r="M23" s="264"/>
      <c r="N23" s="264"/>
      <c r="O23" s="264"/>
      <c r="P23" s="264"/>
      <c r="Q23" s="264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5">
      <c r="A24" s="7" t="s">
        <v>11</v>
      </c>
      <c r="B24" s="39">
        <f>SUM(C24:H24)+SUM('Tbl8b - Fed'!B24:I24)+SUM('Tbl8c - Fed'!B24:G24)+SUM('Tbl8d - Fed'!B24:E24)+SUM('Tbl8e - Fed'!B24:H24)+SUM('Tbl8f-Fed'!B23:F23)</f>
        <v>24786370.860000003</v>
      </c>
      <c r="C24" s="39">
        <v>0</v>
      </c>
      <c r="D24" s="48">
        <v>402811.91</v>
      </c>
      <c r="E24" s="44">
        <v>310165.31</v>
      </c>
      <c r="F24" s="44">
        <v>0</v>
      </c>
      <c r="G24" s="44">
        <v>0</v>
      </c>
      <c r="H24" s="44">
        <v>48758.97</v>
      </c>
      <c r="I24" s="28"/>
      <c r="J24" s="264"/>
      <c r="K24" s="37"/>
      <c r="L24" s="264"/>
      <c r="M24" s="264"/>
      <c r="N24" s="264"/>
      <c r="O24" s="264"/>
      <c r="P24" s="264"/>
      <c r="Q24" s="264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7" t="s">
        <v>12</v>
      </c>
      <c r="B25" s="39">
        <f>SUM(C25:H25)+SUM('Tbl8b - Fed'!B25:I25)+SUM('Tbl8c - Fed'!B25:G25)+SUM('Tbl8d - Fed'!B25:E25)+SUM('Tbl8e - Fed'!B25:H25)+SUM('Tbl8f-Fed'!B24:F24)</f>
        <v>4881426.08</v>
      </c>
      <c r="C25" s="39">
        <v>0</v>
      </c>
      <c r="D25" s="48">
        <v>0</v>
      </c>
      <c r="E25" s="44">
        <v>54841</v>
      </c>
      <c r="F25" s="44">
        <v>0</v>
      </c>
      <c r="G25" s="44">
        <v>0</v>
      </c>
      <c r="H25" s="44">
        <v>0</v>
      </c>
      <c r="I25" s="28"/>
      <c r="J25" s="264"/>
      <c r="K25" s="37"/>
      <c r="L25" s="264"/>
      <c r="M25" s="264"/>
      <c r="N25" s="264"/>
      <c r="O25" s="264"/>
      <c r="P25" s="264"/>
      <c r="Q25" s="264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5">
      <c r="A26" s="7" t="s">
        <v>13</v>
      </c>
      <c r="B26" s="39">
        <f>SUM(C26:H26)+SUM('Tbl8b - Fed'!B26:I26)+SUM('Tbl8c - Fed'!B26:G26)+SUM('Tbl8d - Fed'!B26:E26)+SUM('Tbl8e - Fed'!B26:H26)+SUM('Tbl8f-Fed'!B25:F25)</f>
        <v>30312311.629999995</v>
      </c>
      <c r="C26" s="39">
        <v>0</v>
      </c>
      <c r="D26" s="48">
        <v>26294.799999999999</v>
      </c>
      <c r="E26" s="44">
        <v>309215.53000000003</v>
      </c>
      <c r="F26" s="44">
        <v>0</v>
      </c>
      <c r="G26" s="44">
        <v>9475.8799999999992</v>
      </c>
      <c r="H26" s="44">
        <v>60558.04</v>
      </c>
      <c r="I26" s="28"/>
      <c r="J26" s="264"/>
      <c r="K26" s="37"/>
      <c r="L26" s="264"/>
      <c r="M26" s="264"/>
      <c r="N26" s="264"/>
      <c r="O26" s="264"/>
      <c r="P26" s="264"/>
      <c r="Q26" s="264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5">
      <c r="A27" s="7" t="s">
        <v>14</v>
      </c>
      <c r="B27" s="39">
        <f>SUM(C27:H27)+SUM('Tbl8b - Fed'!B27:I27)+SUM('Tbl8c - Fed'!B27:G27)+SUM('Tbl8d - Fed'!B27:E27)+SUM('Tbl8e - Fed'!B27:H27)+SUM('Tbl8f-Fed'!B26:F26)</f>
        <v>34361622.799999997</v>
      </c>
      <c r="C27" s="39">
        <v>0</v>
      </c>
      <c r="D27" s="48">
        <v>354030.33</v>
      </c>
      <c r="E27" s="44">
        <v>318591.89999999997</v>
      </c>
      <c r="F27" s="44">
        <v>0</v>
      </c>
      <c r="G27" s="44">
        <v>0</v>
      </c>
      <c r="H27" s="44">
        <v>19354.39</v>
      </c>
      <c r="I27" s="28"/>
      <c r="J27" s="264"/>
      <c r="K27" s="37"/>
      <c r="L27" s="264"/>
      <c r="M27" s="264"/>
      <c r="N27" s="264"/>
      <c r="O27" s="264"/>
      <c r="P27" s="264"/>
      <c r="Q27" s="264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5">
      <c r="A28" s="7" t="s">
        <v>15</v>
      </c>
      <c r="B28" s="39">
        <f>SUM(C28:H28)+SUM('Tbl8b - Fed'!B28:I28)+SUM('Tbl8c - Fed'!B28:G28)+SUM('Tbl8d - Fed'!B28:E28)+SUM('Tbl8e - Fed'!B28:H28)+SUM('Tbl8f-Fed'!B27:F27)</f>
        <v>3310416.17</v>
      </c>
      <c r="C28" s="39">
        <v>0</v>
      </c>
      <c r="D28" s="48">
        <v>1523.4</v>
      </c>
      <c r="E28" s="44">
        <v>32660.98</v>
      </c>
      <c r="F28" s="44">
        <v>0</v>
      </c>
      <c r="G28" s="44">
        <v>0</v>
      </c>
      <c r="H28" s="44">
        <v>387.44</v>
      </c>
      <c r="I28" s="28"/>
      <c r="J28" s="264"/>
      <c r="K28" s="37"/>
      <c r="L28" s="264"/>
      <c r="M28" s="264"/>
      <c r="N28" s="264"/>
      <c r="O28" s="264"/>
      <c r="P28" s="264"/>
      <c r="Q28" s="264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5">
      <c r="B29" s="39"/>
      <c r="C29" s="39"/>
      <c r="D29" s="48"/>
      <c r="E29" s="44"/>
      <c r="F29" s="44"/>
      <c r="G29" s="44"/>
      <c r="H29" s="44"/>
      <c r="I29" s="28"/>
      <c r="J29" s="264"/>
      <c r="K29" s="37"/>
      <c r="L29" s="264"/>
      <c r="M29" s="264"/>
      <c r="N29" s="264"/>
      <c r="O29" s="264"/>
      <c r="P29" s="264"/>
      <c r="Q29" s="264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5">
      <c r="A30" s="7" t="s">
        <v>16</v>
      </c>
      <c r="B30" s="39">
        <f>SUM(C30:H30)+SUM('Tbl8b - Fed'!B30:I30)+SUM('Tbl8c - Fed'!B30:G30)+SUM('Tbl8d - Fed'!B30:E30)+SUM('Tbl8e - Fed'!B30:H30)+SUM('Tbl8f-Fed'!B29:F29)</f>
        <v>128929657.22999999</v>
      </c>
      <c r="C30" s="39">
        <v>0</v>
      </c>
      <c r="D30" s="48">
        <v>2741827.44</v>
      </c>
      <c r="E30" s="44">
        <v>1166041.32</v>
      </c>
      <c r="F30" s="44">
        <v>0</v>
      </c>
      <c r="G30" s="44">
        <v>0</v>
      </c>
      <c r="H30" s="44">
        <v>9242.82</v>
      </c>
      <c r="I30" s="28"/>
      <c r="J30" s="264"/>
      <c r="K30" s="37"/>
      <c r="L30" s="264"/>
      <c r="M30" s="264"/>
      <c r="N30" s="264"/>
      <c r="O30" s="264"/>
      <c r="P30" s="264"/>
      <c r="Q30" s="264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5">
      <c r="A31" s="7" t="s">
        <v>17</v>
      </c>
      <c r="B31" s="39">
        <f>SUM(C31:H31)+SUM('Tbl8b - Fed'!B31:I31)+SUM('Tbl8c - Fed'!B31:G31)+SUM('Tbl8d - Fed'!B31:E31)+SUM('Tbl8e - Fed'!B31:H31)+SUM('Tbl8f-Fed'!B30:F30)</f>
        <v>143463824.19999999</v>
      </c>
      <c r="C31" s="39">
        <v>0</v>
      </c>
      <c r="D31" s="48">
        <v>3420850.8000000003</v>
      </c>
      <c r="E31" s="44">
        <v>825319.59</v>
      </c>
      <c r="F31" s="44">
        <v>0</v>
      </c>
      <c r="G31" s="44">
        <v>0</v>
      </c>
      <c r="H31" s="44">
        <v>0</v>
      </c>
      <c r="I31" s="28"/>
      <c r="J31" s="264"/>
      <c r="K31" s="37"/>
      <c r="L31" s="264"/>
      <c r="M31" s="264"/>
      <c r="N31" s="264"/>
      <c r="O31" s="264"/>
      <c r="P31" s="264"/>
      <c r="Q31" s="264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52" customFormat="1" x14ac:dyDescent="0.25">
      <c r="A32" s="52" t="s">
        <v>18</v>
      </c>
      <c r="B32" s="39">
        <f>SUM(C32:H32)+SUM('Tbl8b - Fed'!B32:I32)+SUM('Tbl8c - Fed'!B32:G32)+SUM('Tbl8d - Fed'!B32:E32)+SUM('Tbl8e - Fed'!B32:H32)+SUM('Tbl8f-Fed'!B31:F31)</f>
        <v>5696464.3100000005</v>
      </c>
      <c r="C32" s="39">
        <v>0</v>
      </c>
      <c r="D32" s="48">
        <v>42431.92</v>
      </c>
      <c r="E32" s="44">
        <v>60595.29</v>
      </c>
      <c r="F32" s="44">
        <v>0</v>
      </c>
      <c r="G32" s="44">
        <v>0</v>
      </c>
      <c r="H32" s="44">
        <v>9736.76</v>
      </c>
      <c r="I32" s="67"/>
      <c r="J32" s="264"/>
      <c r="K32" s="37"/>
      <c r="L32" s="264"/>
      <c r="M32" s="264"/>
      <c r="N32" s="264"/>
      <c r="O32" s="264"/>
      <c r="P32" s="264"/>
      <c r="Q32" s="26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8" x14ac:dyDescent="0.25">
      <c r="A33" s="7" t="s">
        <v>19</v>
      </c>
      <c r="B33" s="39">
        <f>SUM(C33:H33)+SUM('Tbl8b - Fed'!B33:I33)+SUM('Tbl8c - Fed'!B33:G33)+SUM('Tbl8d - Fed'!B33:E33)+SUM('Tbl8e - Fed'!B33:H33)+SUM('Tbl8f-Fed'!B32:F32)</f>
        <v>19424268.250000004</v>
      </c>
      <c r="C33" s="39">
        <v>0</v>
      </c>
      <c r="D33" s="48">
        <v>31636.059999999998</v>
      </c>
      <c r="E33" s="44">
        <v>197691.07</v>
      </c>
      <c r="F33" s="44">
        <v>0</v>
      </c>
      <c r="G33" s="44">
        <v>0</v>
      </c>
      <c r="H33" s="44">
        <v>2206.3000000000002</v>
      </c>
      <c r="I33" s="28"/>
      <c r="J33" s="264"/>
      <c r="K33" s="37"/>
      <c r="L33" s="264"/>
      <c r="M33" s="264"/>
      <c r="N33" s="264"/>
      <c r="O33" s="264"/>
      <c r="P33" s="264"/>
      <c r="Q33" s="264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8" x14ac:dyDescent="0.25">
      <c r="A34" s="7" t="s">
        <v>20</v>
      </c>
      <c r="B34" s="39">
        <f>SUM(C34:H34)+SUM('Tbl8b - Fed'!B34:I34)+SUM('Tbl8c - Fed'!B34:G34)+SUM('Tbl8d - Fed'!B34:E34)+SUM('Tbl8e - Fed'!B34:H34)+SUM('Tbl8f-Fed'!B33:F33)</f>
        <v>6655231.290000001</v>
      </c>
      <c r="C34" s="39">
        <v>23564.02</v>
      </c>
      <c r="D34" s="48">
        <v>16039.68</v>
      </c>
      <c r="E34" s="44">
        <v>57946.84</v>
      </c>
      <c r="F34" s="44">
        <v>0</v>
      </c>
      <c r="G34" s="44">
        <v>0</v>
      </c>
      <c r="H34" s="44">
        <v>8085</v>
      </c>
      <c r="I34" s="28"/>
      <c r="J34" s="264"/>
      <c r="K34" s="37"/>
      <c r="L34" s="264"/>
      <c r="M34" s="264"/>
      <c r="N34" s="264"/>
      <c r="O34" s="264"/>
      <c r="P34" s="264"/>
      <c r="Q34" s="264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8" x14ac:dyDescent="0.25">
      <c r="B35" s="39"/>
      <c r="C35" s="39"/>
      <c r="D35" s="48"/>
      <c r="E35" s="44"/>
      <c r="F35" s="44"/>
      <c r="G35" s="44"/>
      <c r="H35" s="44"/>
      <c r="I35" s="28"/>
      <c r="J35" s="264"/>
      <c r="K35" s="37"/>
      <c r="L35" s="264"/>
      <c r="M35" s="264"/>
      <c r="N35" s="264"/>
      <c r="O35" s="264"/>
      <c r="P35" s="264"/>
      <c r="Q35" s="264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8" x14ac:dyDescent="0.25">
      <c r="A36" s="7" t="s">
        <v>21</v>
      </c>
      <c r="B36" s="39">
        <f>SUM(C36:H36)+SUM('Tbl8b - Fed'!B36:I36)+SUM('Tbl8c - Fed'!B36:G36)+SUM('Tbl8d - Fed'!B36:E36)+SUM('Tbl8e - Fed'!B36:H36)+SUM('Tbl8f-Fed'!B35:F35)</f>
        <v>6286144.6499999994</v>
      </c>
      <c r="C36" s="39">
        <v>0</v>
      </c>
      <c r="D36" s="48">
        <v>83374.47</v>
      </c>
      <c r="E36" s="44">
        <v>44431.25</v>
      </c>
      <c r="F36" s="44">
        <v>0</v>
      </c>
      <c r="G36" s="44">
        <v>0</v>
      </c>
      <c r="H36" s="44">
        <v>13345.36</v>
      </c>
      <c r="I36" s="28"/>
      <c r="J36" s="264"/>
      <c r="K36" s="37"/>
      <c r="L36" s="264"/>
      <c r="M36" s="264"/>
      <c r="N36" s="264"/>
      <c r="O36" s="264"/>
      <c r="P36" s="264"/>
      <c r="Q36" s="264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8" x14ac:dyDescent="0.25">
      <c r="A37" s="7" t="s">
        <v>22</v>
      </c>
      <c r="B37" s="39">
        <f>SUM(C37:H37)+SUM('Tbl8b - Fed'!B37:I37)+SUM('Tbl8c - Fed'!B37:G37)+SUM('Tbl8d - Fed'!B37:E37)+SUM('Tbl8e - Fed'!B37:H37)+SUM('Tbl8f-Fed'!B36:F36)</f>
        <v>25509777.800000004</v>
      </c>
      <c r="C37" s="39">
        <v>0</v>
      </c>
      <c r="D37" s="48">
        <v>75095.540000000008</v>
      </c>
      <c r="E37" s="44">
        <v>293711.82999999996</v>
      </c>
      <c r="F37" s="44">
        <v>0</v>
      </c>
      <c r="G37" s="44">
        <v>0</v>
      </c>
      <c r="H37" s="44">
        <v>0</v>
      </c>
      <c r="I37" s="28"/>
      <c r="J37" s="264"/>
      <c r="K37" s="37"/>
      <c r="L37" s="264"/>
      <c r="M37" s="264"/>
      <c r="N37" s="264"/>
      <c r="O37" s="264"/>
      <c r="P37" s="264"/>
      <c r="Q37" s="264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8" x14ac:dyDescent="0.25">
      <c r="A38" s="7" t="s">
        <v>23</v>
      </c>
      <c r="B38" s="39">
        <f>SUM(C38:H38)+SUM('Tbl8b - Fed'!B38:I38)+SUM('Tbl8c - Fed'!B38:G38)+SUM('Tbl8d - Fed'!B38:E38)+SUM('Tbl8e - Fed'!B38:H38)+SUM('Tbl8f-Fed'!B37:F37)</f>
        <v>23423367.420000006</v>
      </c>
      <c r="C38" s="39">
        <v>0</v>
      </c>
      <c r="D38" s="48">
        <v>68527.75</v>
      </c>
      <c r="E38" s="44">
        <v>215687.96</v>
      </c>
      <c r="F38" s="44">
        <v>0</v>
      </c>
      <c r="G38" s="44">
        <v>0</v>
      </c>
      <c r="H38" s="44">
        <v>0</v>
      </c>
      <c r="I38" s="28"/>
      <c r="J38" s="264"/>
      <c r="K38" s="37"/>
      <c r="L38" s="264"/>
      <c r="M38" s="264"/>
      <c r="N38" s="264"/>
      <c r="O38" s="264"/>
      <c r="P38" s="264"/>
      <c r="Q38" s="264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8" ht="13" thickBot="1" x14ac:dyDescent="0.3">
      <c r="A39" s="13" t="s">
        <v>24</v>
      </c>
      <c r="B39" s="158">
        <f>SUM(C39:H39)+SUM('Tbl8b - Fed'!B39:I39)+SUM('Tbl8c - Fed'!B39:G39)+SUM('Tbl8d - Fed'!B39:E39)+SUM('Tbl8e - Fed'!B39:H39)+SUM('Tbl8f-Fed'!B38:F38)</f>
        <v>8368954.969999996</v>
      </c>
      <c r="C39" s="158">
        <v>22019</v>
      </c>
      <c r="D39" s="42">
        <v>19136.350000000002</v>
      </c>
      <c r="E39" s="159">
        <v>67169.37</v>
      </c>
      <c r="F39" s="159">
        <v>0</v>
      </c>
      <c r="G39" s="159">
        <v>0</v>
      </c>
      <c r="H39" s="159">
        <v>33811.879999999997</v>
      </c>
      <c r="I39" s="28"/>
      <c r="J39" s="264"/>
      <c r="K39" s="37"/>
      <c r="L39" s="264"/>
      <c r="M39" s="264"/>
      <c r="N39" s="264"/>
      <c r="O39" s="264"/>
      <c r="P39" s="264"/>
      <c r="Q39" s="264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8" x14ac:dyDescent="0.25">
      <c r="B40" s="11"/>
      <c r="C40" s="11"/>
      <c r="D40" s="11"/>
      <c r="G40" s="44"/>
      <c r="H40" s="11"/>
      <c r="I40" s="11"/>
      <c r="J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8" x14ac:dyDescent="0.25">
      <c r="B41" s="251"/>
      <c r="C41" s="11"/>
      <c r="G41" s="11"/>
      <c r="H41" s="11"/>
      <c r="I41" s="11"/>
      <c r="J41" s="11"/>
      <c r="K41" s="37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8" x14ac:dyDescent="0.25">
      <c r="A42" s="220"/>
      <c r="C42" s="37"/>
      <c r="D42" s="37"/>
      <c r="E42" s="264"/>
      <c r="F42" s="37"/>
      <c r="G42" s="37"/>
      <c r="H42" s="264"/>
      <c r="J42" s="37"/>
      <c r="K42" s="37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x14ac:dyDescent="0.25">
      <c r="A43" s="58"/>
      <c r="C43" s="37"/>
      <c r="D43" s="37"/>
      <c r="E43" s="264"/>
      <c r="F43" s="37"/>
      <c r="G43" s="37"/>
      <c r="H43" s="264"/>
      <c r="J43" s="37"/>
      <c r="K43" s="37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x14ac:dyDescent="0.25">
      <c r="A44" s="58"/>
      <c r="C44" s="37"/>
      <c r="D44" s="37"/>
      <c r="E44" s="264"/>
      <c r="F44" s="37"/>
      <c r="G44" s="37"/>
      <c r="H44" s="264"/>
      <c r="J44" s="37"/>
      <c r="K44" s="37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25">
      <c r="A45" s="58"/>
      <c r="C45" s="37"/>
      <c r="D45" s="37"/>
      <c r="E45" s="264"/>
      <c r="F45" s="37"/>
      <c r="G45" s="37"/>
      <c r="H45" s="264"/>
      <c r="J45" s="37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x14ac:dyDescent="0.25">
      <c r="A46" s="58"/>
      <c r="C46" s="37"/>
      <c r="D46" s="37"/>
      <c r="E46" s="264"/>
      <c r="F46" s="37"/>
      <c r="G46" s="37"/>
      <c r="H46" s="264"/>
      <c r="J46" s="37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8" x14ac:dyDescent="0.25">
      <c r="A47" s="58"/>
      <c r="C47" s="37"/>
      <c r="D47" s="37"/>
      <c r="E47" s="264"/>
      <c r="F47" s="37"/>
      <c r="G47" s="37"/>
      <c r="H47" s="264"/>
      <c r="J47" s="37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</row>
    <row r="48" spans="1:38" x14ac:dyDescent="0.25">
      <c r="A48" s="58"/>
      <c r="C48" s="37"/>
      <c r="D48" s="37"/>
      <c r="E48" s="264"/>
      <c r="F48" s="37"/>
      <c r="G48" s="37"/>
      <c r="H48" s="264"/>
      <c r="J48" s="37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1:38" x14ac:dyDescent="0.25">
      <c r="A49" s="58"/>
      <c r="C49" s="37"/>
      <c r="D49" s="37"/>
      <c r="E49" s="264"/>
      <c r="F49" s="37"/>
      <c r="G49" s="37"/>
      <c r="H49" s="264"/>
      <c r="J49" s="37"/>
      <c r="L49" s="11"/>
      <c r="M49" s="11" t="s">
        <v>187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1:38" x14ac:dyDescent="0.25">
      <c r="A50" s="58"/>
      <c r="C50" s="37"/>
      <c r="D50" s="37"/>
      <c r="E50" s="264"/>
      <c r="F50" s="37"/>
      <c r="G50" s="37"/>
      <c r="H50" s="264"/>
      <c r="J50" s="37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1:38" x14ac:dyDescent="0.25">
      <c r="A51" s="58"/>
      <c r="C51" s="37"/>
      <c r="D51" s="37"/>
      <c r="E51" s="264"/>
      <c r="F51" s="37"/>
      <c r="G51" s="37"/>
      <c r="H51" s="264"/>
      <c r="J51" s="37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</row>
    <row r="52" spans="1:38" x14ac:dyDescent="0.25">
      <c r="A52" s="58"/>
      <c r="C52" s="37"/>
      <c r="D52" s="37"/>
      <c r="E52" s="264"/>
      <c r="F52" s="37"/>
      <c r="G52" s="37"/>
      <c r="H52" s="264"/>
      <c r="J52" s="37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x14ac:dyDescent="0.25">
      <c r="A53" s="58"/>
      <c r="C53" s="37"/>
      <c r="D53" s="37"/>
      <c r="E53" s="264"/>
      <c r="F53" s="37"/>
      <c r="G53" s="37"/>
      <c r="H53" s="264"/>
      <c r="J53" s="3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</row>
    <row r="54" spans="1:38" x14ac:dyDescent="0.25">
      <c r="A54" s="58"/>
      <c r="C54" s="37"/>
      <c r="D54" s="37"/>
      <c r="E54" s="264"/>
      <c r="F54" s="37"/>
      <c r="G54" s="37"/>
      <c r="H54" s="264"/>
      <c r="J54" s="37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38" x14ac:dyDescent="0.25">
      <c r="A55" s="58"/>
      <c r="C55" s="37"/>
      <c r="D55" s="37"/>
      <c r="E55" s="264"/>
      <c r="F55" s="37"/>
      <c r="G55" s="37"/>
      <c r="H55" s="264"/>
      <c r="J55" s="37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38" x14ac:dyDescent="0.25">
      <c r="A56" s="58"/>
      <c r="C56" s="37"/>
      <c r="D56" s="37"/>
      <c r="E56" s="264"/>
      <c r="F56" s="37"/>
      <c r="G56" s="37"/>
      <c r="H56" s="264"/>
      <c r="J56" s="37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</row>
    <row r="57" spans="1:38" x14ac:dyDescent="0.25">
      <c r="A57" s="58"/>
      <c r="C57" s="37"/>
      <c r="D57" s="37"/>
      <c r="E57" s="264"/>
      <c r="F57" s="37"/>
      <c r="G57" s="37"/>
      <c r="H57" s="264"/>
      <c r="J57" s="37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</row>
    <row r="58" spans="1:38" x14ac:dyDescent="0.25">
      <c r="A58" s="58"/>
      <c r="C58" s="37"/>
      <c r="D58" s="37"/>
      <c r="E58" s="264"/>
      <c r="F58" s="37"/>
      <c r="G58" s="37"/>
      <c r="H58" s="264"/>
      <c r="J58" s="37" t="s">
        <v>177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38" x14ac:dyDescent="0.25">
      <c r="A59" s="58"/>
      <c r="C59" s="37"/>
      <c r="D59" s="37"/>
      <c r="E59" s="264"/>
      <c r="F59" s="37"/>
      <c r="G59" s="37"/>
      <c r="H59" s="264"/>
      <c r="J59" s="37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38" x14ac:dyDescent="0.25">
      <c r="A60" s="58"/>
      <c r="C60" s="37"/>
      <c r="D60" s="37"/>
      <c r="E60" s="264"/>
      <c r="F60" s="37"/>
      <c r="G60" s="37"/>
      <c r="H60" s="264"/>
      <c r="J60" s="37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</row>
    <row r="61" spans="1:38" x14ac:dyDescent="0.25">
      <c r="A61" s="58"/>
      <c r="C61" s="37"/>
      <c r="D61" s="37"/>
      <c r="E61" s="264"/>
      <c r="F61" s="37"/>
      <c r="G61" s="37"/>
      <c r="H61" s="264"/>
      <c r="J61" s="37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</row>
    <row r="62" spans="1:38" x14ac:dyDescent="0.25">
      <c r="A62" s="58"/>
      <c r="C62" s="37"/>
      <c r="D62" s="37"/>
      <c r="E62" s="264"/>
      <c r="F62" s="37"/>
      <c r="G62" s="37"/>
      <c r="H62" s="264"/>
      <c r="J62" s="37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</row>
    <row r="63" spans="1:38" x14ac:dyDescent="0.25">
      <c r="A63" s="58"/>
      <c r="C63" s="37"/>
      <c r="D63" s="37"/>
      <c r="E63" s="264"/>
      <c r="F63" s="37"/>
      <c r="G63" s="37"/>
      <c r="H63" s="264"/>
      <c r="J63" s="37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  <row r="64" spans="1:38" x14ac:dyDescent="0.25">
      <c r="A64" s="58"/>
      <c r="C64" s="37"/>
      <c r="D64" s="37"/>
      <c r="E64" s="264"/>
      <c r="F64" s="37"/>
      <c r="G64" s="37"/>
      <c r="H64" s="264"/>
      <c r="J64" s="37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</row>
    <row r="65" spans="1:39" x14ac:dyDescent="0.25">
      <c r="A65" s="58"/>
      <c r="C65" s="37"/>
      <c r="D65" s="37"/>
      <c r="E65" s="264"/>
      <c r="F65" s="37"/>
      <c r="G65" s="37"/>
      <c r="H65" s="264"/>
      <c r="J65" s="37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</row>
    <row r="66" spans="1:39" x14ac:dyDescent="0.25">
      <c r="A66" s="58"/>
      <c r="C66" s="37"/>
      <c r="D66" s="37"/>
      <c r="E66" s="264"/>
      <c r="F66" s="37"/>
      <c r="G66" s="37"/>
      <c r="H66" s="264"/>
      <c r="J66" s="37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9" x14ac:dyDescent="0.25">
      <c r="A67" s="58"/>
      <c r="C67" s="37"/>
      <c r="D67" s="37"/>
      <c r="E67" s="264"/>
      <c r="F67" s="37"/>
      <c r="G67" s="37"/>
      <c r="H67" s="264"/>
      <c r="J67" s="37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9" x14ac:dyDescent="0.25">
      <c r="A68" s="58"/>
      <c r="C68" s="37"/>
      <c r="D68" s="37"/>
      <c r="E68" s="264"/>
      <c r="F68" s="37"/>
      <c r="G68" s="37"/>
      <c r="H68" s="264"/>
      <c r="J68" s="37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9" x14ac:dyDescent="0.25">
      <c r="A69" s="58"/>
      <c r="C69" s="37"/>
      <c r="D69" s="37"/>
      <c r="E69" s="264"/>
      <c r="F69" s="37"/>
      <c r="G69" s="37"/>
      <c r="H69" s="264"/>
      <c r="J69" s="37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1" spans="1:39" x14ac:dyDescent="0.25">
      <c r="C71" s="37"/>
      <c r="D71" s="37"/>
      <c r="E71" s="264"/>
      <c r="F71" s="264"/>
      <c r="G71" s="37"/>
      <c r="H71" s="37"/>
      <c r="I71" s="37"/>
      <c r="J71" s="37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39" x14ac:dyDescent="0.25">
      <c r="C72" s="37"/>
      <c r="D72" s="37"/>
      <c r="E72" s="264"/>
      <c r="F72" s="264"/>
      <c r="G72" s="37"/>
      <c r="H72" s="37"/>
      <c r="I72" s="37"/>
      <c r="J72" s="37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</row>
    <row r="73" spans="1:39" x14ac:dyDescent="0.25">
      <c r="C73" s="37"/>
      <c r="D73" s="37"/>
      <c r="E73" s="264"/>
      <c r="F73" s="264"/>
      <c r="G73" s="37"/>
      <c r="H73" s="37"/>
      <c r="I73" s="37"/>
      <c r="J73" s="37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39" x14ac:dyDescent="0.25">
      <c r="C74" s="37"/>
      <c r="D74" s="37"/>
      <c r="E74" s="264"/>
      <c r="F74" s="264"/>
      <c r="G74" s="37"/>
      <c r="H74" s="37"/>
      <c r="I74" s="37"/>
      <c r="J74" s="37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6" spans="1:39" x14ac:dyDescent="0.25"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</row>
    <row r="77" spans="1:39" x14ac:dyDescent="0.25"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</row>
    <row r="78" spans="1:39" x14ac:dyDescent="0.25"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</row>
    <row r="79" spans="1:39" x14ac:dyDescent="0.25"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</row>
    <row r="81" spans="4:37" x14ac:dyDescent="0.25">
      <c r="D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4:37" x14ac:dyDescent="0.25">
      <c r="D82" s="11"/>
      <c r="G82" s="11"/>
      <c r="H82" s="11"/>
      <c r="I82" s="11"/>
      <c r="J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4:37" x14ac:dyDescent="0.25">
      <c r="D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4:37" x14ac:dyDescent="0.25">
      <c r="D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4:37" x14ac:dyDescent="0.25">
      <c r="D85" s="11"/>
      <c r="G85" s="11"/>
      <c r="H85" s="11"/>
      <c r="I85" s="11"/>
      <c r="J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4:37" x14ac:dyDescent="0.25">
      <c r="D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4:37" x14ac:dyDescent="0.25">
      <c r="D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4:37" x14ac:dyDescent="0.25">
      <c r="D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4:37" x14ac:dyDescent="0.25">
      <c r="D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4:37" x14ac:dyDescent="0.25">
      <c r="D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4:37" x14ac:dyDescent="0.25">
      <c r="D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4:37" x14ac:dyDescent="0.25">
      <c r="D92" s="11"/>
      <c r="K92" s="11"/>
    </row>
    <row r="93" spans="4:37" x14ac:dyDescent="0.25">
      <c r="K93" s="11"/>
    </row>
    <row r="94" spans="4:37" x14ac:dyDescent="0.25">
      <c r="K94" s="11"/>
    </row>
    <row r="95" spans="4:37" x14ac:dyDescent="0.25">
      <c r="K95" s="11"/>
    </row>
    <row r="96" spans="4:37" x14ac:dyDescent="0.25">
      <c r="K96" s="11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99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453125" style="2" customWidth="1"/>
    <col min="2" max="2" width="15.26953125" style="2" customWidth="1"/>
    <col min="3" max="3" width="29" style="2" customWidth="1"/>
    <col min="4" max="4" width="20.6328125" style="2" customWidth="1"/>
    <col min="5" max="5" width="12.26953125" style="2" customWidth="1"/>
    <col min="6" max="6" width="14.453125" style="2" customWidth="1"/>
    <col min="7" max="7" width="22.453125" style="2" bestFit="1" customWidth="1"/>
    <col min="8" max="8" width="17.1796875" style="2" customWidth="1"/>
    <col min="9" max="9" width="11.1796875" style="2" customWidth="1"/>
    <col min="10" max="10" width="11.54296875" style="2" customWidth="1"/>
    <col min="11" max="11" width="14" style="2" customWidth="1"/>
    <col min="12" max="13" width="13.453125" style="2" bestFit="1" customWidth="1"/>
    <col min="14" max="16384" width="8.7265625" style="2"/>
  </cols>
  <sheetData>
    <row r="1" spans="1:17" x14ac:dyDescent="0.25">
      <c r="A1" s="117"/>
      <c r="B1" s="117"/>
      <c r="C1" s="117"/>
      <c r="D1" s="117"/>
      <c r="E1" s="117" t="s">
        <v>107</v>
      </c>
      <c r="F1" s="117"/>
      <c r="G1" s="117"/>
      <c r="H1" s="117"/>
      <c r="I1" s="117"/>
      <c r="J1" s="99"/>
      <c r="K1" s="99"/>
      <c r="L1" s="99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</row>
    <row r="3" spans="1:17" x14ac:dyDescent="0.25">
      <c r="A3" s="117"/>
      <c r="B3" s="117"/>
      <c r="C3" s="117"/>
      <c r="D3" s="117"/>
      <c r="E3" s="117" t="s">
        <v>198</v>
      </c>
      <c r="F3" s="117"/>
      <c r="G3" s="117"/>
      <c r="H3" s="117"/>
      <c r="I3" s="117"/>
      <c r="J3" s="99"/>
      <c r="K3" s="99"/>
      <c r="L3" s="99"/>
    </row>
    <row r="4" spans="1:17" ht="13" thickBot="1" x14ac:dyDescent="0.3">
      <c r="A4" s="7"/>
      <c r="B4" s="9"/>
      <c r="C4" s="9"/>
      <c r="D4" s="9"/>
      <c r="E4" s="252"/>
      <c r="F4" s="252"/>
      <c r="G4" s="9"/>
      <c r="H4" s="9"/>
      <c r="I4" s="9"/>
      <c r="J4" s="7"/>
      <c r="K4" s="7"/>
      <c r="L4" s="7"/>
    </row>
    <row r="5" spans="1:17" ht="15" customHeight="1" thickTop="1" x14ac:dyDescent="0.3">
      <c r="A5" s="21"/>
      <c r="B5" s="256"/>
      <c r="C5" s="256"/>
      <c r="D5" s="256"/>
      <c r="E5" s="145" t="s">
        <v>50</v>
      </c>
      <c r="F5" s="256"/>
      <c r="G5" s="256"/>
      <c r="H5" s="256"/>
      <c r="I5" s="256"/>
    </row>
    <row r="6" spans="1:17" ht="12.75" customHeight="1" x14ac:dyDescent="0.3">
      <c r="A6" s="7"/>
      <c r="B6" s="265"/>
      <c r="C6" s="265"/>
      <c r="D6" s="136" t="s">
        <v>175</v>
      </c>
      <c r="E6" s="265"/>
      <c r="F6" s="265"/>
      <c r="G6" s="265"/>
    </row>
    <row r="7" spans="1:17" ht="12.75" customHeight="1" x14ac:dyDescent="0.25">
      <c r="A7" s="7" t="s">
        <v>65</v>
      </c>
      <c r="B7" s="117" t="s">
        <v>54</v>
      </c>
      <c r="C7" s="127" t="s">
        <v>211</v>
      </c>
      <c r="D7" s="122" t="s">
        <v>211</v>
      </c>
      <c r="E7" s="117"/>
      <c r="F7" s="117" t="s">
        <v>129</v>
      </c>
      <c r="G7" s="146" t="s">
        <v>175</v>
      </c>
      <c r="H7" s="112" t="s">
        <v>147</v>
      </c>
      <c r="I7" s="112" t="s">
        <v>122</v>
      </c>
    </row>
    <row r="8" spans="1:17" ht="12.75" customHeight="1" x14ac:dyDescent="0.25">
      <c r="A8" s="7" t="s">
        <v>30</v>
      </c>
      <c r="B8" s="117" t="s">
        <v>51</v>
      </c>
      <c r="C8" s="129" t="s">
        <v>212</v>
      </c>
      <c r="D8" s="137" t="s">
        <v>296</v>
      </c>
      <c r="E8" s="117"/>
      <c r="F8" s="117" t="s">
        <v>29</v>
      </c>
      <c r="G8" s="122" t="s">
        <v>244</v>
      </c>
      <c r="H8" s="118" t="s">
        <v>148</v>
      </c>
      <c r="I8" s="118" t="s">
        <v>185</v>
      </c>
    </row>
    <row r="9" spans="1:17" ht="13" thickBot="1" x14ac:dyDescent="0.3">
      <c r="A9" s="13" t="s">
        <v>119</v>
      </c>
      <c r="B9" s="10" t="s">
        <v>134</v>
      </c>
      <c r="C9" s="128"/>
      <c r="D9" s="235" t="s">
        <v>297</v>
      </c>
      <c r="E9" s="10" t="s">
        <v>48</v>
      </c>
      <c r="F9" s="10" t="s">
        <v>130</v>
      </c>
      <c r="G9" s="235"/>
      <c r="H9" s="119"/>
      <c r="I9" s="119"/>
    </row>
    <row r="10" spans="1:17" s="266" customFormat="1" x14ac:dyDescent="0.25">
      <c r="A10" s="227" t="s">
        <v>0</v>
      </c>
      <c r="B10" s="260">
        <f t="shared" ref="B10:F10" si="0">SUM(B12:B39)</f>
        <v>223772508.31</v>
      </c>
      <c r="C10" s="260">
        <f t="shared" si="0"/>
        <v>13666980.210000001</v>
      </c>
      <c r="D10" s="260">
        <f t="shared" si="0"/>
        <v>0</v>
      </c>
      <c r="E10" s="260">
        <f t="shared" si="0"/>
        <v>436484.01</v>
      </c>
      <c r="F10" s="260">
        <f t="shared" si="0"/>
        <v>341121.42</v>
      </c>
      <c r="G10" s="260">
        <f>SUM(G12:G39)</f>
        <v>4628326.45</v>
      </c>
      <c r="H10" s="260">
        <f t="shared" ref="H10:I10" si="1">SUM(H12:H39)</f>
        <v>0</v>
      </c>
      <c r="I10" s="260">
        <f t="shared" si="1"/>
        <v>3800.31</v>
      </c>
    </row>
    <row r="11" spans="1:17" x14ac:dyDescent="0.25">
      <c r="A11" s="7"/>
      <c r="B11" s="52"/>
      <c r="C11" s="52"/>
      <c r="D11" s="52"/>
      <c r="E11" s="52"/>
      <c r="F11" s="52"/>
      <c r="G11" s="52"/>
      <c r="H11" s="37"/>
      <c r="I11" s="37"/>
      <c r="M11" s="223"/>
    </row>
    <row r="12" spans="1:17" x14ac:dyDescent="0.25">
      <c r="A12" s="7" t="s">
        <v>1</v>
      </c>
      <c r="B12" s="44">
        <v>3047583.53</v>
      </c>
      <c r="C12" s="44">
        <v>499596.21</v>
      </c>
      <c r="D12" s="85">
        <v>0</v>
      </c>
      <c r="E12" s="85">
        <v>0</v>
      </c>
      <c r="F12" s="44">
        <v>0</v>
      </c>
      <c r="G12" s="44">
        <v>0</v>
      </c>
      <c r="H12" s="267">
        <v>0</v>
      </c>
      <c r="I12" s="37">
        <v>0</v>
      </c>
      <c r="J12" s="37"/>
      <c r="K12" s="37"/>
      <c r="L12" s="37"/>
      <c r="M12" s="37"/>
      <c r="N12" s="37"/>
      <c r="O12" s="37"/>
      <c r="P12" s="264"/>
      <c r="Q12" s="264"/>
    </row>
    <row r="13" spans="1:17" x14ac:dyDescent="0.25">
      <c r="A13" s="7" t="s">
        <v>2</v>
      </c>
      <c r="B13" s="44">
        <v>12386209.220000001</v>
      </c>
      <c r="C13" s="44">
        <v>95399.58</v>
      </c>
      <c r="D13" s="85">
        <v>0</v>
      </c>
      <c r="E13" s="85">
        <v>0</v>
      </c>
      <c r="F13" s="44">
        <v>0</v>
      </c>
      <c r="G13" s="44">
        <v>0</v>
      </c>
      <c r="H13" s="267">
        <v>0</v>
      </c>
      <c r="I13" s="37">
        <v>0</v>
      </c>
      <c r="J13" s="37"/>
      <c r="K13" s="260"/>
      <c r="L13" s="37"/>
      <c r="M13" s="37"/>
      <c r="N13" s="37"/>
      <c r="O13" s="37"/>
      <c r="P13" s="264"/>
      <c r="Q13" s="264"/>
    </row>
    <row r="14" spans="1:17" x14ac:dyDescent="0.25">
      <c r="A14" s="7" t="s">
        <v>3</v>
      </c>
      <c r="B14" s="44">
        <v>54646007.049999997</v>
      </c>
      <c r="C14" s="44">
        <v>6941194.2299999995</v>
      </c>
      <c r="D14" s="85">
        <v>0</v>
      </c>
      <c r="E14" s="85">
        <v>0</v>
      </c>
      <c r="F14" s="44">
        <v>123667.88</v>
      </c>
      <c r="G14" s="44">
        <v>4628326.45</v>
      </c>
      <c r="H14" s="267">
        <v>0</v>
      </c>
      <c r="I14" s="37">
        <v>0</v>
      </c>
      <c r="J14" s="37"/>
      <c r="K14" s="37"/>
      <c r="L14" s="37"/>
      <c r="M14" s="37"/>
      <c r="N14" s="37"/>
      <c r="O14" s="37"/>
      <c r="P14" s="264"/>
      <c r="Q14" s="264"/>
    </row>
    <row r="15" spans="1:17" x14ac:dyDescent="0.25">
      <c r="A15" s="7" t="s">
        <v>4</v>
      </c>
      <c r="B15" s="44">
        <v>30474984.009999998</v>
      </c>
      <c r="C15" s="44">
        <v>0</v>
      </c>
      <c r="D15" s="85">
        <v>0</v>
      </c>
      <c r="E15" s="85">
        <v>0</v>
      </c>
      <c r="F15" s="44">
        <v>36439.089999999997</v>
      </c>
      <c r="G15" s="44">
        <v>0</v>
      </c>
      <c r="H15" s="267">
        <v>0</v>
      </c>
      <c r="I15" s="37">
        <v>0</v>
      </c>
      <c r="J15" s="37"/>
      <c r="K15" s="37"/>
      <c r="L15" s="37"/>
      <c r="M15" s="37"/>
      <c r="N15" s="37"/>
      <c r="O15" s="37"/>
      <c r="P15" s="264"/>
      <c r="Q15" s="264"/>
    </row>
    <row r="16" spans="1:17" x14ac:dyDescent="0.25">
      <c r="A16" s="7" t="s">
        <v>5</v>
      </c>
      <c r="B16" s="44">
        <v>1378885.86</v>
      </c>
      <c r="C16" s="44">
        <v>133385.60000000001</v>
      </c>
      <c r="D16" s="85">
        <v>0</v>
      </c>
      <c r="E16" s="85">
        <v>0</v>
      </c>
      <c r="F16" s="44">
        <v>0</v>
      </c>
      <c r="G16" s="44">
        <v>0</v>
      </c>
      <c r="H16" s="267">
        <v>0</v>
      </c>
      <c r="I16" s="37">
        <v>0</v>
      </c>
      <c r="J16" s="37"/>
      <c r="K16" s="37"/>
      <c r="L16" s="37"/>
      <c r="M16" s="37"/>
      <c r="N16" s="37"/>
      <c r="O16" s="37"/>
      <c r="P16" s="94"/>
      <c r="Q16" s="94"/>
    </row>
    <row r="17" spans="1:17" x14ac:dyDescent="0.25">
      <c r="A17" s="7"/>
      <c r="B17" s="44"/>
      <c r="C17" s="44"/>
      <c r="D17" s="85"/>
      <c r="E17" s="85"/>
      <c r="F17" s="44"/>
      <c r="G17" s="44"/>
      <c r="H17" s="267"/>
      <c r="I17" s="37"/>
      <c r="J17" s="37"/>
      <c r="K17" s="37"/>
      <c r="L17" s="37"/>
      <c r="M17" s="37"/>
      <c r="N17" s="37"/>
      <c r="O17" s="37"/>
      <c r="P17" s="94"/>
      <c r="Q17" s="94"/>
    </row>
    <row r="18" spans="1:17" x14ac:dyDescent="0.25">
      <c r="A18" s="7" t="s">
        <v>6</v>
      </c>
      <c r="B18" s="44">
        <v>1495622.45</v>
      </c>
      <c r="C18" s="44">
        <v>126082</v>
      </c>
      <c r="D18" s="85">
        <v>0</v>
      </c>
      <c r="E18" s="85">
        <v>0</v>
      </c>
      <c r="F18" s="44">
        <v>0</v>
      </c>
      <c r="G18" s="44">
        <v>0</v>
      </c>
      <c r="H18" s="267">
        <v>0</v>
      </c>
      <c r="I18" s="37">
        <v>0</v>
      </c>
      <c r="J18" s="37"/>
      <c r="K18" s="37"/>
      <c r="L18" s="37"/>
      <c r="M18" s="37"/>
      <c r="N18" s="37"/>
      <c r="O18" s="37"/>
      <c r="P18" s="264"/>
      <c r="Q18" s="264"/>
    </row>
    <row r="19" spans="1:17" x14ac:dyDescent="0.25">
      <c r="A19" s="7" t="s">
        <v>7</v>
      </c>
      <c r="B19" s="44">
        <v>2009339.34</v>
      </c>
      <c r="C19" s="44">
        <v>211132</v>
      </c>
      <c r="D19" s="85">
        <v>0</v>
      </c>
      <c r="E19" s="85">
        <v>0</v>
      </c>
      <c r="F19" s="44">
        <v>0</v>
      </c>
      <c r="G19" s="44">
        <v>0</v>
      </c>
      <c r="H19" s="267">
        <v>0</v>
      </c>
      <c r="I19" s="37">
        <v>0</v>
      </c>
      <c r="J19" s="37"/>
      <c r="K19" s="37"/>
      <c r="L19" s="37"/>
      <c r="M19" s="37"/>
      <c r="N19" s="37"/>
      <c r="O19" s="37"/>
      <c r="P19" s="264"/>
      <c r="Q19" s="264"/>
    </row>
    <row r="20" spans="1:17" x14ac:dyDescent="0.25">
      <c r="A20" s="7" t="s">
        <v>8</v>
      </c>
      <c r="B20" s="44">
        <v>3160528.3699999996</v>
      </c>
      <c r="C20" s="44">
        <v>431748.27</v>
      </c>
      <c r="D20" s="85">
        <v>0</v>
      </c>
      <c r="E20" s="85">
        <v>0</v>
      </c>
      <c r="F20" s="44">
        <v>0</v>
      </c>
      <c r="G20" s="44">
        <v>0</v>
      </c>
      <c r="H20" s="267">
        <v>0</v>
      </c>
      <c r="I20" s="37">
        <v>0</v>
      </c>
      <c r="J20" s="37"/>
      <c r="K20" s="37"/>
      <c r="L20" s="37"/>
      <c r="M20" s="37"/>
      <c r="N20" s="37"/>
      <c r="O20" s="37"/>
      <c r="P20" s="264"/>
      <c r="Q20" s="264"/>
    </row>
    <row r="21" spans="1:17" x14ac:dyDescent="0.25">
      <c r="A21" s="7" t="s">
        <v>9</v>
      </c>
      <c r="B21" s="44">
        <v>3860840.27</v>
      </c>
      <c r="C21" s="44">
        <v>387511.9</v>
      </c>
      <c r="D21" s="85">
        <v>0</v>
      </c>
      <c r="E21" s="85">
        <v>0</v>
      </c>
      <c r="F21" s="44">
        <v>0</v>
      </c>
      <c r="G21" s="44">
        <v>0</v>
      </c>
      <c r="H21" s="267">
        <v>0</v>
      </c>
      <c r="I21" s="37">
        <v>3800.31</v>
      </c>
      <c r="J21" s="37"/>
      <c r="K21" s="37"/>
      <c r="L21" s="37"/>
      <c r="M21" s="37"/>
      <c r="N21" s="37"/>
      <c r="O21" s="37"/>
      <c r="P21" s="264"/>
      <c r="Q21" s="264"/>
    </row>
    <row r="22" spans="1:17" x14ac:dyDescent="0.25">
      <c r="A22" s="7" t="s">
        <v>10</v>
      </c>
      <c r="B22" s="44">
        <v>2202848.36</v>
      </c>
      <c r="C22" s="44">
        <v>0</v>
      </c>
      <c r="D22" s="85">
        <v>0</v>
      </c>
      <c r="E22" s="85">
        <v>125796.72</v>
      </c>
      <c r="F22" s="44">
        <v>0</v>
      </c>
      <c r="G22" s="44">
        <v>0</v>
      </c>
      <c r="H22" s="267">
        <v>0</v>
      </c>
      <c r="I22" s="37">
        <v>0</v>
      </c>
      <c r="J22" s="37"/>
      <c r="K22" s="37"/>
      <c r="L22" s="37"/>
      <c r="M22" s="37"/>
      <c r="N22" s="37"/>
      <c r="O22" s="37"/>
      <c r="P22" s="264"/>
      <c r="Q22" s="264"/>
    </row>
    <row r="23" spans="1:17" x14ac:dyDescent="0.25">
      <c r="A23" s="7"/>
      <c r="B23" s="44"/>
      <c r="C23" s="44"/>
      <c r="D23" s="85"/>
      <c r="E23" s="85"/>
      <c r="F23" s="44"/>
      <c r="G23" s="44"/>
      <c r="H23" s="267"/>
      <c r="I23" s="37"/>
      <c r="J23" s="37"/>
      <c r="K23" s="37"/>
      <c r="L23" s="37"/>
      <c r="M23" s="37"/>
      <c r="N23" s="37"/>
      <c r="O23" s="37"/>
      <c r="P23" s="264"/>
      <c r="Q23" s="264"/>
    </row>
    <row r="24" spans="1:17" x14ac:dyDescent="0.25">
      <c r="A24" s="7" t="s">
        <v>11</v>
      </c>
      <c r="B24" s="44">
        <v>4682664.0900000008</v>
      </c>
      <c r="C24" s="44">
        <v>415826</v>
      </c>
      <c r="D24" s="85">
        <v>0</v>
      </c>
      <c r="E24" s="85">
        <v>0</v>
      </c>
      <c r="F24" s="44">
        <v>0</v>
      </c>
      <c r="G24" s="44">
        <v>0</v>
      </c>
      <c r="H24" s="267">
        <v>0</v>
      </c>
      <c r="I24" s="37">
        <v>0</v>
      </c>
      <c r="J24" s="37"/>
      <c r="K24" s="37"/>
      <c r="L24" s="37"/>
      <c r="M24" s="37"/>
      <c r="N24" s="37"/>
      <c r="O24" s="37"/>
      <c r="P24" s="264"/>
      <c r="Q24" s="264"/>
    </row>
    <row r="25" spans="1:17" x14ac:dyDescent="0.25">
      <c r="A25" s="7" t="s">
        <v>12</v>
      </c>
      <c r="B25" s="44">
        <v>1040987.52</v>
      </c>
      <c r="C25" s="44">
        <v>65502</v>
      </c>
      <c r="D25" s="85">
        <v>0</v>
      </c>
      <c r="E25" s="85">
        <v>0</v>
      </c>
      <c r="F25" s="44">
        <v>0</v>
      </c>
      <c r="G25" s="44">
        <v>0</v>
      </c>
      <c r="H25" s="267">
        <v>0</v>
      </c>
      <c r="I25" s="37">
        <v>0</v>
      </c>
      <c r="J25" s="37"/>
      <c r="K25" s="37"/>
      <c r="L25" s="37"/>
      <c r="M25" s="37"/>
      <c r="N25" s="37"/>
      <c r="O25" s="37"/>
      <c r="P25" s="264"/>
      <c r="Q25" s="264"/>
    </row>
    <row r="26" spans="1:17" x14ac:dyDescent="0.25">
      <c r="A26" s="7" t="s">
        <v>13</v>
      </c>
      <c r="B26" s="44">
        <v>5226399.1500000004</v>
      </c>
      <c r="C26" s="44">
        <v>427341.14</v>
      </c>
      <c r="D26" s="85">
        <v>0</v>
      </c>
      <c r="E26" s="85">
        <v>0</v>
      </c>
      <c r="F26" s="44">
        <v>0</v>
      </c>
      <c r="G26" s="44">
        <v>0</v>
      </c>
      <c r="H26" s="267">
        <v>0</v>
      </c>
      <c r="I26" s="37">
        <v>0</v>
      </c>
      <c r="J26" s="37"/>
      <c r="K26" s="37"/>
      <c r="L26" s="37"/>
      <c r="M26" s="37"/>
      <c r="N26" s="37"/>
      <c r="O26" s="37"/>
      <c r="P26" s="264"/>
      <c r="Q26" s="264"/>
    </row>
    <row r="27" spans="1:17" x14ac:dyDescent="0.25">
      <c r="A27" s="7" t="s">
        <v>14</v>
      </c>
      <c r="B27" s="44">
        <v>4905669.209999999</v>
      </c>
      <c r="C27" s="44">
        <v>887216</v>
      </c>
      <c r="D27" s="85">
        <v>0</v>
      </c>
      <c r="E27" s="85">
        <v>0</v>
      </c>
      <c r="F27" s="44">
        <v>0</v>
      </c>
      <c r="G27" s="44">
        <v>0</v>
      </c>
      <c r="H27" s="267">
        <v>0</v>
      </c>
      <c r="I27" s="37">
        <v>0</v>
      </c>
      <c r="J27" s="37"/>
      <c r="K27" s="37"/>
      <c r="L27" s="37"/>
      <c r="M27" s="37"/>
      <c r="N27" s="37"/>
      <c r="O27" s="37"/>
      <c r="P27" s="264"/>
      <c r="Q27" s="264"/>
    </row>
    <row r="28" spans="1:17" x14ac:dyDescent="0.25">
      <c r="A28" s="7" t="s">
        <v>15</v>
      </c>
      <c r="B28" s="44">
        <v>675877.33000000007</v>
      </c>
      <c r="C28" s="44">
        <v>67740</v>
      </c>
      <c r="D28" s="85">
        <v>0</v>
      </c>
      <c r="E28" s="85">
        <v>0</v>
      </c>
      <c r="F28" s="44">
        <v>0</v>
      </c>
      <c r="G28" s="44">
        <v>0</v>
      </c>
      <c r="H28" s="267">
        <v>0</v>
      </c>
      <c r="I28" s="37">
        <v>0</v>
      </c>
      <c r="J28" s="37"/>
      <c r="K28" s="37"/>
      <c r="L28" s="37"/>
      <c r="M28" s="37"/>
      <c r="N28" s="37"/>
      <c r="O28" s="37"/>
      <c r="P28" s="264"/>
      <c r="Q28" s="264"/>
    </row>
    <row r="29" spans="1:17" x14ac:dyDescent="0.25">
      <c r="A29" s="7"/>
      <c r="B29" s="44"/>
      <c r="C29" s="44"/>
      <c r="D29" s="85"/>
      <c r="E29" s="85"/>
      <c r="F29" s="44"/>
      <c r="G29" s="44"/>
      <c r="H29" s="267"/>
      <c r="I29" s="37"/>
      <c r="J29" s="37"/>
      <c r="K29" s="37"/>
      <c r="L29" s="37"/>
      <c r="M29" s="37"/>
      <c r="N29" s="37"/>
      <c r="O29" s="37"/>
      <c r="P29" s="264"/>
      <c r="Q29" s="264"/>
    </row>
    <row r="30" spans="1:17" x14ac:dyDescent="0.25">
      <c r="A30" s="7" t="s">
        <v>16</v>
      </c>
      <c r="B30" s="44">
        <v>31875230.240000002</v>
      </c>
      <c r="C30" s="44">
        <v>58505</v>
      </c>
      <c r="D30" s="85">
        <v>0</v>
      </c>
      <c r="E30" s="85">
        <v>0</v>
      </c>
      <c r="F30" s="44">
        <v>52190.03</v>
      </c>
      <c r="G30" s="44">
        <v>0</v>
      </c>
      <c r="H30" s="267">
        <v>0</v>
      </c>
      <c r="I30" s="37">
        <v>0</v>
      </c>
      <c r="J30" s="37"/>
      <c r="K30" s="37"/>
      <c r="L30" s="37"/>
      <c r="M30" s="37"/>
      <c r="N30" s="37"/>
      <c r="O30" s="37"/>
      <c r="P30" s="264"/>
      <c r="Q30" s="264"/>
    </row>
    <row r="31" spans="1:17" x14ac:dyDescent="0.25">
      <c r="A31" s="7" t="s">
        <v>17</v>
      </c>
      <c r="B31" s="44">
        <v>39635622.399999999</v>
      </c>
      <c r="C31" s="44">
        <v>1447067.82</v>
      </c>
      <c r="D31" s="85">
        <v>0</v>
      </c>
      <c r="E31" s="85">
        <v>0</v>
      </c>
      <c r="F31" s="44">
        <v>0</v>
      </c>
      <c r="G31" s="44">
        <v>0</v>
      </c>
      <c r="H31" s="267">
        <v>0</v>
      </c>
      <c r="I31" s="37">
        <v>0</v>
      </c>
      <c r="J31" s="37"/>
      <c r="K31" s="37"/>
      <c r="L31" s="37"/>
      <c r="M31" s="37"/>
      <c r="N31" s="37"/>
      <c r="O31" s="37"/>
      <c r="P31" s="264"/>
      <c r="Q31" s="264"/>
    </row>
    <row r="32" spans="1:17" s="18" customFormat="1" x14ac:dyDescent="0.25">
      <c r="A32" s="52" t="s">
        <v>18</v>
      </c>
      <c r="B32" s="44">
        <v>809135.53</v>
      </c>
      <c r="C32" s="44">
        <v>30772</v>
      </c>
      <c r="D32" s="85">
        <v>0</v>
      </c>
      <c r="E32" s="85">
        <v>158480.79999999999</v>
      </c>
      <c r="F32" s="44">
        <v>0</v>
      </c>
      <c r="G32" s="44">
        <v>0</v>
      </c>
      <c r="H32" s="267">
        <v>0</v>
      </c>
      <c r="I32" s="37">
        <v>0</v>
      </c>
      <c r="J32" s="37"/>
      <c r="K32" s="37"/>
      <c r="L32" s="37"/>
      <c r="M32" s="37"/>
      <c r="N32" s="37"/>
      <c r="O32" s="37"/>
      <c r="P32" s="264"/>
      <c r="Q32" s="264"/>
    </row>
    <row r="33" spans="1:17" x14ac:dyDescent="0.25">
      <c r="A33" s="7" t="s">
        <v>19</v>
      </c>
      <c r="B33" s="44">
        <v>3002065.27</v>
      </c>
      <c r="C33" s="44">
        <v>0</v>
      </c>
      <c r="D33" s="85">
        <v>0</v>
      </c>
      <c r="E33" s="85">
        <v>0</v>
      </c>
      <c r="F33" s="44">
        <v>0</v>
      </c>
      <c r="G33" s="44">
        <v>0</v>
      </c>
      <c r="H33" s="267">
        <v>0</v>
      </c>
      <c r="I33" s="37">
        <v>0</v>
      </c>
      <c r="J33" s="37"/>
      <c r="K33" s="37"/>
      <c r="L33" s="37"/>
      <c r="M33" s="37"/>
      <c r="N33" s="37"/>
      <c r="O33" s="37"/>
      <c r="P33" s="264"/>
      <c r="Q33" s="264"/>
    </row>
    <row r="34" spans="1:17" x14ac:dyDescent="0.25">
      <c r="A34" s="7" t="s">
        <v>20</v>
      </c>
      <c r="B34" s="44">
        <v>1684735.01</v>
      </c>
      <c r="C34" s="44">
        <v>210000</v>
      </c>
      <c r="D34" s="85">
        <v>0</v>
      </c>
      <c r="E34" s="85">
        <v>152206.49</v>
      </c>
      <c r="F34" s="44">
        <v>0</v>
      </c>
      <c r="G34" s="44">
        <v>0</v>
      </c>
      <c r="H34" s="267">
        <v>0</v>
      </c>
      <c r="I34" s="37">
        <v>0</v>
      </c>
      <c r="J34" s="37"/>
      <c r="K34" s="37"/>
      <c r="L34" s="37"/>
      <c r="M34" s="37"/>
      <c r="N34" s="37"/>
      <c r="O34" s="37"/>
      <c r="P34" s="264"/>
      <c r="Q34" s="264"/>
    </row>
    <row r="35" spans="1:17" x14ac:dyDescent="0.25">
      <c r="A35" s="7"/>
      <c r="B35" s="44"/>
      <c r="C35" s="44"/>
      <c r="D35" s="85"/>
      <c r="E35" s="85"/>
      <c r="F35" s="44"/>
      <c r="G35" s="44"/>
      <c r="H35" s="267"/>
      <c r="I35" s="37"/>
      <c r="J35" s="37"/>
      <c r="K35" s="37"/>
      <c r="L35" s="37"/>
      <c r="M35" s="37"/>
      <c r="N35" s="37"/>
      <c r="O35" s="37"/>
      <c r="P35" s="264"/>
      <c r="Q35" s="264"/>
    </row>
    <row r="36" spans="1:17" x14ac:dyDescent="0.25">
      <c r="A36" s="7" t="s">
        <v>21</v>
      </c>
      <c r="B36" s="44">
        <v>1079859.94</v>
      </c>
      <c r="C36" s="44">
        <v>191925.46</v>
      </c>
      <c r="D36" s="85">
        <v>0</v>
      </c>
      <c r="E36" s="85">
        <v>0</v>
      </c>
      <c r="F36" s="44">
        <v>0</v>
      </c>
      <c r="G36" s="44">
        <v>0</v>
      </c>
      <c r="H36" s="267">
        <v>0</v>
      </c>
      <c r="I36" s="37">
        <v>0</v>
      </c>
      <c r="J36" s="37"/>
      <c r="K36" s="37"/>
      <c r="L36" s="37"/>
      <c r="M36" s="37"/>
      <c r="N36" s="37"/>
      <c r="O36" s="37"/>
      <c r="P36" s="264"/>
      <c r="Q36" s="264"/>
    </row>
    <row r="37" spans="1:17" x14ac:dyDescent="0.25">
      <c r="A37" s="7" t="s">
        <v>22</v>
      </c>
      <c r="B37" s="44">
        <v>6826362.0499999998</v>
      </c>
      <c r="C37" s="44">
        <v>489997</v>
      </c>
      <c r="D37" s="85">
        <v>0</v>
      </c>
      <c r="E37" s="85">
        <v>0</v>
      </c>
      <c r="F37" s="44">
        <v>128824.42</v>
      </c>
      <c r="G37" s="44">
        <v>0</v>
      </c>
      <c r="H37" s="267">
        <v>0</v>
      </c>
      <c r="I37" s="37">
        <v>0</v>
      </c>
      <c r="J37" s="37"/>
      <c r="K37" s="37"/>
      <c r="L37" s="37"/>
      <c r="M37" s="37"/>
      <c r="N37" s="37"/>
      <c r="O37" s="37"/>
      <c r="P37" s="264"/>
      <c r="Q37" s="264"/>
    </row>
    <row r="38" spans="1:17" x14ac:dyDescent="0.25">
      <c r="A38" s="7" t="s">
        <v>23</v>
      </c>
      <c r="B38" s="44">
        <v>5863536.79</v>
      </c>
      <c r="C38" s="44">
        <v>549038</v>
      </c>
      <c r="D38" s="85">
        <v>0</v>
      </c>
      <c r="E38" s="85">
        <v>0</v>
      </c>
      <c r="F38" s="44">
        <v>0</v>
      </c>
      <c r="G38" s="44">
        <v>0</v>
      </c>
      <c r="H38" s="267">
        <v>0</v>
      </c>
      <c r="I38" s="37">
        <v>0</v>
      </c>
      <c r="J38" s="37"/>
      <c r="K38" s="37"/>
      <c r="L38" s="37"/>
      <c r="M38" s="37"/>
      <c r="N38" s="37"/>
      <c r="O38" s="37"/>
      <c r="P38" s="264"/>
      <c r="Q38" s="264"/>
    </row>
    <row r="39" spans="1:17" ht="13" thickBot="1" x14ac:dyDescent="0.3">
      <c r="A39" s="13" t="s">
        <v>24</v>
      </c>
      <c r="B39" s="159">
        <v>1801515.32</v>
      </c>
      <c r="C39" s="159">
        <v>0</v>
      </c>
      <c r="D39" s="160">
        <v>0</v>
      </c>
      <c r="E39" s="160">
        <v>0</v>
      </c>
      <c r="F39" s="159">
        <v>0</v>
      </c>
      <c r="G39" s="159">
        <v>0</v>
      </c>
      <c r="H39" s="268">
        <v>0</v>
      </c>
      <c r="I39" s="161">
        <v>0</v>
      </c>
      <c r="J39" s="37"/>
      <c r="K39" s="37"/>
      <c r="L39" s="37"/>
      <c r="M39" s="37"/>
      <c r="N39" s="37"/>
      <c r="O39" s="37"/>
      <c r="P39" s="264"/>
      <c r="Q39" s="264"/>
    </row>
    <row r="40" spans="1:17" x14ac:dyDescent="0.25">
      <c r="A40" s="7"/>
      <c r="B40" s="7"/>
      <c r="C40" s="7"/>
      <c r="D40" s="7"/>
      <c r="E40" s="7"/>
      <c r="F40" s="7"/>
      <c r="G40" s="7"/>
      <c r="J40" s="11"/>
      <c r="K40" s="11"/>
      <c r="L40" s="11"/>
    </row>
    <row r="41" spans="1:17" x14ac:dyDescent="0.25">
      <c r="A41" s="7"/>
      <c r="H41" s="94"/>
      <c r="I41" s="94"/>
      <c r="L41" s="11"/>
    </row>
    <row r="42" spans="1:17" x14ac:dyDescent="0.25">
      <c r="A42" s="220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11"/>
    </row>
    <row r="43" spans="1:17" x14ac:dyDescent="0.25">
      <c r="A43" s="5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11"/>
    </row>
    <row r="44" spans="1:17" x14ac:dyDescent="0.25">
      <c r="A44" s="58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11"/>
    </row>
    <row r="45" spans="1:17" x14ac:dyDescent="0.25">
      <c r="A45" s="58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11"/>
    </row>
    <row r="46" spans="1:17" x14ac:dyDescent="0.25">
      <c r="A46" s="58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11"/>
    </row>
    <row r="47" spans="1:17" x14ac:dyDescent="0.25">
      <c r="A47" s="58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11"/>
    </row>
    <row r="48" spans="1:17" x14ac:dyDescent="0.25">
      <c r="A48" s="58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11"/>
    </row>
    <row r="49" spans="1:12" x14ac:dyDescent="0.25">
      <c r="A49" s="5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11"/>
    </row>
    <row r="50" spans="1:12" x14ac:dyDescent="0.25">
      <c r="A50" s="58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11"/>
    </row>
    <row r="51" spans="1:12" x14ac:dyDescent="0.25">
      <c r="A51" s="58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11"/>
    </row>
    <row r="52" spans="1:12" x14ac:dyDescent="0.25">
      <c r="A52" s="58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11"/>
    </row>
    <row r="53" spans="1:12" x14ac:dyDescent="0.25">
      <c r="A53" s="58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11"/>
    </row>
    <row r="54" spans="1:12" x14ac:dyDescent="0.25">
      <c r="A54" s="58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11"/>
    </row>
    <row r="55" spans="1:12" x14ac:dyDescent="0.25">
      <c r="A55" s="5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11"/>
    </row>
    <row r="56" spans="1:12" x14ac:dyDescent="0.25">
      <c r="A56" s="58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11"/>
    </row>
    <row r="57" spans="1:12" x14ac:dyDescent="0.25">
      <c r="A57" s="58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11"/>
    </row>
    <row r="58" spans="1:12" x14ac:dyDescent="0.25">
      <c r="A58" s="58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11"/>
    </row>
    <row r="59" spans="1:12" x14ac:dyDescent="0.25">
      <c r="A59" s="58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11"/>
    </row>
    <row r="60" spans="1:12" x14ac:dyDescent="0.25">
      <c r="A60" s="5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11"/>
    </row>
    <row r="61" spans="1:12" x14ac:dyDescent="0.25">
      <c r="A61" s="58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11"/>
    </row>
    <row r="62" spans="1:12" x14ac:dyDescent="0.25">
      <c r="A62" s="58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11"/>
    </row>
    <row r="63" spans="1:12" x14ac:dyDescent="0.25">
      <c r="A63" s="58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11"/>
    </row>
    <row r="64" spans="1:12" x14ac:dyDescent="0.25">
      <c r="A64" s="58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11"/>
    </row>
    <row r="65" spans="1:12" x14ac:dyDescent="0.25">
      <c r="A65" s="58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11"/>
    </row>
    <row r="66" spans="1:12" x14ac:dyDescent="0.25">
      <c r="A66" s="58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11"/>
    </row>
    <row r="67" spans="1:12" x14ac:dyDescent="0.25">
      <c r="A67" s="58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11"/>
    </row>
    <row r="68" spans="1:12" x14ac:dyDescent="0.25">
      <c r="A68" s="58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11"/>
    </row>
    <row r="69" spans="1:12" x14ac:dyDescent="0.25">
      <c r="A69" s="58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11"/>
    </row>
    <row r="71" spans="1:12" x14ac:dyDescent="0.25">
      <c r="A71" s="7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11"/>
    </row>
    <row r="72" spans="1:12" x14ac:dyDescent="0.25">
      <c r="A72" s="7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11"/>
    </row>
    <row r="73" spans="1:12" x14ac:dyDescent="0.25">
      <c r="A73" s="7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11"/>
    </row>
    <row r="74" spans="1:12" x14ac:dyDescent="0.25">
      <c r="A74" s="7"/>
      <c r="B74" s="94"/>
      <c r="C74" s="94"/>
      <c r="D74" s="94"/>
      <c r="E74" s="94"/>
      <c r="F74" s="94"/>
      <c r="G74" s="94"/>
      <c r="J74" s="94"/>
      <c r="K74" s="94"/>
      <c r="L74" s="11"/>
    </row>
    <row r="76" spans="1:12" x14ac:dyDescent="0.25">
      <c r="A76" s="7"/>
      <c r="L76" s="11"/>
    </row>
    <row r="77" spans="1:12" x14ac:dyDescent="0.25">
      <c r="A77" s="7"/>
      <c r="L77" s="11"/>
    </row>
    <row r="78" spans="1:12" x14ac:dyDescent="0.25">
      <c r="A78" s="7"/>
      <c r="L78" s="11"/>
    </row>
    <row r="79" spans="1:12" x14ac:dyDescent="0.25">
      <c r="H79" s="37"/>
      <c r="I79" s="37"/>
    </row>
    <row r="80" spans="1:12" x14ac:dyDescent="0.25">
      <c r="A80" s="7"/>
      <c r="B80" s="37"/>
      <c r="C80" s="37"/>
      <c r="D80" s="37"/>
      <c r="E80" s="37"/>
      <c r="F80" s="37"/>
      <c r="G80" s="37"/>
      <c r="H80" s="37"/>
      <c r="I80" s="37"/>
      <c r="J80" s="11"/>
      <c r="K80" s="11"/>
      <c r="L80" s="11"/>
    </row>
    <row r="81" spans="1:12" x14ac:dyDescent="0.25">
      <c r="A81" s="7"/>
      <c r="B81" s="37"/>
      <c r="C81" s="37"/>
      <c r="D81" s="37"/>
      <c r="E81" s="37"/>
      <c r="F81" s="37"/>
      <c r="G81" s="37"/>
      <c r="H81" s="37"/>
      <c r="I81" s="37"/>
      <c r="L81" s="11"/>
    </row>
    <row r="82" spans="1:12" x14ac:dyDescent="0.25">
      <c r="A82" s="7"/>
      <c r="B82" s="37"/>
      <c r="C82" s="37"/>
      <c r="D82" s="37"/>
      <c r="E82" s="37"/>
      <c r="F82" s="37"/>
      <c r="G82" s="37"/>
      <c r="H82" s="37"/>
      <c r="I82" s="37"/>
      <c r="L82" s="11"/>
    </row>
    <row r="83" spans="1:12" x14ac:dyDescent="0.25">
      <c r="A83" s="7"/>
      <c r="B83" s="37"/>
      <c r="C83" s="37"/>
      <c r="D83" s="37"/>
      <c r="E83" s="37"/>
      <c r="F83" s="37"/>
      <c r="G83" s="37"/>
      <c r="H83" s="37"/>
      <c r="I83" s="37"/>
      <c r="L83" s="11"/>
    </row>
    <row r="84" spans="1:12" x14ac:dyDescent="0.25">
      <c r="A84" s="7"/>
      <c r="B84" s="37"/>
      <c r="C84" s="37"/>
      <c r="D84" s="37"/>
      <c r="E84" s="37"/>
      <c r="F84" s="37"/>
      <c r="G84" s="37"/>
      <c r="L84" s="11"/>
    </row>
    <row r="85" spans="1:12" x14ac:dyDescent="0.25">
      <c r="H85" s="7"/>
      <c r="I85" s="7"/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12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5">
      <c r="A99" s="7"/>
      <c r="B99" s="7"/>
      <c r="C99" s="7"/>
      <c r="D99" s="7"/>
      <c r="E99" s="7"/>
      <c r="F99" s="7"/>
      <c r="G99" s="7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14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2" width="14.453125" style="2" customWidth="1"/>
    <col min="3" max="3" width="23.81640625" style="2" customWidth="1"/>
    <col min="4" max="5" width="17" style="2" customWidth="1"/>
    <col min="6" max="6" width="18.26953125" style="2" customWidth="1"/>
    <col min="7" max="7" width="13.81640625" style="2" bestFit="1" customWidth="1"/>
    <col min="8" max="9" width="13.81640625" style="2" customWidth="1"/>
    <col min="10" max="10" width="15" style="2" customWidth="1"/>
    <col min="11" max="11" width="16.26953125" style="2" customWidth="1"/>
    <col min="12" max="12" width="13.453125" style="2" bestFit="1" customWidth="1"/>
    <col min="13" max="13" width="10.26953125" style="2" bestFit="1" customWidth="1"/>
    <col min="14" max="15" width="8.7265625" style="2"/>
    <col min="16" max="16" width="11.26953125" style="2" bestFit="1" customWidth="1"/>
    <col min="17" max="17" width="8.7265625" style="2"/>
    <col min="18" max="18" width="10.26953125" style="2" bestFit="1" customWidth="1"/>
    <col min="19" max="19" width="8.7265625" style="2"/>
    <col min="20" max="20" width="10.26953125" style="2" bestFit="1" customWidth="1"/>
    <col min="21" max="16384" width="8.7265625" style="2"/>
  </cols>
  <sheetData>
    <row r="1" spans="1:14" x14ac:dyDescent="0.25">
      <c r="A1" s="117"/>
      <c r="B1" s="117"/>
      <c r="C1" s="117"/>
      <c r="D1" s="117"/>
      <c r="E1" s="117" t="s">
        <v>107</v>
      </c>
      <c r="F1" s="117"/>
      <c r="G1" s="117"/>
      <c r="H1" s="99"/>
      <c r="I1" s="99"/>
      <c r="J1" s="99"/>
      <c r="K1" s="223"/>
    </row>
    <row r="2" spans="1:14" x14ac:dyDescent="0.25">
      <c r="A2" s="7"/>
      <c r="B2" s="7"/>
      <c r="C2" s="7"/>
      <c r="D2" s="7"/>
      <c r="E2" s="7"/>
    </row>
    <row r="3" spans="1:14" x14ac:dyDescent="0.25">
      <c r="A3" s="117"/>
      <c r="B3" s="117"/>
      <c r="C3" s="117"/>
      <c r="D3" s="117"/>
      <c r="E3" s="117" t="s">
        <v>198</v>
      </c>
      <c r="F3" s="117"/>
      <c r="G3" s="117"/>
      <c r="H3" s="99"/>
      <c r="I3" s="99"/>
      <c r="J3" s="99"/>
      <c r="K3" s="99"/>
    </row>
    <row r="4" spans="1:14" ht="13" thickBot="1" x14ac:dyDescent="0.3">
      <c r="A4" s="7"/>
      <c r="B4" s="9"/>
      <c r="C4" s="9"/>
      <c r="D4" s="9"/>
      <c r="E4" s="9"/>
      <c r="F4" s="9"/>
      <c r="G4" s="9"/>
      <c r="H4" s="7"/>
      <c r="I4" s="7"/>
      <c r="J4" s="7"/>
    </row>
    <row r="5" spans="1:14" ht="28" customHeight="1" thickTop="1" x14ac:dyDescent="0.25">
      <c r="A5" s="21"/>
      <c r="B5" s="139"/>
      <c r="C5" s="120" t="s">
        <v>214</v>
      </c>
      <c r="D5" s="121"/>
      <c r="E5" s="147"/>
      <c r="F5" s="7"/>
      <c r="G5" s="7"/>
    </row>
    <row r="6" spans="1:14" ht="12.75" customHeight="1" x14ac:dyDescent="0.25">
      <c r="A6" s="7"/>
      <c r="B6" s="269" t="s">
        <v>60</v>
      </c>
      <c r="C6" s="138" t="s">
        <v>213</v>
      </c>
      <c r="D6" s="270"/>
      <c r="E6" s="148" t="s">
        <v>254</v>
      </c>
      <c r="F6" s="118" t="s">
        <v>248</v>
      </c>
      <c r="G6" s="118" t="s">
        <v>249</v>
      </c>
    </row>
    <row r="7" spans="1:14" ht="12.75" customHeight="1" x14ac:dyDescent="0.25">
      <c r="A7" s="7" t="s">
        <v>65</v>
      </c>
      <c r="B7" s="271" t="s">
        <v>31</v>
      </c>
      <c r="C7" s="122" t="s">
        <v>246</v>
      </c>
      <c r="D7" s="272" t="s">
        <v>61</v>
      </c>
      <c r="E7" s="148" t="s">
        <v>255</v>
      </c>
      <c r="F7" s="118" t="s">
        <v>252</v>
      </c>
      <c r="G7" s="118" t="s">
        <v>250</v>
      </c>
    </row>
    <row r="8" spans="1:14" ht="12.75" customHeight="1" x14ac:dyDescent="0.25">
      <c r="A8" s="7" t="s">
        <v>30</v>
      </c>
      <c r="B8" s="271" t="s">
        <v>64</v>
      </c>
      <c r="C8" s="122" t="s">
        <v>247</v>
      </c>
      <c r="D8" s="272" t="s">
        <v>127</v>
      </c>
      <c r="E8" s="148" t="s">
        <v>256</v>
      </c>
      <c r="F8" s="118" t="s">
        <v>253</v>
      </c>
      <c r="G8" s="118" t="s">
        <v>251</v>
      </c>
    </row>
    <row r="9" spans="1:14" ht="13" thickBot="1" x14ac:dyDescent="0.3">
      <c r="A9" s="13" t="s">
        <v>119</v>
      </c>
      <c r="B9" s="273" t="s">
        <v>59</v>
      </c>
      <c r="C9" s="274" t="s">
        <v>245</v>
      </c>
      <c r="D9" s="275" t="s">
        <v>62</v>
      </c>
      <c r="E9" s="276"/>
      <c r="F9" s="277"/>
      <c r="G9" s="277"/>
    </row>
    <row r="10" spans="1:14" s="60" customFormat="1" x14ac:dyDescent="0.25">
      <c r="A10" s="243" t="s">
        <v>0</v>
      </c>
      <c r="B10" s="260">
        <f t="shared" ref="B10:G10" si="0">SUM(B12:B39)</f>
        <v>232080461.55000004</v>
      </c>
      <c r="C10" s="260">
        <f t="shared" si="0"/>
        <v>3758034.4600000004</v>
      </c>
      <c r="D10" s="260">
        <f t="shared" si="0"/>
        <v>19477237.199999996</v>
      </c>
      <c r="E10" s="278">
        <f t="shared" si="0"/>
        <v>24591526.169999994</v>
      </c>
      <c r="F10" s="278">
        <f t="shared" si="0"/>
        <v>3600012.84</v>
      </c>
      <c r="G10" s="278">
        <f t="shared" si="0"/>
        <v>286377.81</v>
      </c>
    </row>
    <row r="11" spans="1:14" ht="14" x14ac:dyDescent="0.3">
      <c r="A11" s="7"/>
      <c r="B11" s="263"/>
      <c r="C11" s="279"/>
      <c r="D11" s="263"/>
      <c r="E11" s="263"/>
      <c r="F11" s="60"/>
      <c r="G11" s="60"/>
    </row>
    <row r="12" spans="1:14" x14ac:dyDescent="0.25">
      <c r="A12" s="7" t="s">
        <v>1</v>
      </c>
      <c r="B12" s="63">
        <v>3104276.2</v>
      </c>
      <c r="C12" s="69">
        <v>0</v>
      </c>
      <c r="D12" s="63">
        <v>321266.71999999997</v>
      </c>
      <c r="E12" s="69">
        <v>367526.36</v>
      </c>
      <c r="F12" s="37">
        <v>0</v>
      </c>
      <c r="G12" s="37">
        <v>0</v>
      </c>
      <c r="H12" s="63"/>
      <c r="I12" s="63"/>
      <c r="J12" s="63"/>
      <c r="K12" s="69"/>
      <c r="L12" s="69"/>
      <c r="M12" s="69"/>
      <c r="N12" s="84"/>
    </row>
    <row r="13" spans="1:14" x14ac:dyDescent="0.25">
      <c r="A13" s="7" t="s">
        <v>2</v>
      </c>
      <c r="B13" s="63">
        <v>16870197</v>
      </c>
      <c r="C13" s="69">
        <v>0</v>
      </c>
      <c r="D13" s="63">
        <v>1921983</v>
      </c>
      <c r="E13" s="69">
        <v>1344664.7499999998</v>
      </c>
      <c r="F13" s="37">
        <v>0</v>
      </c>
      <c r="G13" s="37">
        <v>0</v>
      </c>
      <c r="H13" s="63"/>
      <c r="I13" s="63"/>
      <c r="J13" s="63"/>
      <c r="K13" s="69"/>
      <c r="L13" s="84"/>
      <c r="M13" s="84"/>
      <c r="N13" s="94"/>
    </row>
    <row r="14" spans="1:14" x14ac:dyDescent="0.25">
      <c r="A14" s="7" t="s">
        <v>3</v>
      </c>
      <c r="B14" s="63">
        <v>36217685.299999997</v>
      </c>
      <c r="C14" s="69">
        <v>0</v>
      </c>
      <c r="D14" s="63"/>
      <c r="E14" s="69">
        <v>4737424.3600000003</v>
      </c>
      <c r="F14" s="37">
        <v>0</v>
      </c>
      <c r="G14" s="37">
        <v>149342.21000000002</v>
      </c>
      <c r="H14" s="63"/>
      <c r="I14" s="63"/>
      <c r="J14" s="63"/>
      <c r="K14" s="94"/>
      <c r="L14" s="94"/>
      <c r="M14" s="94"/>
      <c r="N14" s="94"/>
    </row>
    <row r="15" spans="1:14" x14ac:dyDescent="0.25">
      <c r="A15" s="7" t="s">
        <v>4</v>
      </c>
      <c r="B15" s="63">
        <v>27859858</v>
      </c>
      <c r="C15" s="69">
        <v>0</v>
      </c>
      <c r="D15" s="63">
        <v>2659986</v>
      </c>
      <c r="E15" s="69">
        <v>2677926.1799999997</v>
      </c>
      <c r="F15" s="37">
        <v>0</v>
      </c>
      <c r="G15" s="37">
        <v>0</v>
      </c>
      <c r="H15" s="63"/>
      <c r="I15" s="63"/>
      <c r="J15" s="63"/>
      <c r="K15" s="94"/>
      <c r="L15" s="84"/>
      <c r="M15" s="84"/>
      <c r="N15" s="94"/>
    </row>
    <row r="16" spans="1:14" x14ac:dyDescent="0.25">
      <c r="A16" s="7" t="s">
        <v>5</v>
      </c>
      <c r="B16" s="63">
        <v>1393716.01</v>
      </c>
      <c r="C16" s="69">
        <v>0</v>
      </c>
      <c r="D16" s="63">
        <v>226200</v>
      </c>
      <c r="E16" s="69">
        <v>318637.75999999995</v>
      </c>
      <c r="F16" s="37">
        <v>0</v>
      </c>
      <c r="G16" s="37">
        <v>0</v>
      </c>
      <c r="H16" s="63"/>
      <c r="I16" s="63"/>
      <c r="J16" s="63"/>
      <c r="K16" s="69"/>
      <c r="L16" s="94"/>
      <c r="M16" s="94"/>
      <c r="N16" s="94"/>
    </row>
    <row r="17" spans="1:14" x14ac:dyDescent="0.25">
      <c r="A17" s="7"/>
      <c r="B17" s="63"/>
      <c r="C17" s="69"/>
      <c r="D17" s="63"/>
      <c r="E17" s="69">
        <v>0</v>
      </c>
      <c r="F17" s="37"/>
      <c r="G17" s="37"/>
      <c r="H17" s="63"/>
      <c r="I17" s="63"/>
      <c r="J17" s="63"/>
      <c r="K17" s="69"/>
      <c r="L17" s="94"/>
      <c r="M17" s="94"/>
      <c r="N17" s="94"/>
    </row>
    <row r="18" spans="1:14" x14ac:dyDescent="0.25">
      <c r="A18" s="7" t="s">
        <v>6</v>
      </c>
      <c r="B18" s="63">
        <v>2528467.4800000004</v>
      </c>
      <c r="C18" s="69">
        <v>0</v>
      </c>
      <c r="D18" s="63"/>
      <c r="E18" s="69">
        <v>155665.62</v>
      </c>
      <c r="F18" s="37">
        <v>0</v>
      </c>
      <c r="G18" s="37">
        <v>0</v>
      </c>
      <c r="H18" s="63"/>
      <c r="I18" s="63"/>
      <c r="J18" s="63"/>
      <c r="K18" s="94"/>
      <c r="L18" s="94"/>
      <c r="M18" s="84"/>
      <c r="N18" s="94"/>
    </row>
    <row r="19" spans="1:14" x14ac:dyDescent="0.25">
      <c r="A19" s="7" t="s">
        <v>7</v>
      </c>
      <c r="B19" s="63">
        <v>3852044.48</v>
      </c>
      <c r="C19" s="69">
        <v>0</v>
      </c>
      <c r="D19" s="63"/>
      <c r="E19" s="69">
        <v>365447.65</v>
      </c>
      <c r="F19" s="37">
        <v>0</v>
      </c>
      <c r="G19" s="37">
        <v>0</v>
      </c>
      <c r="H19" s="63"/>
      <c r="I19" s="63"/>
      <c r="J19" s="63"/>
      <c r="K19" s="94"/>
      <c r="L19" s="84"/>
      <c r="M19" s="84"/>
      <c r="N19" s="94"/>
    </row>
    <row r="20" spans="1:14" x14ac:dyDescent="0.25">
      <c r="A20" s="7" t="s">
        <v>8</v>
      </c>
      <c r="B20" s="63">
        <v>4211290.78</v>
      </c>
      <c r="C20" s="69">
        <v>0</v>
      </c>
      <c r="D20" s="63">
        <v>458551.18</v>
      </c>
      <c r="E20" s="69">
        <v>436165.5</v>
      </c>
      <c r="F20" s="37">
        <v>0</v>
      </c>
      <c r="G20" s="37">
        <v>0</v>
      </c>
      <c r="H20" s="63"/>
      <c r="I20" s="63"/>
      <c r="J20" s="63"/>
      <c r="K20" s="94"/>
      <c r="L20" s="84"/>
      <c r="M20" s="84"/>
      <c r="N20" s="94"/>
    </row>
    <row r="21" spans="1:14" x14ac:dyDescent="0.25">
      <c r="A21" s="7" t="s">
        <v>9</v>
      </c>
      <c r="B21" s="63">
        <v>6270563.3799999999</v>
      </c>
      <c r="C21" s="69">
        <v>0</v>
      </c>
      <c r="D21" s="63">
        <v>653933.54</v>
      </c>
      <c r="E21" s="69">
        <v>602016.30000000005</v>
      </c>
      <c r="F21" s="37">
        <v>0</v>
      </c>
      <c r="G21" s="37">
        <v>0</v>
      </c>
      <c r="H21" s="63"/>
      <c r="I21" s="63"/>
      <c r="J21" s="63"/>
      <c r="K21" s="69"/>
      <c r="L21" s="84"/>
      <c r="M21" s="84"/>
      <c r="N21" s="94"/>
    </row>
    <row r="22" spans="1:14" x14ac:dyDescent="0.25">
      <c r="A22" s="7" t="s">
        <v>10</v>
      </c>
      <c r="B22" s="63">
        <v>2619937</v>
      </c>
      <c r="C22" s="69">
        <v>0</v>
      </c>
      <c r="D22" s="63">
        <v>220813</v>
      </c>
      <c r="E22" s="69">
        <v>229503.03</v>
      </c>
      <c r="F22" s="37">
        <v>281611.03999999998</v>
      </c>
      <c r="G22" s="37">
        <v>19148.919999999998</v>
      </c>
      <c r="H22" s="63"/>
      <c r="I22" s="63"/>
      <c r="J22" s="63"/>
      <c r="K22" s="69"/>
      <c r="L22" s="84"/>
      <c r="M22" s="94"/>
      <c r="N22" s="94"/>
    </row>
    <row r="23" spans="1:14" x14ac:dyDescent="0.25">
      <c r="A23" s="7"/>
      <c r="B23" s="63"/>
      <c r="C23" s="69"/>
      <c r="D23" s="63"/>
      <c r="E23" s="69">
        <v>0</v>
      </c>
      <c r="F23" s="37"/>
      <c r="G23" s="37"/>
      <c r="H23" s="63"/>
      <c r="I23" s="63"/>
      <c r="J23" s="63"/>
      <c r="K23" s="69"/>
      <c r="L23" s="84"/>
      <c r="M23" s="94"/>
      <c r="N23" s="94"/>
    </row>
    <row r="24" spans="1:14" x14ac:dyDescent="0.25">
      <c r="A24" s="7" t="s">
        <v>11</v>
      </c>
      <c r="B24" s="63">
        <v>5541913.7599999998</v>
      </c>
      <c r="C24" s="69">
        <v>0</v>
      </c>
      <c r="D24" s="63">
        <v>708280</v>
      </c>
      <c r="E24" s="69">
        <v>660947.14999999991</v>
      </c>
      <c r="F24" s="37">
        <v>404091.52</v>
      </c>
      <c r="G24" s="37">
        <v>0</v>
      </c>
      <c r="H24" s="63"/>
      <c r="I24" s="63"/>
      <c r="J24" s="63"/>
      <c r="K24" s="69"/>
      <c r="L24" s="84"/>
      <c r="M24" s="94"/>
      <c r="N24" s="94"/>
    </row>
    <row r="25" spans="1:14" x14ac:dyDescent="0.25">
      <c r="A25" s="7" t="s">
        <v>12</v>
      </c>
      <c r="B25" s="63">
        <v>1482142.89</v>
      </c>
      <c r="C25" s="69">
        <v>0</v>
      </c>
      <c r="D25" s="63">
        <v>182530.16</v>
      </c>
      <c r="E25" s="69">
        <v>209448.94</v>
      </c>
      <c r="F25" s="37">
        <v>0</v>
      </c>
      <c r="G25" s="37">
        <v>0</v>
      </c>
      <c r="H25" s="63"/>
      <c r="I25" s="63"/>
      <c r="J25" s="63"/>
      <c r="K25" s="69"/>
      <c r="L25" s="94"/>
      <c r="M25" s="94"/>
      <c r="N25" s="94"/>
    </row>
    <row r="26" spans="1:14" x14ac:dyDescent="0.25">
      <c r="A26" s="7" t="s">
        <v>13</v>
      </c>
      <c r="B26" s="63">
        <v>6103640.29</v>
      </c>
      <c r="C26" s="69">
        <v>1637101.95</v>
      </c>
      <c r="D26" s="63">
        <v>1172626.1599999999</v>
      </c>
      <c r="E26" s="69">
        <v>842125.22</v>
      </c>
      <c r="F26" s="37">
        <v>0</v>
      </c>
      <c r="G26" s="37">
        <v>0</v>
      </c>
      <c r="H26" s="63"/>
      <c r="I26" s="63"/>
      <c r="J26" s="63"/>
      <c r="K26" s="69"/>
      <c r="L26" s="94"/>
      <c r="M26" s="94"/>
      <c r="N26" s="94"/>
    </row>
    <row r="27" spans="1:14" x14ac:dyDescent="0.25">
      <c r="A27" s="7" t="s">
        <v>14</v>
      </c>
      <c r="B27" s="63">
        <v>9043973</v>
      </c>
      <c r="C27" s="69">
        <v>0</v>
      </c>
      <c r="D27" s="63">
        <v>990838</v>
      </c>
      <c r="E27" s="69">
        <v>663111.36</v>
      </c>
      <c r="F27" s="37">
        <v>647154.81000000006</v>
      </c>
      <c r="G27" s="37">
        <v>0</v>
      </c>
      <c r="H27" s="63"/>
      <c r="I27" s="63"/>
      <c r="J27" s="63"/>
      <c r="K27" s="69"/>
      <c r="L27" s="94"/>
      <c r="M27" s="94"/>
      <c r="N27" s="94"/>
    </row>
    <row r="28" spans="1:14" x14ac:dyDescent="0.25">
      <c r="A28" s="7" t="s">
        <v>15</v>
      </c>
      <c r="B28" s="63">
        <v>893429</v>
      </c>
      <c r="C28" s="69">
        <v>0</v>
      </c>
      <c r="D28" s="63">
        <v>85785</v>
      </c>
      <c r="E28" s="69">
        <v>76588.399999999994</v>
      </c>
      <c r="F28" s="37">
        <v>71468.72</v>
      </c>
      <c r="G28" s="37">
        <v>0</v>
      </c>
      <c r="H28" s="63"/>
      <c r="I28" s="63"/>
      <c r="J28" s="63"/>
      <c r="K28" s="264"/>
      <c r="L28" s="94"/>
      <c r="M28" s="94"/>
      <c r="N28" s="94"/>
    </row>
    <row r="29" spans="1:14" x14ac:dyDescent="0.25">
      <c r="A29" s="7"/>
      <c r="B29" s="63"/>
      <c r="C29" s="69"/>
      <c r="D29" s="63"/>
      <c r="E29" s="69">
        <v>0</v>
      </c>
      <c r="F29" s="37"/>
      <c r="G29" s="37"/>
      <c r="H29" s="63"/>
      <c r="I29" s="63"/>
      <c r="J29" s="63"/>
      <c r="K29" s="264"/>
      <c r="L29" s="94"/>
      <c r="M29" s="94"/>
      <c r="N29" s="94"/>
    </row>
    <row r="30" spans="1:14" x14ac:dyDescent="0.25">
      <c r="A30" s="7" t="s">
        <v>16</v>
      </c>
      <c r="B30" s="63">
        <v>38420771</v>
      </c>
      <c r="C30" s="69">
        <v>0</v>
      </c>
      <c r="D30" s="63">
        <v>3975899</v>
      </c>
      <c r="E30" s="69">
        <v>4104752.57</v>
      </c>
      <c r="F30" s="37">
        <v>389585.61000000004</v>
      </c>
      <c r="G30" s="37">
        <v>0</v>
      </c>
      <c r="H30" s="63"/>
      <c r="I30" s="63"/>
      <c r="J30" s="63"/>
      <c r="K30" s="264"/>
      <c r="L30" s="94"/>
      <c r="M30" s="94"/>
      <c r="N30" s="94"/>
    </row>
    <row r="31" spans="1:14" x14ac:dyDescent="0.25">
      <c r="A31" s="7" t="s">
        <v>17</v>
      </c>
      <c r="B31" s="63">
        <v>46279367</v>
      </c>
      <c r="C31" s="69">
        <v>0</v>
      </c>
      <c r="D31" s="63">
        <v>3792575</v>
      </c>
      <c r="E31" s="69">
        <v>4216698.7</v>
      </c>
      <c r="F31" s="37">
        <v>0</v>
      </c>
      <c r="G31" s="37">
        <v>0</v>
      </c>
      <c r="H31" s="63"/>
      <c r="I31" s="63"/>
      <c r="J31" s="63"/>
      <c r="K31" s="264"/>
      <c r="L31" s="94"/>
      <c r="M31" s="94"/>
      <c r="N31" s="94"/>
    </row>
    <row r="32" spans="1:14" s="18" customFormat="1" x14ac:dyDescent="0.25">
      <c r="A32" s="52" t="s">
        <v>18</v>
      </c>
      <c r="B32" s="63">
        <v>1047469.96</v>
      </c>
      <c r="C32" s="69">
        <v>0</v>
      </c>
      <c r="D32" s="63"/>
      <c r="E32" s="69">
        <v>139597.11000000002</v>
      </c>
      <c r="F32" s="37">
        <v>295807.13</v>
      </c>
      <c r="G32" s="37">
        <v>0</v>
      </c>
      <c r="H32" s="63"/>
      <c r="I32" s="63"/>
      <c r="J32" s="63"/>
      <c r="K32" s="264"/>
      <c r="L32" s="94"/>
      <c r="M32" s="94"/>
      <c r="N32" s="94"/>
    </row>
    <row r="33" spans="1:14" x14ac:dyDescent="0.25">
      <c r="A33" s="7" t="s">
        <v>19</v>
      </c>
      <c r="B33" s="63">
        <v>3328056.68</v>
      </c>
      <c r="C33" s="69">
        <v>349736.9</v>
      </c>
      <c r="D33" s="63">
        <v>604856.52</v>
      </c>
      <c r="E33" s="69">
        <v>443182.06</v>
      </c>
      <c r="F33" s="37">
        <v>171672.09</v>
      </c>
      <c r="G33" s="37">
        <v>0</v>
      </c>
      <c r="H33" s="63"/>
      <c r="I33" s="63"/>
      <c r="J33" s="63"/>
      <c r="K33" s="264"/>
      <c r="L33" s="94"/>
      <c r="M33" s="94"/>
      <c r="N33" s="94"/>
    </row>
    <row r="34" spans="1:14" x14ac:dyDescent="0.25">
      <c r="A34" s="7" t="s">
        <v>20</v>
      </c>
      <c r="B34" s="63"/>
      <c r="C34" s="69">
        <v>1596215.22</v>
      </c>
      <c r="D34" s="63">
        <v>121108.37</v>
      </c>
      <c r="E34" s="69">
        <v>203411.90999999997</v>
      </c>
      <c r="F34" s="37">
        <v>0</v>
      </c>
      <c r="G34" s="37">
        <v>0</v>
      </c>
      <c r="H34" s="63"/>
      <c r="I34" s="63"/>
      <c r="J34" s="63"/>
      <c r="K34" s="264"/>
      <c r="L34" s="94"/>
      <c r="M34" s="94"/>
      <c r="N34" s="94"/>
    </row>
    <row r="35" spans="1:14" x14ac:dyDescent="0.25">
      <c r="A35" s="7"/>
      <c r="B35" s="63"/>
      <c r="C35" s="69"/>
      <c r="D35" s="63"/>
      <c r="E35" s="69">
        <v>0</v>
      </c>
      <c r="F35" s="37"/>
      <c r="G35" s="37"/>
      <c r="H35" s="63"/>
      <c r="I35" s="63"/>
      <c r="J35" s="63"/>
      <c r="K35" s="264"/>
      <c r="L35" s="94"/>
      <c r="M35" s="94"/>
      <c r="N35" s="94"/>
    </row>
    <row r="36" spans="1:14" x14ac:dyDescent="0.25">
      <c r="A36" s="7" t="s">
        <v>21</v>
      </c>
      <c r="B36" s="63">
        <v>1476567.25</v>
      </c>
      <c r="C36" s="69">
        <v>0</v>
      </c>
      <c r="D36" s="63">
        <v>135113</v>
      </c>
      <c r="E36" s="69">
        <v>156843.04</v>
      </c>
      <c r="F36" s="37">
        <v>0</v>
      </c>
      <c r="G36" s="37">
        <v>0</v>
      </c>
      <c r="H36" s="63"/>
      <c r="I36" s="63"/>
      <c r="J36" s="63"/>
      <c r="K36" s="264"/>
      <c r="L36" s="94"/>
      <c r="M36" s="94"/>
      <c r="N36" s="94"/>
    </row>
    <row r="37" spans="1:14" x14ac:dyDescent="0.25">
      <c r="A37" s="7" t="s">
        <v>22</v>
      </c>
      <c r="B37" s="63">
        <v>6617292.6100000003</v>
      </c>
      <c r="C37" s="69">
        <v>0</v>
      </c>
      <c r="D37" s="63">
        <v>747556.15</v>
      </c>
      <c r="E37" s="69">
        <v>608374.27</v>
      </c>
      <c r="F37" s="37">
        <v>0</v>
      </c>
      <c r="G37" s="37">
        <v>0</v>
      </c>
      <c r="H37" s="63"/>
      <c r="I37" s="63"/>
      <c r="J37" s="63"/>
      <c r="K37" s="264"/>
      <c r="L37" s="94"/>
      <c r="M37" s="94"/>
      <c r="N37" s="94"/>
    </row>
    <row r="38" spans="1:14" x14ac:dyDescent="0.25">
      <c r="A38" s="7" t="s">
        <v>23</v>
      </c>
      <c r="B38" s="63">
        <v>5290740.67</v>
      </c>
      <c r="C38" s="69">
        <v>0</v>
      </c>
      <c r="D38" s="63">
        <v>497336.4</v>
      </c>
      <c r="E38" s="69">
        <v>765909.30999999994</v>
      </c>
      <c r="F38" s="37">
        <v>621130.65999999992</v>
      </c>
      <c r="G38" s="37">
        <v>117886.68000000001</v>
      </c>
      <c r="H38" s="63"/>
      <c r="I38" s="63"/>
      <c r="J38" s="63"/>
      <c r="K38" s="94"/>
      <c r="L38" s="94"/>
      <c r="M38" s="94"/>
      <c r="N38" s="94"/>
    </row>
    <row r="39" spans="1:14" x14ac:dyDescent="0.25">
      <c r="A39" s="6" t="s">
        <v>24</v>
      </c>
      <c r="B39" s="65">
        <v>1627061.81</v>
      </c>
      <c r="C39" s="87">
        <v>174980.39</v>
      </c>
      <c r="D39" s="65">
        <v>0</v>
      </c>
      <c r="E39" s="87">
        <v>265558.62</v>
      </c>
      <c r="F39" s="184">
        <v>717491.26</v>
      </c>
      <c r="G39" s="184">
        <v>0</v>
      </c>
      <c r="H39" s="63"/>
      <c r="I39" s="63"/>
      <c r="J39" s="63"/>
      <c r="K39" s="94"/>
      <c r="L39" s="94"/>
      <c r="M39" s="94"/>
      <c r="N39" s="94"/>
    </row>
    <row r="40" spans="1:14" x14ac:dyDescent="0.25">
      <c r="A40" s="7"/>
      <c r="B40" s="7"/>
      <c r="C40" s="7"/>
      <c r="D40" s="52"/>
      <c r="E40" s="52"/>
      <c r="G40" s="37"/>
      <c r="H40" s="37"/>
      <c r="I40" s="44"/>
      <c r="J40" s="18"/>
    </row>
    <row r="41" spans="1:14" x14ac:dyDescent="0.25">
      <c r="A41" s="7"/>
      <c r="F41" s="44"/>
      <c r="G41" s="44"/>
      <c r="H41" s="44"/>
      <c r="K41" s="94"/>
    </row>
    <row r="42" spans="1:14" x14ac:dyDescent="0.25">
      <c r="A42" s="220"/>
      <c r="B42" s="94"/>
      <c r="C42" s="94"/>
      <c r="D42" s="94"/>
      <c r="E42" s="94"/>
      <c r="I42" s="94"/>
      <c r="J42" s="94"/>
      <c r="K42" s="94"/>
    </row>
    <row r="43" spans="1:14" x14ac:dyDescent="0.25">
      <c r="A43" s="103"/>
      <c r="B43" s="94"/>
      <c r="C43" s="94"/>
      <c r="D43" s="94"/>
      <c r="E43" s="94"/>
      <c r="I43" s="94"/>
      <c r="J43" s="94"/>
      <c r="K43" s="94"/>
    </row>
    <row r="44" spans="1:14" x14ac:dyDescent="0.25">
      <c r="A44" s="58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4" x14ac:dyDescent="0.25">
      <c r="A45" s="58"/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4" x14ac:dyDescent="0.25">
      <c r="A46" s="58"/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1:14" x14ac:dyDescent="0.25">
      <c r="A47" s="58"/>
      <c r="B47" s="94"/>
      <c r="C47" s="94"/>
      <c r="D47" s="94"/>
      <c r="E47" s="94"/>
      <c r="F47" s="94"/>
      <c r="G47" s="94"/>
      <c r="H47" s="94"/>
      <c r="I47" s="94"/>
      <c r="J47" s="94"/>
      <c r="K47" s="94"/>
    </row>
    <row r="48" spans="1:14" x14ac:dyDescent="0.25">
      <c r="A48" s="58"/>
      <c r="B48" s="94"/>
      <c r="C48" s="94"/>
      <c r="D48" s="94"/>
      <c r="E48" s="94"/>
      <c r="F48" s="94"/>
      <c r="G48" s="94"/>
      <c r="H48" s="94"/>
      <c r="I48" s="94"/>
      <c r="J48" s="94"/>
      <c r="K48" s="94"/>
    </row>
    <row r="49" spans="1:11" x14ac:dyDescent="0.25">
      <c r="A49" s="58"/>
      <c r="B49" s="94"/>
      <c r="C49" s="94"/>
      <c r="D49" s="94"/>
      <c r="E49" s="94"/>
      <c r="F49" s="94"/>
      <c r="G49" s="94"/>
      <c r="H49" s="94"/>
      <c r="I49" s="94"/>
      <c r="J49" s="94"/>
      <c r="K49" s="94"/>
    </row>
    <row r="50" spans="1:11" x14ac:dyDescent="0.25">
      <c r="A50" s="58"/>
      <c r="B50" s="94"/>
      <c r="C50" s="94"/>
      <c r="D50" s="94"/>
      <c r="E50" s="94"/>
      <c r="F50" s="94"/>
      <c r="G50" s="94"/>
      <c r="H50" s="94"/>
      <c r="I50" s="94"/>
      <c r="J50" s="94"/>
      <c r="K50" s="94"/>
    </row>
    <row r="51" spans="1:11" x14ac:dyDescent="0.25">
      <c r="A51" s="58"/>
      <c r="B51" s="94"/>
      <c r="C51" s="94"/>
      <c r="D51" s="94"/>
      <c r="E51" s="94"/>
      <c r="F51" s="94"/>
      <c r="G51" s="94"/>
      <c r="H51" s="94"/>
      <c r="I51" s="94"/>
      <c r="J51" s="94"/>
      <c r="K51" s="94"/>
    </row>
    <row r="52" spans="1:11" x14ac:dyDescent="0.25">
      <c r="A52" s="58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1" x14ac:dyDescent="0.25">
      <c r="A53" s="58"/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x14ac:dyDescent="0.25">
      <c r="A54" s="58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1" x14ac:dyDescent="0.25">
      <c r="A55" s="58"/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1" x14ac:dyDescent="0.25">
      <c r="A56" s="58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x14ac:dyDescent="0.25">
      <c r="A57" s="58"/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1:11" x14ac:dyDescent="0.25">
      <c r="A58" s="58"/>
      <c r="B58" s="94"/>
      <c r="C58" s="94"/>
      <c r="D58" s="94"/>
      <c r="E58" s="94"/>
      <c r="F58" s="94"/>
      <c r="G58" s="94"/>
      <c r="H58" s="94"/>
      <c r="I58" s="94"/>
      <c r="J58" s="94"/>
      <c r="K58" s="94"/>
    </row>
    <row r="59" spans="1:11" x14ac:dyDescent="0.25">
      <c r="A59" s="58"/>
      <c r="B59" s="94"/>
      <c r="C59" s="94"/>
      <c r="D59" s="94"/>
      <c r="E59" s="94"/>
      <c r="F59" s="94"/>
      <c r="G59" s="94"/>
      <c r="H59" s="94"/>
      <c r="I59" s="94"/>
      <c r="J59" s="94"/>
      <c r="K59" s="94"/>
    </row>
    <row r="60" spans="1:11" x14ac:dyDescent="0.25">
      <c r="A60" s="58"/>
      <c r="B60" s="94"/>
      <c r="C60" s="94"/>
      <c r="D60" s="94"/>
      <c r="E60" s="94"/>
      <c r="F60" s="94"/>
      <c r="G60" s="94"/>
      <c r="H60" s="94"/>
      <c r="I60" s="94"/>
      <c r="J60" s="94"/>
      <c r="K60" s="94"/>
    </row>
    <row r="61" spans="1:11" x14ac:dyDescent="0.25">
      <c r="A61" s="58"/>
      <c r="B61" s="94"/>
      <c r="C61" s="94"/>
      <c r="D61" s="94"/>
      <c r="E61" s="94"/>
      <c r="F61" s="94"/>
      <c r="G61" s="94"/>
      <c r="H61" s="94"/>
      <c r="I61" s="94"/>
      <c r="J61" s="94"/>
      <c r="K61" s="94"/>
    </row>
    <row r="62" spans="1:11" x14ac:dyDescent="0.25">
      <c r="A62" s="58"/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1:11" x14ac:dyDescent="0.25">
      <c r="A63" s="58"/>
      <c r="B63" s="94"/>
      <c r="C63" s="94"/>
      <c r="D63" s="94"/>
      <c r="E63" s="94"/>
      <c r="F63" s="94"/>
      <c r="G63" s="94"/>
      <c r="H63" s="94"/>
      <c r="I63" s="94"/>
      <c r="J63" s="94"/>
      <c r="K63" s="94"/>
    </row>
    <row r="64" spans="1:11" x14ac:dyDescent="0.25">
      <c r="A64" s="58"/>
      <c r="B64" s="94"/>
      <c r="C64" s="94"/>
      <c r="D64" s="94"/>
      <c r="E64" s="94"/>
      <c r="F64" s="94"/>
      <c r="G64" s="94"/>
      <c r="H64" s="94"/>
      <c r="I64" s="94"/>
      <c r="J64" s="94"/>
      <c r="K64" s="94"/>
    </row>
    <row r="65" spans="1:11" x14ac:dyDescent="0.25">
      <c r="A65" s="58"/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1:11" x14ac:dyDescent="0.25">
      <c r="A66" s="58"/>
      <c r="B66" s="94"/>
      <c r="C66" s="94"/>
      <c r="D66" s="94"/>
      <c r="E66" s="94"/>
      <c r="F66" s="94"/>
      <c r="G66" s="94"/>
      <c r="H66" s="94"/>
      <c r="I66" s="94"/>
      <c r="J66" s="94"/>
      <c r="K66" s="94"/>
    </row>
    <row r="67" spans="1:11" x14ac:dyDescent="0.25">
      <c r="A67" s="58"/>
      <c r="B67" s="94"/>
      <c r="C67" s="94"/>
      <c r="D67" s="94"/>
      <c r="E67" s="94"/>
      <c r="F67" s="94"/>
      <c r="G67" s="94"/>
      <c r="H67" s="94"/>
      <c r="I67" s="94"/>
      <c r="J67" s="94"/>
      <c r="K67" s="94"/>
    </row>
    <row r="68" spans="1:11" x14ac:dyDescent="0.25">
      <c r="A68" s="58"/>
      <c r="B68" s="94"/>
      <c r="C68" s="94"/>
      <c r="D68" s="94"/>
      <c r="E68" s="94"/>
      <c r="F68" s="94"/>
      <c r="G68" s="94"/>
      <c r="H68" s="94"/>
      <c r="I68" s="94"/>
      <c r="J68" s="94"/>
      <c r="K68" s="94"/>
    </row>
    <row r="69" spans="1:11" x14ac:dyDescent="0.25">
      <c r="A69" s="58"/>
      <c r="B69" s="94"/>
      <c r="C69" s="94"/>
      <c r="D69" s="94"/>
      <c r="E69" s="94"/>
      <c r="F69" s="94"/>
      <c r="G69" s="94"/>
      <c r="H69" s="94"/>
      <c r="I69" s="94"/>
      <c r="J69" s="94"/>
      <c r="K69" s="94"/>
    </row>
    <row r="70" spans="1:11" x14ac:dyDescent="0.25">
      <c r="A70" s="58"/>
      <c r="B70" s="94"/>
      <c r="C70" s="94"/>
      <c r="D70" s="94"/>
      <c r="E70" s="94"/>
      <c r="F70" s="94"/>
      <c r="G70" s="94"/>
      <c r="H70" s="94"/>
      <c r="I70" s="94"/>
      <c r="J70" s="94"/>
      <c r="K70" s="94"/>
    </row>
    <row r="71" spans="1:11" x14ac:dyDescent="0.25">
      <c r="A71" s="58"/>
      <c r="B71" s="94"/>
      <c r="C71" s="94"/>
      <c r="D71" s="94"/>
      <c r="E71" s="94"/>
      <c r="F71" s="94"/>
      <c r="G71" s="94"/>
      <c r="H71" s="94"/>
      <c r="I71" s="94"/>
      <c r="J71" s="94"/>
      <c r="K71" s="94"/>
    </row>
    <row r="72" spans="1:11" x14ac:dyDescent="0.25">
      <c r="A72" s="58"/>
      <c r="B72" s="94"/>
      <c r="C72" s="94"/>
      <c r="D72" s="94"/>
      <c r="E72" s="94"/>
      <c r="F72" s="94"/>
      <c r="G72" s="94"/>
      <c r="H72" s="94"/>
      <c r="I72" s="94"/>
      <c r="J72" s="94"/>
      <c r="K72" s="94"/>
    </row>
    <row r="73" spans="1:11" x14ac:dyDescent="0.25">
      <c r="A73" s="58"/>
      <c r="B73" s="94"/>
      <c r="C73" s="94"/>
      <c r="D73" s="94"/>
      <c r="E73" s="94"/>
      <c r="F73" s="94"/>
      <c r="G73" s="94"/>
      <c r="H73" s="94"/>
      <c r="I73" s="94"/>
      <c r="J73" s="94"/>
      <c r="K73" s="94"/>
    </row>
    <row r="74" spans="1:11" x14ac:dyDescent="0.25">
      <c r="A74" s="58"/>
      <c r="B74" s="94"/>
      <c r="C74" s="94"/>
      <c r="D74" s="94"/>
      <c r="E74" s="94"/>
      <c r="F74" s="94"/>
      <c r="G74" s="94"/>
      <c r="H74" s="94"/>
      <c r="I74" s="94"/>
      <c r="J74" s="94"/>
      <c r="K74" s="94"/>
    </row>
    <row r="76" spans="1:11" x14ac:dyDescent="0.25">
      <c r="A76" s="7"/>
      <c r="B76" s="94"/>
      <c r="C76" s="94"/>
      <c r="D76" s="94"/>
      <c r="E76" s="94"/>
      <c r="F76" s="94"/>
      <c r="G76" s="94"/>
      <c r="H76" s="94"/>
      <c r="I76" s="94"/>
      <c r="J76" s="94"/>
      <c r="K76" s="94"/>
    </row>
    <row r="77" spans="1:11" x14ac:dyDescent="0.25">
      <c r="A77" s="7"/>
      <c r="B77" s="94"/>
      <c r="C77" s="94"/>
      <c r="D77" s="94"/>
      <c r="E77" s="94"/>
      <c r="F77" s="94"/>
      <c r="G77" s="94"/>
      <c r="H77" s="94"/>
      <c r="I77" s="94"/>
      <c r="J77" s="94"/>
      <c r="K77" s="94"/>
    </row>
    <row r="78" spans="1:11" x14ac:dyDescent="0.25">
      <c r="A78" s="7"/>
      <c r="B78" s="94"/>
      <c r="C78" s="94"/>
      <c r="D78" s="94"/>
      <c r="E78" s="94"/>
      <c r="F78" s="94"/>
      <c r="G78" s="94"/>
      <c r="H78" s="94"/>
      <c r="I78" s="94"/>
      <c r="J78" s="94"/>
      <c r="K78" s="94"/>
    </row>
    <row r="79" spans="1:11" x14ac:dyDescent="0.25">
      <c r="A79" s="7"/>
      <c r="B79" s="94"/>
      <c r="C79" s="94"/>
      <c r="D79" s="94"/>
      <c r="E79" s="94"/>
      <c r="F79" s="94"/>
      <c r="G79" s="94"/>
      <c r="H79" s="94"/>
      <c r="I79" s="94"/>
      <c r="J79" s="94"/>
      <c r="K79" s="94"/>
    </row>
    <row r="80" spans="1:11" x14ac:dyDescent="0.25">
      <c r="F80" s="94"/>
      <c r="G80" s="94"/>
      <c r="H80" s="94"/>
    </row>
    <row r="81" spans="1:11" x14ac:dyDescent="0.25">
      <c r="A81" s="7"/>
      <c r="K81" s="94"/>
    </row>
    <row r="82" spans="1:11" x14ac:dyDescent="0.25">
      <c r="A82" s="7"/>
      <c r="K82" s="94"/>
    </row>
    <row r="83" spans="1:11" x14ac:dyDescent="0.25">
      <c r="A83" s="7"/>
      <c r="K83" s="94"/>
    </row>
    <row r="84" spans="1:11" x14ac:dyDescent="0.25">
      <c r="K84" s="94"/>
    </row>
    <row r="85" spans="1:11" x14ac:dyDescent="0.25">
      <c r="A85" s="7"/>
      <c r="B85" s="37"/>
      <c r="C85" s="37"/>
      <c r="D85" s="63"/>
      <c r="E85" s="63"/>
      <c r="I85" s="94"/>
      <c r="J85" s="94"/>
    </row>
    <row r="86" spans="1:11" x14ac:dyDescent="0.25">
      <c r="A86" s="7"/>
      <c r="B86" s="37"/>
      <c r="C86" s="37"/>
      <c r="D86" s="63"/>
      <c r="E86" s="63"/>
      <c r="F86" s="264"/>
      <c r="G86" s="264"/>
      <c r="H86" s="94"/>
      <c r="I86" s="94"/>
      <c r="J86" s="94"/>
      <c r="K86" s="94"/>
    </row>
    <row r="87" spans="1:11" x14ac:dyDescent="0.25">
      <c r="A87" s="7"/>
      <c r="B87" s="37"/>
      <c r="C87" s="37"/>
      <c r="D87" s="63"/>
      <c r="E87" s="63"/>
      <c r="F87" s="264"/>
      <c r="G87" s="264"/>
      <c r="H87" s="94"/>
      <c r="I87" s="94"/>
      <c r="J87" s="94"/>
      <c r="K87" s="94"/>
    </row>
    <row r="88" spans="1:11" x14ac:dyDescent="0.25">
      <c r="A88" s="7"/>
      <c r="B88" s="37"/>
      <c r="C88" s="37"/>
      <c r="D88" s="63"/>
      <c r="E88" s="63"/>
      <c r="F88" s="94"/>
      <c r="G88" s="94"/>
      <c r="H88" s="94"/>
      <c r="I88" s="94"/>
      <c r="J88" s="94"/>
      <c r="K88" s="94"/>
    </row>
    <row r="89" spans="1:11" x14ac:dyDescent="0.25">
      <c r="A89" s="7"/>
      <c r="B89" s="37"/>
      <c r="C89" s="37"/>
      <c r="D89" s="63"/>
      <c r="F89" s="94"/>
      <c r="G89" s="94"/>
      <c r="H89" s="94"/>
      <c r="I89" s="94"/>
      <c r="J89" s="94"/>
    </row>
    <row r="90" spans="1:11" x14ac:dyDescent="0.25">
      <c r="E90" s="63"/>
      <c r="H90" s="94"/>
    </row>
    <row r="91" spans="1:11" x14ac:dyDescent="0.25">
      <c r="A91" s="7"/>
      <c r="B91" s="7"/>
      <c r="C91" s="7"/>
      <c r="D91" s="7"/>
      <c r="E91" s="37"/>
      <c r="F91" s="94"/>
      <c r="G91" s="94"/>
    </row>
    <row r="92" spans="1:11" x14ac:dyDescent="0.25">
      <c r="A92" s="7"/>
      <c r="B92" s="7"/>
      <c r="C92" s="7"/>
      <c r="D92" s="7"/>
      <c r="E92" s="37"/>
      <c r="F92" s="94"/>
      <c r="G92" s="94"/>
      <c r="H92" s="94"/>
    </row>
    <row r="93" spans="1:11" x14ac:dyDescent="0.25">
      <c r="A93" s="7"/>
      <c r="B93" s="7"/>
      <c r="C93" s="7"/>
      <c r="D93" s="7"/>
      <c r="E93" s="37"/>
      <c r="F93" s="94"/>
      <c r="G93" s="94"/>
      <c r="H93" s="94"/>
    </row>
    <row r="94" spans="1:11" x14ac:dyDescent="0.25">
      <c r="A94" s="7"/>
      <c r="B94" s="7"/>
      <c r="C94" s="7"/>
      <c r="D94" s="7"/>
      <c r="E94" s="37"/>
      <c r="F94" s="94"/>
      <c r="G94" s="94"/>
      <c r="H94" s="94"/>
    </row>
    <row r="95" spans="1:11" x14ac:dyDescent="0.25">
      <c r="A95" s="7"/>
      <c r="B95" s="7"/>
      <c r="C95" s="7"/>
      <c r="D95" s="7"/>
      <c r="F95" s="94"/>
      <c r="G95" s="94"/>
      <c r="H95" s="94"/>
    </row>
    <row r="96" spans="1:11" x14ac:dyDescent="0.25">
      <c r="A96" s="7"/>
      <c r="B96" s="7"/>
      <c r="C96" s="7"/>
      <c r="D96" s="7"/>
      <c r="E96" s="7"/>
    </row>
    <row r="97" spans="1:7" x14ac:dyDescent="0.25">
      <c r="A97" s="7"/>
      <c r="B97" s="7"/>
      <c r="C97" s="7"/>
      <c r="D97" s="7"/>
      <c r="E97" s="7"/>
      <c r="F97" s="94"/>
      <c r="G97" s="94"/>
    </row>
    <row r="98" spans="1:7" x14ac:dyDescent="0.25">
      <c r="A98" s="7"/>
      <c r="B98" s="7"/>
      <c r="C98" s="7"/>
      <c r="D98" s="7"/>
      <c r="E98" s="7"/>
      <c r="F98" s="94"/>
      <c r="G98" s="94"/>
    </row>
    <row r="99" spans="1:7" x14ac:dyDescent="0.25">
      <c r="A99" s="7"/>
      <c r="B99" s="7"/>
      <c r="C99" s="7"/>
      <c r="D99" s="7"/>
      <c r="E99" s="7"/>
      <c r="F99" s="94"/>
      <c r="G99" s="94"/>
    </row>
    <row r="100" spans="1:7" x14ac:dyDescent="0.25">
      <c r="A100" s="7"/>
      <c r="B100" s="7"/>
      <c r="C100" s="7"/>
      <c r="D100" s="7"/>
      <c r="E100" s="7"/>
      <c r="F100" s="94"/>
      <c r="G100" s="94"/>
    </row>
    <row r="101" spans="1:7" x14ac:dyDescent="0.25">
      <c r="A101" s="7"/>
      <c r="B101" s="7"/>
      <c r="C101" s="7"/>
      <c r="D101" s="7"/>
      <c r="E101" s="7"/>
    </row>
    <row r="102" spans="1:7" x14ac:dyDescent="0.25">
      <c r="A102" s="7"/>
      <c r="B102" s="7"/>
      <c r="C102" s="7"/>
      <c r="D102" s="7"/>
      <c r="E102" s="7"/>
      <c r="F102" s="44"/>
    </row>
    <row r="103" spans="1:7" x14ac:dyDescent="0.25">
      <c r="A103" s="7"/>
      <c r="B103" s="7"/>
      <c r="C103" s="7"/>
      <c r="D103" s="7"/>
      <c r="E103" s="7"/>
      <c r="F103" s="44"/>
    </row>
    <row r="104" spans="1:7" x14ac:dyDescent="0.25">
      <c r="A104" s="7"/>
      <c r="B104" s="7"/>
      <c r="C104" s="7"/>
      <c r="D104" s="7"/>
      <c r="E104" s="7"/>
      <c r="F104" s="44"/>
    </row>
    <row r="105" spans="1:7" x14ac:dyDescent="0.25">
      <c r="A105" s="7"/>
      <c r="B105" s="7"/>
      <c r="C105" s="7"/>
      <c r="D105" s="7"/>
      <c r="E105" s="7"/>
      <c r="F105" s="44"/>
    </row>
    <row r="106" spans="1:7" x14ac:dyDescent="0.25">
      <c r="A106" s="7"/>
      <c r="B106" s="7"/>
      <c r="C106" s="7"/>
      <c r="D106" s="7"/>
      <c r="E106" s="7"/>
      <c r="F106" s="17"/>
    </row>
    <row r="107" spans="1:7" x14ac:dyDescent="0.25">
      <c r="A107" s="7"/>
      <c r="B107" s="7"/>
      <c r="C107" s="7"/>
      <c r="D107" s="7"/>
      <c r="E107" s="7"/>
    </row>
    <row r="108" spans="1:7" x14ac:dyDescent="0.25">
      <c r="A108" s="7"/>
      <c r="B108" s="7"/>
      <c r="C108" s="7"/>
      <c r="D108" s="7"/>
      <c r="E108" s="7"/>
    </row>
    <row r="109" spans="1:7" x14ac:dyDescent="0.25">
      <c r="A109" s="7"/>
      <c r="B109" s="7"/>
      <c r="C109" s="7"/>
      <c r="D109" s="7"/>
      <c r="E109" s="7"/>
    </row>
    <row r="110" spans="1:7" x14ac:dyDescent="0.25">
      <c r="E110" s="7"/>
    </row>
    <row r="111" spans="1:7" x14ac:dyDescent="0.25">
      <c r="E111" s="7"/>
    </row>
    <row r="112" spans="1:7" x14ac:dyDescent="0.25">
      <c r="E112" s="7"/>
    </row>
    <row r="113" spans="5:5" x14ac:dyDescent="0.25">
      <c r="E113" s="7"/>
    </row>
    <row r="114" spans="5:5" x14ac:dyDescent="0.25">
      <c r="E114" s="7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99"/>
  <sheetViews>
    <sheetView showGridLines="0" tabSelected="1" topLeftCell="A3" zoomScale="114" zoomScaleNormal="114" workbookViewId="0">
      <selection activeCell="M49" sqref="M49"/>
    </sheetView>
  </sheetViews>
  <sheetFormatPr defaultRowHeight="12.5" x14ac:dyDescent="0.25"/>
  <cols>
    <col min="1" max="5" width="17.54296875" style="2" customWidth="1"/>
    <col min="6" max="6" width="14.26953125" style="2" customWidth="1"/>
    <col min="7" max="7" width="12.81640625" style="2" customWidth="1"/>
    <col min="8" max="8" width="13" style="2" customWidth="1"/>
    <col min="9" max="9" width="12.7265625" style="2" customWidth="1"/>
    <col min="10" max="10" width="13.1796875" style="2" customWidth="1"/>
    <col min="11" max="11" width="11.26953125" style="2" bestFit="1" customWidth="1"/>
    <col min="12" max="16384" width="8.7265625" style="2"/>
  </cols>
  <sheetData>
    <row r="1" spans="1:17" x14ac:dyDescent="0.25">
      <c r="A1" s="117"/>
      <c r="B1" s="117"/>
      <c r="C1" s="117" t="s">
        <v>107</v>
      </c>
      <c r="D1" s="117"/>
      <c r="E1" s="117"/>
      <c r="F1" s="99"/>
      <c r="G1" s="99"/>
      <c r="H1" s="99"/>
      <c r="I1" s="99"/>
    </row>
    <row r="2" spans="1:17" x14ac:dyDescent="0.25">
      <c r="A2" s="7"/>
      <c r="B2" s="7"/>
      <c r="C2" s="7"/>
      <c r="D2" s="7"/>
      <c r="E2" s="7"/>
      <c r="F2" s="7"/>
      <c r="G2" s="7"/>
      <c r="H2" s="7"/>
    </row>
    <row r="3" spans="1:17" x14ac:dyDescent="0.25">
      <c r="A3" s="117"/>
      <c r="B3" s="117"/>
      <c r="C3" s="117" t="s">
        <v>198</v>
      </c>
      <c r="D3" s="117"/>
      <c r="E3" s="117"/>
      <c r="F3" s="99"/>
      <c r="G3" s="99"/>
      <c r="H3" s="99"/>
      <c r="I3" s="99"/>
    </row>
    <row r="4" spans="1:17" ht="15" customHeight="1" thickBot="1" x14ac:dyDescent="0.3">
      <c r="A4" s="7"/>
      <c r="B4" s="7"/>
      <c r="C4" s="7"/>
      <c r="D4" s="7"/>
      <c r="E4" s="7"/>
      <c r="F4" s="7"/>
      <c r="K4" s="7"/>
    </row>
    <row r="5" spans="1:17" ht="17.25" customHeight="1" thickTop="1" x14ac:dyDescent="0.25">
      <c r="A5" s="21"/>
      <c r="B5" s="139"/>
      <c r="C5" s="144" t="s">
        <v>57</v>
      </c>
      <c r="D5" s="144"/>
      <c r="E5" s="144"/>
      <c r="I5" s="7"/>
    </row>
    <row r="6" spans="1:17" ht="12.75" customHeight="1" x14ac:dyDescent="0.25">
      <c r="A6" s="7"/>
      <c r="B6" s="280"/>
      <c r="E6" s="112" t="s">
        <v>124</v>
      </c>
      <c r="I6" s="7"/>
    </row>
    <row r="7" spans="1:17" ht="12.75" customHeight="1" x14ac:dyDescent="0.25">
      <c r="A7" s="7" t="s">
        <v>65</v>
      </c>
      <c r="B7" s="281"/>
      <c r="C7" s="117"/>
      <c r="D7" s="122" t="s">
        <v>257</v>
      </c>
      <c r="E7" s="117" t="s">
        <v>108</v>
      </c>
      <c r="I7" s="7"/>
    </row>
    <row r="8" spans="1:17" x14ac:dyDescent="0.25">
      <c r="A8" s="7" t="s">
        <v>30</v>
      </c>
      <c r="B8" s="282" t="s">
        <v>123</v>
      </c>
      <c r="C8" s="117" t="s">
        <v>123</v>
      </c>
      <c r="D8" s="137" t="s">
        <v>258</v>
      </c>
      <c r="E8" s="117" t="s">
        <v>29</v>
      </c>
      <c r="I8" s="7"/>
    </row>
    <row r="9" spans="1:17" ht="13" thickBot="1" x14ac:dyDescent="0.3">
      <c r="A9" s="13" t="s">
        <v>119</v>
      </c>
      <c r="B9" s="283" t="s">
        <v>128</v>
      </c>
      <c r="C9" s="10" t="s">
        <v>49</v>
      </c>
      <c r="D9" s="235" t="s">
        <v>259</v>
      </c>
      <c r="E9" s="10" t="s">
        <v>109</v>
      </c>
      <c r="I9" s="7"/>
    </row>
    <row r="10" spans="1:17" s="213" customFormat="1" x14ac:dyDescent="0.25">
      <c r="A10" s="227" t="s">
        <v>0</v>
      </c>
      <c r="B10" s="278">
        <f t="shared" ref="B10:E10" si="0">SUM(B12:B39)</f>
        <v>188624832.47</v>
      </c>
      <c r="C10" s="260">
        <f t="shared" si="0"/>
        <v>4992145.45</v>
      </c>
      <c r="D10" s="260">
        <f t="shared" si="0"/>
        <v>0</v>
      </c>
      <c r="E10" s="260">
        <f t="shared" si="0"/>
        <v>5180461.2599999988</v>
      </c>
      <c r="G10" s="37"/>
      <c r="H10" s="37"/>
      <c r="I10" s="37"/>
      <c r="J10" s="2"/>
      <c r="K10" s="37"/>
      <c r="L10" s="37"/>
      <c r="M10" s="37"/>
      <c r="N10" s="37"/>
      <c r="O10" s="37"/>
      <c r="P10" s="94"/>
      <c r="Q10" s="11"/>
    </row>
    <row r="11" spans="1:17" x14ac:dyDescent="0.25">
      <c r="A11" s="7"/>
      <c r="B11" s="7"/>
      <c r="C11" s="7"/>
      <c r="D11" s="7"/>
      <c r="E11" s="7"/>
      <c r="G11" s="37"/>
      <c r="H11" s="37"/>
      <c r="I11" s="37"/>
      <c r="K11" s="37"/>
      <c r="L11" s="37"/>
      <c r="M11" s="37"/>
      <c r="N11" s="37"/>
      <c r="O11" s="37"/>
      <c r="P11" s="94"/>
      <c r="Q11" s="11"/>
    </row>
    <row r="12" spans="1:17" x14ac:dyDescent="0.25">
      <c r="A12" s="7" t="s">
        <v>1</v>
      </c>
      <c r="B12" s="44">
        <v>2344655.9200000004</v>
      </c>
      <c r="C12" s="44">
        <v>82946.01999999999</v>
      </c>
      <c r="D12" s="44">
        <v>0</v>
      </c>
      <c r="E12" s="44">
        <v>82237.210000000006</v>
      </c>
      <c r="G12" s="37"/>
      <c r="H12" s="37"/>
      <c r="I12" s="37"/>
      <c r="K12" s="37"/>
      <c r="L12" s="37"/>
      <c r="M12" s="37"/>
      <c r="N12" s="37"/>
      <c r="O12" s="37"/>
      <c r="P12" s="37"/>
    </row>
    <row r="13" spans="1:17" x14ac:dyDescent="0.25">
      <c r="A13" s="7" t="s">
        <v>2</v>
      </c>
      <c r="B13" s="44">
        <v>16708439.189999999</v>
      </c>
      <c r="C13" s="44">
        <v>497821</v>
      </c>
      <c r="D13" s="44">
        <v>0</v>
      </c>
      <c r="E13" s="44">
        <v>849697.68</v>
      </c>
      <c r="G13" s="37"/>
      <c r="H13" s="37"/>
      <c r="I13" s="37"/>
      <c r="K13" s="37"/>
      <c r="L13" s="37"/>
      <c r="M13" s="37"/>
      <c r="N13" s="37"/>
      <c r="O13" s="37"/>
      <c r="P13" s="37"/>
    </row>
    <row r="14" spans="1:17" x14ac:dyDescent="0.25">
      <c r="A14" s="7" t="s">
        <v>3</v>
      </c>
      <c r="B14" s="44">
        <v>23627498.670000006</v>
      </c>
      <c r="C14" s="44">
        <v>757531.04</v>
      </c>
      <c r="D14" s="44">
        <v>0</v>
      </c>
      <c r="E14" s="44">
        <v>0</v>
      </c>
      <c r="G14" s="37"/>
      <c r="H14" s="37"/>
      <c r="I14" s="37"/>
      <c r="K14" s="37"/>
      <c r="L14" s="37"/>
      <c r="M14" s="37"/>
      <c r="N14" s="37"/>
      <c r="O14" s="37"/>
      <c r="P14" s="94"/>
      <c r="Q14" s="11"/>
    </row>
    <row r="15" spans="1:17" x14ac:dyDescent="0.25">
      <c r="A15" s="7" t="s">
        <v>4</v>
      </c>
      <c r="B15" s="44">
        <v>24185520.41</v>
      </c>
      <c r="C15" s="44">
        <v>753119.97</v>
      </c>
      <c r="D15" s="44">
        <v>0</v>
      </c>
      <c r="E15" s="44">
        <v>1144874.04</v>
      </c>
      <c r="G15" s="37"/>
      <c r="H15" s="37"/>
      <c r="I15" s="37"/>
      <c r="K15" s="37"/>
      <c r="L15" s="37"/>
      <c r="M15" s="37"/>
      <c r="N15" s="37"/>
      <c r="O15" s="37"/>
      <c r="P15" s="94"/>
      <c r="Q15" s="11"/>
    </row>
    <row r="16" spans="1:17" x14ac:dyDescent="0.25">
      <c r="A16" s="7" t="s">
        <v>5</v>
      </c>
      <c r="B16" s="44">
        <v>3174385.0000000005</v>
      </c>
      <c r="C16" s="44">
        <v>83194.42</v>
      </c>
      <c r="D16" s="44">
        <v>0</v>
      </c>
      <c r="E16" s="44">
        <v>108593.13</v>
      </c>
      <c r="G16" s="37"/>
      <c r="H16" s="37"/>
      <c r="I16" s="37"/>
      <c r="K16" s="37"/>
      <c r="L16" s="37"/>
      <c r="M16" s="37"/>
      <c r="N16" s="37"/>
      <c r="O16" s="37"/>
      <c r="P16" s="94"/>
      <c r="Q16" s="11"/>
    </row>
    <row r="17" spans="1:17" x14ac:dyDescent="0.25">
      <c r="A17" s="7"/>
      <c r="B17" s="44"/>
      <c r="C17" s="44"/>
      <c r="D17" s="44"/>
      <c r="E17" s="44"/>
      <c r="G17" s="37"/>
      <c r="H17" s="37"/>
      <c r="I17" s="37"/>
      <c r="K17" s="37"/>
      <c r="L17" s="37"/>
      <c r="M17" s="37"/>
      <c r="N17" s="37"/>
      <c r="O17" s="37"/>
      <c r="P17" s="94"/>
      <c r="Q17" s="11"/>
    </row>
    <row r="18" spans="1:17" x14ac:dyDescent="0.25">
      <c r="A18" s="7" t="s">
        <v>6</v>
      </c>
      <c r="B18" s="44">
        <v>1405533.5300000003</v>
      </c>
      <c r="C18" s="44">
        <v>34786.479999999996</v>
      </c>
      <c r="D18" s="44">
        <v>0</v>
      </c>
      <c r="E18" s="44">
        <v>13508.57</v>
      </c>
      <c r="G18" s="37"/>
      <c r="H18" s="37"/>
      <c r="I18" s="37"/>
      <c r="K18" s="37"/>
      <c r="L18" s="37"/>
      <c r="M18" s="37"/>
      <c r="N18" s="37"/>
      <c r="O18" s="37"/>
      <c r="P18" s="94"/>
      <c r="Q18" s="11"/>
    </row>
    <row r="19" spans="1:17" x14ac:dyDescent="0.25">
      <c r="A19" s="7" t="s">
        <v>7</v>
      </c>
      <c r="B19" s="44">
        <v>5667087.9700000007</v>
      </c>
      <c r="C19" s="44">
        <v>185751</v>
      </c>
      <c r="D19" s="44">
        <v>0</v>
      </c>
      <c r="E19" s="44">
        <v>197227</v>
      </c>
      <c r="G19" s="37"/>
      <c r="H19" s="37"/>
      <c r="I19" s="37"/>
      <c r="K19" s="37"/>
      <c r="L19" s="37"/>
      <c r="M19" s="37"/>
      <c r="N19" s="37"/>
      <c r="O19" s="37"/>
      <c r="P19" s="94"/>
      <c r="Q19" s="11"/>
    </row>
    <row r="20" spans="1:17" x14ac:dyDescent="0.25">
      <c r="A20" s="7" t="s">
        <v>8</v>
      </c>
      <c r="B20" s="44">
        <v>3701242.3700000006</v>
      </c>
      <c r="C20" s="44">
        <v>96115.12</v>
      </c>
      <c r="D20" s="44">
        <v>0</v>
      </c>
      <c r="E20" s="44">
        <v>157888.95000000001</v>
      </c>
      <c r="G20" s="37"/>
      <c r="H20" s="37"/>
      <c r="I20" s="37"/>
      <c r="K20" s="37"/>
      <c r="L20" s="37"/>
      <c r="M20" s="37"/>
      <c r="N20" s="37"/>
      <c r="O20" s="37"/>
      <c r="P20" s="94"/>
      <c r="Q20" s="11"/>
    </row>
    <row r="21" spans="1:17" x14ac:dyDescent="0.25">
      <c r="A21" s="7" t="s">
        <v>9</v>
      </c>
      <c r="B21" s="44">
        <v>4439595.17</v>
      </c>
      <c r="C21" s="44">
        <v>87933.959999999992</v>
      </c>
      <c r="D21" s="44">
        <v>0</v>
      </c>
      <c r="E21" s="44">
        <v>67483.75</v>
      </c>
      <c r="G21" s="37"/>
      <c r="H21" s="37"/>
      <c r="I21" s="37"/>
      <c r="K21" s="37"/>
      <c r="L21" s="37"/>
      <c r="M21" s="37"/>
      <c r="N21" s="37"/>
      <c r="O21" s="37"/>
      <c r="P21" s="94"/>
      <c r="Q21" s="11"/>
    </row>
    <row r="22" spans="1:17" x14ac:dyDescent="0.25">
      <c r="A22" s="7" t="s">
        <v>10</v>
      </c>
      <c r="B22" s="44">
        <v>1233583.45</v>
      </c>
      <c r="C22" s="44">
        <v>30461.62</v>
      </c>
      <c r="D22" s="44">
        <v>0</v>
      </c>
      <c r="E22" s="44">
        <v>54414.21</v>
      </c>
      <c r="G22" s="37"/>
      <c r="H22" s="37"/>
      <c r="I22" s="37"/>
      <c r="K22" s="37"/>
      <c r="L22" s="37"/>
      <c r="M22" s="37"/>
      <c r="N22" s="37"/>
      <c r="O22" s="37"/>
      <c r="P22" s="94"/>
      <c r="Q22" s="11"/>
    </row>
    <row r="23" spans="1:17" x14ac:dyDescent="0.25">
      <c r="A23" s="7"/>
      <c r="B23" s="44"/>
      <c r="C23" s="44"/>
      <c r="D23" s="44"/>
      <c r="E23" s="44"/>
      <c r="G23" s="37"/>
      <c r="H23" s="37"/>
      <c r="I23" s="37"/>
      <c r="K23" s="37"/>
      <c r="L23" s="37"/>
      <c r="M23" s="37"/>
      <c r="N23" s="37"/>
      <c r="O23" s="37"/>
      <c r="P23" s="94"/>
      <c r="Q23" s="11"/>
    </row>
    <row r="24" spans="1:17" x14ac:dyDescent="0.25">
      <c r="A24" s="7" t="s">
        <v>11</v>
      </c>
      <c r="B24" s="44">
        <v>8119011.6999999993</v>
      </c>
      <c r="C24" s="44">
        <v>134436.84</v>
      </c>
      <c r="D24" s="44">
        <v>0</v>
      </c>
      <c r="E24" s="44">
        <v>0</v>
      </c>
      <c r="G24" s="37"/>
      <c r="H24" s="37"/>
      <c r="I24" s="37"/>
      <c r="K24" s="37"/>
      <c r="L24" s="37"/>
      <c r="M24" s="37"/>
      <c r="N24" s="37"/>
      <c r="O24" s="37"/>
      <c r="P24" s="94"/>
      <c r="Q24" s="11"/>
    </row>
    <row r="25" spans="1:17" x14ac:dyDescent="0.25">
      <c r="A25" s="7" t="s">
        <v>12</v>
      </c>
      <c r="B25" s="44">
        <v>1110639.19</v>
      </c>
      <c r="C25" s="44">
        <v>35549.47</v>
      </c>
      <c r="D25" s="44">
        <v>0</v>
      </c>
      <c r="E25" s="44">
        <v>27027.46</v>
      </c>
      <c r="G25" s="37"/>
      <c r="H25" s="37"/>
      <c r="I25" s="37"/>
      <c r="K25" s="37"/>
      <c r="L25" s="37"/>
      <c r="M25" s="37"/>
      <c r="N25" s="37"/>
      <c r="O25" s="37"/>
      <c r="P25" s="37"/>
      <c r="Q25" s="11"/>
    </row>
    <row r="26" spans="1:17" x14ac:dyDescent="0.25">
      <c r="A26" s="7" t="s">
        <v>13</v>
      </c>
      <c r="B26" s="44">
        <v>8152660.3399999999</v>
      </c>
      <c r="C26" s="44">
        <v>210316.12</v>
      </c>
      <c r="D26" s="44">
        <v>0</v>
      </c>
      <c r="E26" s="44">
        <v>311206.61</v>
      </c>
      <c r="G26" s="37"/>
      <c r="H26" s="37"/>
      <c r="I26" s="37"/>
      <c r="K26" s="37"/>
      <c r="L26" s="37"/>
      <c r="M26" s="37"/>
      <c r="N26" s="37"/>
      <c r="O26" s="37"/>
      <c r="P26" s="37"/>
      <c r="Q26" s="11"/>
    </row>
    <row r="27" spans="1:17" x14ac:dyDescent="0.25">
      <c r="A27" s="7" t="s">
        <v>14</v>
      </c>
      <c r="B27" s="44">
        <v>8724184.2600000016</v>
      </c>
      <c r="C27" s="44">
        <v>222618.11</v>
      </c>
      <c r="D27" s="44">
        <v>0</v>
      </c>
      <c r="E27" s="44">
        <v>419336.44999999995</v>
      </c>
      <c r="G27" s="37"/>
      <c r="H27" s="37"/>
      <c r="I27" s="37"/>
      <c r="K27" s="37"/>
      <c r="L27" s="37"/>
      <c r="M27" s="37"/>
      <c r="N27" s="37"/>
      <c r="O27" s="37"/>
      <c r="P27" s="37"/>
      <c r="Q27" s="11"/>
    </row>
    <row r="28" spans="1:17" x14ac:dyDescent="0.25">
      <c r="A28" s="7" t="s">
        <v>15</v>
      </c>
      <c r="B28" s="44">
        <v>653911.85000000009</v>
      </c>
      <c r="C28" s="44">
        <v>18737.11</v>
      </c>
      <c r="D28" s="44">
        <v>0</v>
      </c>
      <c r="E28" s="44">
        <v>9897.06</v>
      </c>
      <c r="G28" s="37"/>
      <c r="H28" s="37"/>
      <c r="I28" s="37"/>
      <c r="K28" s="37"/>
      <c r="L28" s="37"/>
      <c r="M28" s="37"/>
      <c r="N28" s="37"/>
      <c r="O28" s="37"/>
      <c r="P28" s="37"/>
    </row>
    <row r="29" spans="1:17" x14ac:dyDescent="0.25">
      <c r="A29" s="7"/>
      <c r="B29" s="44"/>
      <c r="C29" s="44"/>
      <c r="D29" s="44"/>
      <c r="E29" s="44"/>
      <c r="G29" s="37"/>
      <c r="H29" s="37"/>
      <c r="I29" s="37"/>
      <c r="K29" s="37"/>
      <c r="L29" s="37"/>
      <c r="M29" s="37"/>
      <c r="N29" s="37"/>
      <c r="O29" s="37"/>
      <c r="P29" s="37"/>
    </row>
    <row r="30" spans="1:17" x14ac:dyDescent="0.25">
      <c r="A30" s="7" t="s">
        <v>16</v>
      </c>
      <c r="B30" s="44">
        <v>32258715.729999997</v>
      </c>
      <c r="C30" s="44">
        <v>693052.30000000016</v>
      </c>
      <c r="D30" s="44">
        <v>0</v>
      </c>
      <c r="E30" s="44">
        <v>0</v>
      </c>
      <c r="G30" s="37"/>
      <c r="H30" s="37"/>
      <c r="I30" s="37"/>
      <c r="K30" s="37"/>
      <c r="L30" s="37"/>
      <c r="M30" s="37"/>
      <c r="N30" s="37"/>
      <c r="O30" s="37"/>
      <c r="P30" s="37"/>
    </row>
    <row r="31" spans="1:17" x14ac:dyDescent="0.25">
      <c r="A31" s="7" t="s">
        <v>17</v>
      </c>
      <c r="B31" s="44">
        <v>26436707.799999997</v>
      </c>
      <c r="C31" s="44">
        <v>659213.70000000007</v>
      </c>
      <c r="D31" s="44">
        <v>0</v>
      </c>
      <c r="E31" s="44">
        <v>1111837</v>
      </c>
      <c r="G31" s="37"/>
      <c r="H31" s="37"/>
      <c r="I31" s="37"/>
      <c r="K31" s="37"/>
      <c r="L31" s="37"/>
      <c r="M31" s="37"/>
      <c r="N31" s="37"/>
      <c r="O31" s="37"/>
      <c r="P31" s="37"/>
    </row>
    <row r="32" spans="1:17" s="18" customFormat="1" x14ac:dyDescent="0.25">
      <c r="A32" s="52" t="s">
        <v>18</v>
      </c>
      <c r="B32" s="44">
        <v>1743687.8800000001</v>
      </c>
      <c r="C32" s="44">
        <v>39568.800000000003</v>
      </c>
      <c r="D32" s="44">
        <v>0</v>
      </c>
      <c r="E32" s="44">
        <v>52989.649999999994</v>
      </c>
      <c r="F32" s="177"/>
      <c r="G32" s="37"/>
      <c r="H32" s="37"/>
      <c r="I32" s="37"/>
      <c r="J32" s="2"/>
      <c r="K32" s="37"/>
      <c r="L32" s="37"/>
      <c r="M32" s="37"/>
      <c r="N32" s="37"/>
      <c r="O32" s="37"/>
      <c r="P32" s="37"/>
      <c r="Q32" s="2"/>
    </row>
    <row r="33" spans="1:16" x14ac:dyDescent="0.25">
      <c r="A33" s="7" t="s">
        <v>19</v>
      </c>
      <c r="B33" s="44">
        <v>3592984.3300000005</v>
      </c>
      <c r="C33" s="44">
        <v>126050.68999999999</v>
      </c>
      <c r="D33" s="44">
        <v>0</v>
      </c>
      <c r="E33" s="44">
        <v>192481.59</v>
      </c>
      <c r="G33" s="37"/>
      <c r="H33" s="37"/>
      <c r="I33" s="37"/>
      <c r="K33" s="37"/>
      <c r="L33" s="37"/>
      <c r="M33" s="37"/>
      <c r="N33" s="37"/>
      <c r="O33" s="37"/>
      <c r="P33" s="37"/>
    </row>
    <row r="34" spans="1:16" x14ac:dyDescent="0.25">
      <c r="A34" s="7" t="s">
        <v>20</v>
      </c>
      <c r="B34" s="44">
        <v>807365.68</v>
      </c>
      <c r="C34" s="44">
        <v>30069.439999999999</v>
      </c>
      <c r="D34" s="44">
        <v>0</v>
      </c>
      <c r="E34" s="44">
        <v>16671.96</v>
      </c>
      <c r="G34" s="37"/>
      <c r="H34" s="37"/>
      <c r="I34" s="37"/>
      <c r="K34" s="37"/>
      <c r="L34" s="37"/>
      <c r="M34" s="37"/>
      <c r="N34" s="37"/>
      <c r="O34" s="37"/>
      <c r="P34" s="37"/>
    </row>
    <row r="35" spans="1:16" x14ac:dyDescent="0.25">
      <c r="A35" s="7"/>
      <c r="B35" s="44"/>
      <c r="C35" s="44"/>
      <c r="D35" s="44"/>
      <c r="E35" s="44"/>
      <c r="G35" s="37"/>
      <c r="H35" s="37"/>
      <c r="I35" s="37"/>
      <c r="K35" s="37"/>
      <c r="L35" s="37"/>
      <c r="M35" s="37"/>
      <c r="N35" s="37"/>
      <c r="O35" s="37"/>
      <c r="P35" s="37"/>
    </row>
    <row r="36" spans="1:16" x14ac:dyDescent="0.25">
      <c r="A36" s="7" t="s">
        <v>21</v>
      </c>
      <c r="B36" s="44">
        <v>1307865.17</v>
      </c>
      <c r="C36" s="44">
        <v>25111</v>
      </c>
      <c r="D36" s="44">
        <v>0</v>
      </c>
      <c r="E36" s="44">
        <v>46507.78</v>
      </c>
      <c r="G36" s="37"/>
      <c r="H36" s="37"/>
      <c r="I36" s="37"/>
      <c r="K36" s="37"/>
      <c r="L36" s="37"/>
      <c r="M36" s="37"/>
      <c r="N36" s="37"/>
      <c r="O36" s="37"/>
      <c r="P36" s="37"/>
    </row>
    <row r="37" spans="1:16" x14ac:dyDescent="0.25">
      <c r="A37" s="7" t="s">
        <v>22</v>
      </c>
      <c r="B37" s="44">
        <v>4836098.5</v>
      </c>
      <c r="C37" s="44">
        <v>100660.89</v>
      </c>
      <c r="D37" s="44">
        <v>0</v>
      </c>
      <c r="E37" s="44">
        <v>153338.34</v>
      </c>
      <c r="G37" s="37"/>
      <c r="H37" s="37"/>
      <c r="I37" s="37"/>
      <c r="K37" s="37"/>
      <c r="L37" s="37"/>
      <c r="M37" s="37"/>
      <c r="N37" s="37"/>
      <c r="O37" s="37"/>
      <c r="P37" s="37"/>
    </row>
    <row r="38" spans="1:16" x14ac:dyDescent="0.25">
      <c r="A38" s="7" t="s">
        <v>23</v>
      </c>
      <c r="B38" s="44">
        <v>2906945.48</v>
      </c>
      <c r="C38" s="44">
        <v>49719</v>
      </c>
      <c r="D38" s="44">
        <v>0</v>
      </c>
      <c r="E38" s="44">
        <v>103729.14</v>
      </c>
      <c r="I38" s="11"/>
    </row>
    <row r="39" spans="1:16" x14ac:dyDescent="0.25">
      <c r="A39" s="6" t="s">
        <v>24</v>
      </c>
      <c r="B39" s="45">
        <v>1486512.8800000001</v>
      </c>
      <c r="C39" s="45">
        <v>37381.35</v>
      </c>
      <c r="D39" s="45">
        <v>0</v>
      </c>
      <c r="E39" s="45">
        <v>59513.68</v>
      </c>
      <c r="I39" s="11"/>
    </row>
    <row r="40" spans="1:16" x14ac:dyDescent="0.25">
      <c r="A40" s="7"/>
      <c r="B40" s="7"/>
      <c r="C40" s="7"/>
      <c r="D40" s="7"/>
      <c r="E40" s="7"/>
      <c r="F40" s="7"/>
      <c r="G40" s="11"/>
      <c r="I40" s="11"/>
      <c r="M40" s="11"/>
    </row>
    <row r="41" spans="1:16" x14ac:dyDescent="0.25">
      <c r="A41" s="7"/>
      <c r="J41" s="17"/>
      <c r="N41" s="11"/>
    </row>
    <row r="42" spans="1:16" x14ac:dyDescent="0.25">
      <c r="A42" s="220"/>
      <c r="B42" s="94"/>
      <c r="C42" s="94"/>
      <c r="D42" s="94"/>
      <c r="E42" s="94"/>
      <c r="F42" s="94"/>
      <c r="G42" s="94"/>
      <c r="H42" s="94"/>
      <c r="I42" s="94"/>
      <c r="J42" s="17"/>
      <c r="N42" s="11"/>
    </row>
    <row r="43" spans="1:16" x14ac:dyDescent="0.25">
      <c r="A43" s="58"/>
      <c r="B43" s="94"/>
      <c r="C43" s="94"/>
      <c r="D43" s="94"/>
      <c r="E43" s="94"/>
      <c r="F43" s="94"/>
      <c r="G43" s="94"/>
      <c r="H43" s="94"/>
      <c r="I43" s="94"/>
      <c r="J43" s="17"/>
    </row>
    <row r="44" spans="1:16" x14ac:dyDescent="0.25">
      <c r="A44" s="58"/>
      <c r="B44" s="94"/>
      <c r="C44" s="94"/>
      <c r="D44" s="94"/>
      <c r="E44" s="94"/>
      <c r="F44" s="94"/>
      <c r="G44" s="94"/>
      <c r="H44" s="94"/>
      <c r="I44" s="94"/>
      <c r="J44" s="17"/>
    </row>
    <row r="45" spans="1:16" x14ac:dyDescent="0.25">
      <c r="A45" s="58"/>
      <c r="B45" s="94"/>
      <c r="C45" s="94"/>
      <c r="D45" s="94"/>
      <c r="E45" s="94"/>
      <c r="F45" s="94"/>
      <c r="G45" s="94"/>
      <c r="H45" s="94"/>
      <c r="I45" s="94"/>
      <c r="J45" s="17"/>
    </row>
    <row r="46" spans="1:16" x14ac:dyDescent="0.25">
      <c r="A46" s="58"/>
      <c r="B46" s="94"/>
      <c r="C46" s="94"/>
      <c r="D46" s="94"/>
      <c r="E46" s="94"/>
      <c r="F46" s="94"/>
      <c r="G46" s="94"/>
      <c r="H46" s="94"/>
      <c r="I46" s="94"/>
      <c r="J46" s="17"/>
    </row>
    <row r="47" spans="1:16" x14ac:dyDescent="0.25">
      <c r="A47" s="58"/>
      <c r="B47" s="94"/>
      <c r="C47" s="94"/>
      <c r="D47" s="94"/>
      <c r="E47" s="94"/>
      <c r="F47" s="94"/>
      <c r="G47" s="94"/>
      <c r="H47" s="94"/>
      <c r="I47" s="94"/>
      <c r="J47" s="17"/>
    </row>
    <row r="48" spans="1:16" x14ac:dyDescent="0.25">
      <c r="A48" s="58"/>
      <c r="B48" s="94"/>
      <c r="C48" s="94"/>
      <c r="D48" s="94"/>
      <c r="E48" s="94"/>
      <c r="F48" s="94"/>
      <c r="G48" s="94"/>
      <c r="H48" s="94"/>
      <c r="I48" s="94"/>
      <c r="J48" s="17"/>
      <c r="N48" s="11"/>
    </row>
    <row r="49" spans="1:14" x14ac:dyDescent="0.25">
      <c r="A49" s="58"/>
      <c r="B49" s="94"/>
      <c r="C49" s="94"/>
      <c r="D49" s="94"/>
      <c r="E49" s="94"/>
      <c r="F49" s="94"/>
      <c r="G49" s="94"/>
      <c r="H49" s="94"/>
      <c r="I49" s="94"/>
      <c r="J49" s="17"/>
      <c r="N49" s="11"/>
    </row>
    <row r="50" spans="1:14" x14ac:dyDescent="0.25">
      <c r="A50" s="58"/>
      <c r="B50" s="94"/>
      <c r="C50" s="94"/>
      <c r="D50" s="94"/>
      <c r="E50" s="94"/>
      <c r="F50" s="94"/>
      <c r="G50" s="94"/>
      <c r="H50" s="94"/>
      <c r="I50" s="94"/>
      <c r="J50" s="17"/>
      <c r="N50" s="11"/>
    </row>
    <row r="51" spans="1:14" x14ac:dyDescent="0.25">
      <c r="A51" s="58"/>
      <c r="B51" s="94"/>
      <c r="C51" s="94"/>
      <c r="D51" s="94"/>
      <c r="E51" s="94"/>
      <c r="F51" s="94"/>
      <c r="G51" s="94"/>
      <c r="H51" s="94"/>
      <c r="I51" s="94"/>
      <c r="J51" s="17"/>
      <c r="N51" s="11"/>
    </row>
    <row r="52" spans="1:14" x14ac:dyDescent="0.25">
      <c r="A52" s="58"/>
      <c r="B52" s="94"/>
      <c r="C52" s="94"/>
      <c r="D52" s="94"/>
      <c r="E52" s="94"/>
      <c r="F52" s="94"/>
      <c r="G52" s="94"/>
      <c r="H52" s="94"/>
      <c r="I52" s="94"/>
      <c r="J52" s="17"/>
      <c r="N52" s="11"/>
    </row>
    <row r="53" spans="1:14" x14ac:dyDescent="0.25">
      <c r="A53" s="58"/>
      <c r="B53" s="94"/>
      <c r="C53" s="94"/>
      <c r="D53" s="94"/>
      <c r="E53" s="94"/>
      <c r="F53" s="94"/>
      <c r="G53" s="94"/>
      <c r="H53" s="94"/>
      <c r="I53" s="94"/>
      <c r="J53" s="17"/>
      <c r="N53" s="11"/>
    </row>
    <row r="54" spans="1:14" x14ac:dyDescent="0.25">
      <c r="A54" s="58"/>
      <c r="B54" s="94"/>
      <c r="C54" s="94"/>
      <c r="D54" s="94"/>
      <c r="E54" s="94"/>
      <c r="F54" s="94"/>
      <c r="G54" s="94"/>
      <c r="H54" s="94"/>
      <c r="I54" s="94"/>
      <c r="J54" s="17"/>
      <c r="N54" s="11"/>
    </row>
    <row r="55" spans="1:14" x14ac:dyDescent="0.25">
      <c r="A55" s="58"/>
      <c r="B55" s="94"/>
      <c r="C55" s="94"/>
      <c r="D55" s="94"/>
      <c r="E55" s="94"/>
      <c r="F55" s="94"/>
      <c r="G55" s="94"/>
      <c r="H55" s="94"/>
      <c r="I55" s="94"/>
      <c r="J55" s="17"/>
      <c r="N55" s="11"/>
    </row>
    <row r="56" spans="1:14" x14ac:dyDescent="0.25">
      <c r="A56" s="58"/>
      <c r="B56" s="94"/>
      <c r="C56" s="94"/>
      <c r="D56" s="94"/>
      <c r="E56" s="94"/>
      <c r="F56" s="94"/>
      <c r="G56" s="94"/>
      <c r="H56" s="94"/>
      <c r="I56" s="94"/>
      <c r="J56" s="17"/>
      <c r="N56" s="11"/>
    </row>
    <row r="57" spans="1:14" x14ac:dyDescent="0.25">
      <c r="A57" s="58"/>
      <c r="B57" s="94"/>
      <c r="C57" s="94"/>
      <c r="D57" s="94"/>
      <c r="E57" s="94"/>
      <c r="F57" s="94"/>
      <c r="G57" s="94"/>
      <c r="H57" s="94"/>
      <c r="I57" s="94"/>
      <c r="J57" s="17"/>
      <c r="N57" s="11"/>
    </row>
    <row r="58" spans="1:14" x14ac:dyDescent="0.25">
      <c r="A58" s="58"/>
      <c r="B58" s="94"/>
      <c r="C58" s="94"/>
      <c r="D58" s="94"/>
      <c r="E58" s="94"/>
      <c r="F58" s="94"/>
      <c r="G58" s="94"/>
      <c r="H58" s="94"/>
      <c r="I58" s="94"/>
      <c r="J58" s="17"/>
      <c r="N58" s="11"/>
    </row>
    <row r="59" spans="1:14" x14ac:dyDescent="0.25">
      <c r="A59" s="58"/>
      <c r="B59" s="94"/>
      <c r="C59" s="94"/>
      <c r="D59" s="94"/>
      <c r="E59" s="94"/>
      <c r="F59" s="94"/>
      <c r="G59" s="94"/>
      <c r="H59" s="94"/>
      <c r="I59" s="94"/>
      <c r="J59" s="17"/>
      <c r="N59" s="11"/>
    </row>
    <row r="60" spans="1:14" x14ac:dyDescent="0.25">
      <c r="A60" s="58"/>
      <c r="B60" s="94"/>
      <c r="C60" s="94"/>
      <c r="D60" s="94"/>
      <c r="E60" s="94"/>
      <c r="F60" s="94"/>
      <c r="G60" s="94"/>
      <c r="H60" s="94"/>
      <c r="I60" s="94"/>
      <c r="J60" s="17"/>
      <c r="N60" s="11"/>
    </row>
    <row r="61" spans="1:14" x14ac:dyDescent="0.25">
      <c r="A61" s="58"/>
      <c r="B61" s="94"/>
      <c r="C61" s="94"/>
      <c r="D61" s="94"/>
      <c r="E61" s="94"/>
      <c r="F61" s="94"/>
      <c r="G61" s="94"/>
      <c r="H61" s="94"/>
      <c r="I61" s="94"/>
      <c r="J61" s="17"/>
      <c r="N61" s="11"/>
    </row>
    <row r="62" spans="1:14" x14ac:dyDescent="0.25">
      <c r="A62" s="58"/>
      <c r="B62" s="94"/>
      <c r="C62" s="94"/>
      <c r="D62" s="94"/>
      <c r="E62" s="94"/>
      <c r="F62" s="94"/>
      <c r="G62" s="94"/>
      <c r="H62" s="94"/>
      <c r="I62" s="94"/>
      <c r="J62" s="17"/>
      <c r="N62" s="11"/>
    </row>
    <row r="63" spans="1:14" x14ac:dyDescent="0.25">
      <c r="A63" s="58"/>
      <c r="B63" s="94"/>
      <c r="C63" s="94"/>
      <c r="D63" s="94"/>
      <c r="E63" s="94"/>
      <c r="F63" s="94"/>
      <c r="G63" s="94"/>
      <c r="H63" s="94"/>
      <c r="I63" s="94"/>
      <c r="J63" s="17"/>
      <c r="N63" s="11"/>
    </row>
    <row r="64" spans="1:14" x14ac:dyDescent="0.25">
      <c r="A64" s="58"/>
      <c r="B64" s="94"/>
      <c r="C64" s="94"/>
      <c r="D64" s="94"/>
      <c r="E64" s="94"/>
      <c r="F64" s="94"/>
      <c r="G64" s="94"/>
      <c r="H64" s="94"/>
      <c r="I64" s="94"/>
      <c r="J64" s="17"/>
      <c r="N64" s="11"/>
    </row>
    <row r="65" spans="1:14" x14ac:dyDescent="0.25">
      <c r="A65" s="58"/>
      <c r="B65" s="94"/>
      <c r="C65" s="94"/>
      <c r="D65" s="94"/>
      <c r="E65" s="94"/>
      <c r="F65" s="94"/>
      <c r="G65" s="94"/>
      <c r="H65" s="94"/>
      <c r="I65" s="94"/>
      <c r="J65" s="17"/>
      <c r="N65" s="11"/>
    </row>
    <row r="66" spans="1:14" x14ac:dyDescent="0.25">
      <c r="A66" s="58"/>
      <c r="B66" s="94"/>
      <c r="C66" s="94"/>
      <c r="D66" s="94"/>
      <c r="E66" s="94"/>
      <c r="F66" s="94"/>
      <c r="G66" s="94"/>
      <c r="H66" s="94"/>
      <c r="I66" s="94"/>
      <c r="J66" s="17"/>
      <c r="N66" s="11"/>
    </row>
    <row r="67" spans="1:14" x14ac:dyDescent="0.25">
      <c r="A67" s="58"/>
      <c r="B67" s="94"/>
      <c r="C67" s="94"/>
      <c r="D67" s="94"/>
      <c r="E67" s="94"/>
      <c r="F67" s="94"/>
      <c r="G67" s="94"/>
      <c r="H67" s="94"/>
      <c r="I67" s="94"/>
      <c r="J67" s="17"/>
      <c r="N67" s="11"/>
    </row>
    <row r="68" spans="1:14" x14ac:dyDescent="0.25">
      <c r="A68" s="58"/>
      <c r="B68" s="94"/>
      <c r="C68" s="94"/>
      <c r="D68" s="94"/>
      <c r="E68" s="94"/>
      <c r="F68" s="94"/>
      <c r="G68" s="94"/>
      <c r="H68" s="94"/>
      <c r="I68" s="94"/>
      <c r="J68" s="17"/>
    </row>
    <row r="69" spans="1:14" x14ac:dyDescent="0.25">
      <c r="A69" s="58"/>
      <c r="B69" s="94"/>
      <c r="C69" s="94"/>
      <c r="D69" s="94"/>
      <c r="E69" s="94"/>
      <c r="F69" s="94"/>
      <c r="G69" s="94"/>
      <c r="H69" s="94"/>
      <c r="I69" s="94"/>
      <c r="J69" s="17"/>
    </row>
    <row r="71" spans="1:14" x14ac:dyDescent="0.25">
      <c r="A71" s="7"/>
      <c r="B71" s="94"/>
      <c r="C71" s="94"/>
      <c r="D71" s="94"/>
      <c r="E71" s="94"/>
      <c r="F71" s="94"/>
      <c r="G71" s="94"/>
      <c r="H71" s="94"/>
      <c r="I71" s="94"/>
      <c r="J71" s="17"/>
    </row>
    <row r="72" spans="1:14" x14ac:dyDescent="0.25">
      <c r="A72" s="7"/>
      <c r="B72" s="94"/>
      <c r="C72" s="94"/>
      <c r="D72" s="94"/>
      <c r="E72" s="94"/>
      <c r="F72" s="94"/>
      <c r="G72" s="94"/>
      <c r="H72" s="94"/>
      <c r="I72" s="94"/>
      <c r="J72" s="17"/>
    </row>
    <row r="73" spans="1:14" x14ac:dyDescent="0.25">
      <c r="A73" s="7"/>
      <c r="B73" s="94"/>
      <c r="C73" s="94"/>
      <c r="D73" s="94"/>
      <c r="E73" s="94"/>
      <c r="F73" s="94"/>
      <c r="G73" s="94"/>
      <c r="H73" s="94"/>
      <c r="I73" s="94"/>
      <c r="J73" s="17"/>
    </row>
    <row r="74" spans="1:14" x14ac:dyDescent="0.25">
      <c r="A74" s="7"/>
      <c r="B74" s="94"/>
      <c r="C74" s="94"/>
      <c r="D74" s="94"/>
      <c r="E74" s="94"/>
      <c r="F74" s="94"/>
      <c r="G74" s="94"/>
      <c r="H74" s="94"/>
      <c r="I74" s="94"/>
      <c r="J74" s="17"/>
    </row>
    <row r="76" spans="1:14" x14ac:dyDescent="0.25">
      <c r="A76" s="7"/>
      <c r="J76" s="17"/>
    </row>
    <row r="77" spans="1:14" x14ac:dyDescent="0.25">
      <c r="A77" s="7"/>
      <c r="J77" s="17"/>
    </row>
    <row r="78" spans="1:14" x14ac:dyDescent="0.25">
      <c r="A78" s="7"/>
      <c r="J78" s="17"/>
    </row>
    <row r="80" spans="1:14" x14ac:dyDescent="0.25">
      <c r="A80" s="7"/>
      <c r="B80" s="37"/>
      <c r="C80" s="37"/>
      <c r="D80" s="37"/>
      <c r="E80" s="37"/>
      <c r="F80" s="37"/>
      <c r="G80" s="37"/>
      <c r="H80" s="37"/>
      <c r="J80" s="17"/>
    </row>
    <row r="81" spans="1:10" x14ac:dyDescent="0.25">
      <c r="A81" s="7"/>
      <c r="B81" s="37"/>
      <c r="C81" s="37"/>
      <c r="D81" s="37"/>
      <c r="E81" s="37"/>
      <c r="F81" s="37"/>
      <c r="G81" s="37"/>
      <c r="H81" s="37"/>
      <c r="J81" s="17"/>
    </row>
    <row r="82" spans="1:10" x14ac:dyDescent="0.25">
      <c r="A82" s="7"/>
      <c r="B82" s="37"/>
      <c r="C82" s="37"/>
      <c r="D82" s="37"/>
      <c r="E82" s="37"/>
      <c r="F82" s="37"/>
      <c r="G82" s="37"/>
      <c r="H82" s="37"/>
      <c r="J82" s="17"/>
    </row>
    <row r="83" spans="1:10" x14ac:dyDescent="0.25">
      <c r="A83" s="7"/>
      <c r="B83" s="37"/>
      <c r="C83" s="37"/>
      <c r="D83" s="37"/>
      <c r="E83" s="37"/>
      <c r="F83" s="37"/>
      <c r="G83" s="37"/>
      <c r="H83" s="37"/>
      <c r="J83" s="1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J85" s="17"/>
    </row>
    <row r="86" spans="1:10" x14ac:dyDescent="0.25">
      <c r="A86" s="7"/>
      <c r="B86" s="7"/>
      <c r="C86" s="7"/>
      <c r="D86" s="7"/>
      <c r="E86" s="7"/>
      <c r="F86" s="7"/>
      <c r="G86" s="7"/>
    </row>
    <row r="87" spans="1:10" x14ac:dyDescent="0.25">
      <c r="A87" s="7"/>
      <c r="B87" s="7"/>
      <c r="C87" s="7"/>
      <c r="D87" s="7"/>
      <c r="E87" s="7"/>
      <c r="F87" s="7"/>
      <c r="G87" s="7"/>
    </row>
    <row r="88" spans="1:10" x14ac:dyDescent="0.25">
      <c r="A88" s="7"/>
      <c r="B88" s="7"/>
      <c r="C88" s="7"/>
      <c r="D88" s="7"/>
      <c r="E88" s="7"/>
      <c r="F88" s="7"/>
      <c r="G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</row>
    <row r="97" spans="1:8" x14ac:dyDescent="0.25">
      <c r="A97" s="7"/>
      <c r="B97" s="7"/>
      <c r="C97" s="7"/>
      <c r="D97" s="7"/>
      <c r="E97" s="7"/>
      <c r="F97" s="7"/>
      <c r="G97" s="7"/>
      <c r="H97" s="7"/>
    </row>
    <row r="98" spans="1:8" x14ac:dyDescent="0.25">
      <c r="A98" s="7"/>
      <c r="B98" s="7"/>
      <c r="C98" s="7"/>
      <c r="D98" s="7"/>
      <c r="E98" s="7"/>
      <c r="F98" s="7"/>
      <c r="G98" s="7"/>
      <c r="H98" s="7"/>
    </row>
    <row r="99" spans="1:8" x14ac:dyDescent="0.25">
      <c r="A99" s="7"/>
      <c r="B99" s="7"/>
      <c r="C99" s="7"/>
      <c r="D99" s="7"/>
      <c r="E99" s="7"/>
      <c r="F99" s="7"/>
      <c r="G99" s="7"/>
      <c r="H99" s="7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8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7.26953125" style="2" customWidth="1"/>
    <col min="2" max="2" width="20.453125" style="2" bestFit="1" customWidth="1"/>
    <col min="3" max="3" width="14.54296875" style="2" customWidth="1"/>
    <col min="4" max="4" width="26.453125" style="2" customWidth="1"/>
    <col min="5" max="5" width="18.453125" style="2" bestFit="1" customWidth="1"/>
    <col min="6" max="6" width="15.453125" style="2" bestFit="1" customWidth="1"/>
    <col min="7" max="7" width="14.453125" style="2" bestFit="1" customWidth="1"/>
    <col min="8" max="8" width="14.54296875" style="2" customWidth="1"/>
    <col min="9" max="9" width="15.26953125" style="2" customWidth="1"/>
    <col min="10" max="11" width="16.453125" style="2" customWidth="1"/>
    <col min="12" max="12" width="13.7265625" style="2" customWidth="1"/>
    <col min="13" max="13" width="14.54296875" style="2" customWidth="1"/>
    <col min="14" max="14" width="14" style="2" customWidth="1"/>
    <col min="15" max="15" width="11.1796875" style="2" bestFit="1" customWidth="1"/>
    <col min="16" max="16" width="16.1796875" style="2" bestFit="1" customWidth="1"/>
    <col min="17" max="17" width="24" style="2" customWidth="1"/>
    <col min="18" max="18" width="16.453125" style="2" customWidth="1"/>
    <col min="19" max="20" width="8.7265625" style="2"/>
    <col min="21" max="21" width="10.26953125" style="2" bestFit="1" customWidth="1"/>
    <col min="22" max="16384" width="8.7265625" style="2"/>
  </cols>
  <sheetData>
    <row r="1" spans="1:21" x14ac:dyDescent="0.25">
      <c r="A1" s="117"/>
      <c r="B1" s="117"/>
      <c r="C1" s="117"/>
      <c r="D1" s="117" t="s">
        <v>107</v>
      </c>
      <c r="E1" s="117"/>
      <c r="F1" s="117"/>
      <c r="G1" s="117"/>
      <c r="H1" s="117"/>
      <c r="I1" s="99"/>
      <c r="J1" s="99"/>
      <c r="K1" s="99"/>
      <c r="L1" s="99"/>
      <c r="M1" s="99"/>
    </row>
    <row r="2" spans="1:21" x14ac:dyDescent="0.25">
      <c r="A2" s="7"/>
      <c r="B2" s="7"/>
      <c r="C2" s="7"/>
    </row>
    <row r="3" spans="1:21" x14ac:dyDescent="0.25">
      <c r="A3" s="117"/>
      <c r="B3" s="117"/>
      <c r="C3" s="117"/>
      <c r="D3" s="117" t="s">
        <v>198</v>
      </c>
      <c r="E3" s="117"/>
      <c r="F3" s="117"/>
      <c r="G3" s="117"/>
      <c r="H3" s="117"/>
      <c r="I3" s="99"/>
      <c r="J3" s="99"/>
      <c r="K3" s="99"/>
      <c r="L3" s="99"/>
      <c r="M3" s="99"/>
    </row>
    <row r="4" spans="1:21" ht="13" thickBot="1" x14ac:dyDescent="0.3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</row>
    <row r="5" spans="1:21" ht="13" customHeight="1" thickTop="1" x14ac:dyDescent="0.25">
      <c r="A5" s="7"/>
      <c r="B5" s="140"/>
      <c r="C5" s="122"/>
      <c r="D5" s="202"/>
      <c r="E5" s="202"/>
      <c r="F5" s="284"/>
      <c r="G5" s="120" t="s">
        <v>167</v>
      </c>
      <c r="H5" s="7"/>
    </row>
    <row r="6" spans="1:21" ht="15" customHeight="1" x14ac:dyDescent="0.25">
      <c r="A6" s="7"/>
      <c r="B6" s="149" t="s">
        <v>215</v>
      </c>
      <c r="C6" s="122" t="s">
        <v>260</v>
      </c>
      <c r="D6" s="117" t="s">
        <v>216</v>
      </c>
      <c r="E6" s="117" t="s">
        <v>218</v>
      </c>
      <c r="F6" s="127" t="s">
        <v>300</v>
      </c>
      <c r="G6" s="122" t="s">
        <v>176</v>
      </c>
      <c r="H6" s="117" t="s">
        <v>32</v>
      </c>
    </row>
    <row r="7" spans="1:21" ht="12.65" customHeight="1" x14ac:dyDescent="0.25">
      <c r="A7" s="7" t="s">
        <v>65</v>
      </c>
      <c r="B7" s="123" t="s">
        <v>262</v>
      </c>
      <c r="C7" s="137" t="s">
        <v>261</v>
      </c>
      <c r="D7" s="129" t="s">
        <v>217</v>
      </c>
      <c r="E7" s="129" t="s">
        <v>219</v>
      </c>
      <c r="F7" s="122" t="s">
        <v>29</v>
      </c>
      <c r="G7" s="137"/>
      <c r="H7" s="117" t="s">
        <v>47</v>
      </c>
    </row>
    <row r="8" spans="1:21" x14ac:dyDescent="0.25">
      <c r="A8" s="7" t="s">
        <v>30</v>
      </c>
      <c r="B8" s="123" t="s">
        <v>263</v>
      </c>
      <c r="C8" s="137"/>
      <c r="D8" s="129"/>
      <c r="E8" s="129"/>
      <c r="F8" s="137" t="s">
        <v>264</v>
      </c>
      <c r="G8" s="137"/>
      <c r="H8" s="117" t="s">
        <v>46</v>
      </c>
    </row>
    <row r="9" spans="1:21" ht="13" thickBot="1" x14ac:dyDescent="0.3">
      <c r="A9" s="13" t="s">
        <v>119</v>
      </c>
      <c r="B9" s="124"/>
      <c r="C9" s="235"/>
      <c r="D9" s="128"/>
      <c r="E9" s="128"/>
      <c r="F9" s="235"/>
      <c r="G9" s="235"/>
      <c r="H9" s="55" t="s">
        <v>55</v>
      </c>
    </row>
    <row r="10" spans="1:21" s="60" customFormat="1" x14ac:dyDescent="0.25">
      <c r="A10" s="243" t="s">
        <v>0</v>
      </c>
      <c r="B10" s="260">
        <f>SUM(B12:B39)</f>
        <v>0</v>
      </c>
      <c r="C10" s="260">
        <f>SUM(C12:C39)</f>
        <v>0</v>
      </c>
      <c r="D10" s="278">
        <f t="shared" ref="D10:H10" si="0">SUM(D12:D39)</f>
        <v>23232703</v>
      </c>
      <c r="E10" s="260">
        <f t="shared" si="0"/>
        <v>749709.57</v>
      </c>
      <c r="F10" s="260">
        <f>SUM(F12:F39)</f>
        <v>11419118.850000003</v>
      </c>
      <c r="G10" s="260">
        <f>SUM(G12:G39)</f>
        <v>0</v>
      </c>
      <c r="H10" s="260">
        <f t="shared" si="0"/>
        <v>106890387.91</v>
      </c>
    </row>
    <row r="11" spans="1:21" x14ac:dyDescent="0.25">
      <c r="A11" s="7"/>
      <c r="B11" s="52"/>
      <c r="C11" s="52"/>
      <c r="D11" s="263"/>
      <c r="E11" s="263"/>
      <c r="F11" s="263"/>
      <c r="G11" s="263"/>
      <c r="H11" s="202" t="s">
        <v>177</v>
      </c>
    </row>
    <row r="12" spans="1:21" x14ac:dyDescent="0.25">
      <c r="A12" s="7" t="s">
        <v>1</v>
      </c>
      <c r="B12" s="44">
        <v>0</v>
      </c>
      <c r="C12" s="44">
        <v>0</v>
      </c>
      <c r="D12" s="44">
        <v>0</v>
      </c>
      <c r="E12" s="44">
        <v>0</v>
      </c>
      <c r="F12" s="44">
        <v>266907.7</v>
      </c>
      <c r="G12" s="44">
        <v>0</v>
      </c>
      <c r="H12" s="44">
        <v>2863238.8000000007</v>
      </c>
      <c r="J12" s="37"/>
      <c r="K12" s="37"/>
      <c r="L12" s="264"/>
      <c r="M12" s="264"/>
      <c r="N12" s="264"/>
      <c r="O12" s="264"/>
      <c r="P12" s="264"/>
      <c r="Q12" s="11"/>
      <c r="R12" s="11"/>
      <c r="S12" s="11"/>
      <c r="T12" s="11"/>
      <c r="U12" s="264"/>
    </row>
    <row r="13" spans="1:21" x14ac:dyDescent="0.25">
      <c r="A13" s="7" t="s">
        <v>2</v>
      </c>
      <c r="B13" s="44">
        <v>0</v>
      </c>
      <c r="C13" s="44">
        <v>0</v>
      </c>
      <c r="D13" s="44">
        <v>0</v>
      </c>
      <c r="E13" s="44">
        <v>55827.119999999995</v>
      </c>
      <c r="F13" s="44">
        <v>3032390</v>
      </c>
      <c r="G13" s="44">
        <v>0</v>
      </c>
      <c r="H13" s="44">
        <v>6570134.9799999818</v>
      </c>
      <c r="J13" s="37"/>
      <c r="K13" s="37"/>
      <c r="L13" s="94"/>
      <c r="M13" s="94"/>
      <c r="N13" s="94"/>
      <c r="O13" s="94"/>
      <c r="P13" s="94"/>
      <c r="U13" s="94"/>
    </row>
    <row r="14" spans="1:21" x14ac:dyDescent="0.25">
      <c r="A14" s="7" t="s">
        <v>3</v>
      </c>
      <c r="B14" s="44">
        <v>0</v>
      </c>
      <c r="C14" s="44">
        <v>0</v>
      </c>
      <c r="D14" s="44">
        <v>5537343.9100000001</v>
      </c>
      <c r="E14" s="44">
        <v>59603.78</v>
      </c>
      <c r="F14" s="44">
        <v>2849742.52</v>
      </c>
      <c r="G14" s="44">
        <v>0</v>
      </c>
      <c r="H14" s="44">
        <v>10418562.709999993</v>
      </c>
      <c r="J14" s="37"/>
      <c r="K14" s="37"/>
      <c r="L14" s="94"/>
      <c r="M14" s="94"/>
      <c r="N14" s="94"/>
      <c r="O14" s="94"/>
      <c r="P14" s="94"/>
      <c r="U14" s="94"/>
    </row>
    <row r="15" spans="1:21" x14ac:dyDescent="0.25">
      <c r="A15" s="7" t="s">
        <v>4</v>
      </c>
      <c r="B15" s="44">
        <v>0</v>
      </c>
      <c r="C15" s="44">
        <v>0</v>
      </c>
      <c r="D15" s="44">
        <v>8537431.8499999978</v>
      </c>
      <c r="E15" s="44">
        <v>14158.23</v>
      </c>
      <c r="F15" s="44">
        <v>0</v>
      </c>
      <c r="G15" s="44">
        <v>0</v>
      </c>
      <c r="H15" s="44">
        <v>12485746.910000026</v>
      </c>
      <c r="J15" s="37"/>
      <c r="K15" s="37"/>
      <c r="L15" s="264"/>
      <c r="M15" s="264"/>
      <c r="N15" s="264"/>
      <c r="O15" s="264"/>
      <c r="P15" s="94"/>
      <c r="Q15" s="11"/>
      <c r="R15" s="11"/>
      <c r="S15" s="11"/>
      <c r="T15" s="11"/>
      <c r="U15" s="94"/>
    </row>
    <row r="16" spans="1:21" x14ac:dyDescent="0.25">
      <c r="A16" s="7" t="s">
        <v>5</v>
      </c>
      <c r="B16" s="44">
        <v>0</v>
      </c>
      <c r="C16" s="44">
        <v>0</v>
      </c>
      <c r="D16" s="44">
        <v>0</v>
      </c>
      <c r="E16" s="44">
        <v>11128.099999999999</v>
      </c>
      <c r="F16" s="44">
        <v>429506.97000000003</v>
      </c>
      <c r="G16" s="44">
        <v>0</v>
      </c>
      <c r="H16" s="44">
        <v>3129501.5399999991</v>
      </c>
      <c r="J16" s="37"/>
      <c r="K16" s="37"/>
      <c r="L16" s="94"/>
      <c r="M16" s="94"/>
      <c r="N16" s="94"/>
      <c r="O16" s="94"/>
      <c r="P16" s="264"/>
      <c r="U16" s="94"/>
    </row>
    <row r="17" spans="1:21" x14ac:dyDescent="0.25">
      <c r="A17" s="11"/>
      <c r="B17" s="44"/>
      <c r="C17" s="44"/>
      <c r="D17" s="44">
        <v>0</v>
      </c>
      <c r="E17" s="44">
        <v>0</v>
      </c>
      <c r="F17" s="44"/>
      <c r="G17" s="44"/>
      <c r="H17" s="44"/>
      <c r="J17" s="37"/>
      <c r="K17" s="37"/>
      <c r="L17" s="94"/>
      <c r="M17" s="94"/>
      <c r="N17" s="94"/>
      <c r="O17" s="94"/>
      <c r="P17" s="264"/>
      <c r="U17" s="94"/>
    </row>
    <row r="18" spans="1:21" x14ac:dyDescent="0.25">
      <c r="A18" s="7" t="s">
        <v>6</v>
      </c>
      <c r="B18" s="44">
        <v>0</v>
      </c>
      <c r="C18" s="44">
        <v>0</v>
      </c>
      <c r="D18" s="44">
        <v>497204.57</v>
      </c>
      <c r="E18" s="44">
        <v>0</v>
      </c>
      <c r="F18" s="44">
        <v>0</v>
      </c>
      <c r="G18" s="44">
        <v>0</v>
      </c>
      <c r="H18" s="44">
        <v>2121107.6100000003</v>
      </c>
      <c r="J18" s="37"/>
      <c r="K18" s="37"/>
      <c r="L18" s="94"/>
      <c r="M18" s="94"/>
      <c r="N18" s="94"/>
      <c r="O18" s="94"/>
      <c r="P18" s="94"/>
      <c r="U18" s="94"/>
    </row>
    <row r="19" spans="1:21" x14ac:dyDescent="0.25">
      <c r="A19" s="7" t="s">
        <v>7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2393477.5399999972</v>
      </c>
      <c r="J19" s="37"/>
      <c r="K19" s="37"/>
      <c r="L19" s="94"/>
      <c r="M19" s="94"/>
      <c r="N19" s="94"/>
      <c r="O19" s="94"/>
      <c r="P19" s="94"/>
      <c r="U19" s="94"/>
    </row>
    <row r="20" spans="1:21" x14ac:dyDescent="0.25">
      <c r="A20" s="7" t="s">
        <v>8</v>
      </c>
      <c r="B20" s="44">
        <v>0</v>
      </c>
      <c r="C20" s="44">
        <v>0</v>
      </c>
      <c r="D20" s="44">
        <v>817688.70000000007</v>
      </c>
      <c r="E20" s="44">
        <v>0</v>
      </c>
      <c r="F20" s="44">
        <v>0</v>
      </c>
      <c r="G20" s="44">
        <v>0</v>
      </c>
      <c r="H20" s="44">
        <v>1862025.1300000008</v>
      </c>
      <c r="J20" s="37"/>
      <c r="K20" s="37"/>
      <c r="L20" s="94"/>
      <c r="M20" s="94"/>
      <c r="N20" s="94"/>
      <c r="O20" s="94"/>
      <c r="P20" s="94"/>
      <c r="U20" s="94"/>
    </row>
    <row r="21" spans="1:21" x14ac:dyDescent="0.25">
      <c r="A21" s="7" t="s">
        <v>9</v>
      </c>
      <c r="B21" s="44">
        <v>0</v>
      </c>
      <c r="C21" s="44">
        <v>0</v>
      </c>
      <c r="D21" s="44">
        <v>0</v>
      </c>
      <c r="E21" s="44">
        <v>73219.350000000006</v>
      </c>
      <c r="F21" s="44">
        <v>964610.35</v>
      </c>
      <c r="G21" s="44">
        <v>0</v>
      </c>
      <c r="H21" s="44">
        <v>4929893.1300000045</v>
      </c>
      <c r="J21" s="37"/>
      <c r="K21" s="37"/>
      <c r="L21" s="94"/>
      <c r="M21" s="94"/>
      <c r="N21" s="94"/>
      <c r="O21" s="94"/>
      <c r="P21" s="94"/>
      <c r="U21" s="94"/>
    </row>
    <row r="22" spans="1:21" x14ac:dyDescent="0.25">
      <c r="A22" s="7" t="s">
        <v>10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1338744.3399999989</v>
      </c>
      <c r="J22" s="37"/>
      <c r="K22" s="37"/>
      <c r="L22" s="94"/>
      <c r="M22" s="94"/>
      <c r="N22" s="94"/>
      <c r="O22" s="94"/>
      <c r="P22" s="94"/>
      <c r="U22" s="94"/>
    </row>
    <row r="23" spans="1:21" x14ac:dyDescent="0.25">
      <c r="A23" s="7"/>
      <c r="B23" s="44"/>
      <c r="C23" s="44"/>
      <c r="D23" s="44">
        <v>0</v>
      </c>
      <c r="E23" s="44">
        <v>0</v>
      </c>
      <c r="F23" s="44"/>
      <c r="G23" s="44"/>
      <c r="H23" s="44"/>
      <c r="U23" s="94"/>
    </row>
    <row r="24" spans="1:21" x14ac:dyDescent="0.25">
      <c r="A24" s="7" t="s">
        <v>11</v>
      </c>
      <c r="B24" s="44">
        <v>0</v>
      </c>
      <c r="C24" s="44">
        <v>0</v>
      </c>
      <c r="D24" s="44">
        <v>0</v>
      </c>
      <c r="E24" s="44">
        <v>76877.38</v>
      </c>
      <c r="F24" s="44">
        <v>345444</v>
      </c>
      <c r="G24" s="44">
        <v>0</v>
      </c>
      <c r="H24" s="44">
        <v>2935142.2300000042</v>
      </c>
      <c r="J24" s="37"/>
      <c r="K24" s="37"/>
      <c r="L24" s="94"/>
      <c r="M24" s="94"/>
      <c r="N24" s="94"/>
      <c r="O24" s="94"/>
      <c r="P24" s="94"/>
      <c r="U24" s="94"/>
    </row>
    <row r="25" spans="1:21" x14ac:dyDescent="0.25">
      <c r="A25" s="7" t="s">
        <v>12</v>
      </c>
      <c r="B25" s="44">
        <v>0</v>
      </c>
      <c r="C25" s="44">
        <v>0</v>
      </c>
      <c r="D25" s="44">
        <v>195424.26</v>
      </c>
      <c r="E25" s="44">
        <v>0</v>
      </c>
      <c r="F25" s="44">
        <v>0</v>
      </c>
      <c r="G25" s="44">
        <v>0</v>
      </c>
      <c r="H25" s="44">
        <v>477333.19000000041</v>
      </c>
      <c r="J25" s="37"/>
      <c r="K25" s="37"/>
      <c r="L25" s="94"/>
      <c r="M25" s="94"/>
      <c r="N25" s="94"/>
      <c r="O25" s="94"/>
      <c r="P25" s="94"/>
      <c r="U25" s="264"/>
    </row>
    <row r="26" spans="1:21" x14ac:dyDescent="0.25">
      <c r="A26" s="7" t="s">
        <v>13</v>
      </c>
      <c r="B26" s="44">
        <v>0</v>
      </c>
      <c r="C26" s="44">
        <v>0</v>
      </c>
      <c r="D26" s="44">
        <v>0</v>
      </c>
      <c r="E26" s="44">
        <v>57599.11</v>
      </c>
      <c r="F26" s="44">
        <v>474757.15</v>
      </c>
      <c r="G26" s="44">
        <v>0</v>
      </c>
      <c r="H26" s="44">
        <v>5290994.1399999969</v>
      </c>
      <c r="J26" s="37"/>
      <c r="K26" s="37"/>
      <c r="L26" s="94"/>
      <c r="M26" s="94"/>
      <c r="N26" s="94"/>
      <c r="O26" s="94"/>
      <c r="P26" s="94"/>
      <c r="U26" s="264"/>
    </row>
    <row r="27" spans="1:21" x14ac:dyDescent="0.25">
      <c r="A27" s="7" t="s">
        <v>14</v>
      </c>
      <c r="B27" s="44">
        <v>0</v>
      </c>
      <c r="C27" s="44">
        <v>0</v>
      </c>
      <c r="D27" s="44">
        <v>0</v>
      </c>
      <c r="E27" s="44">
        <v>48375.12</v>
      </c>
      <c r="F27" s="44">
        <v>100153</v>
      </c>
      <c r="G27" s="44">
        <v>0</v>
      </c>
      <c r="H27" s="44">
        <v>7017016.8599999957</v>
      </c>
      <c r="J27" s="37"/>
      <c r="K27" s="37"/>
      <c r="L27" s="94"/>
      <c r="M27" s="94"/>
      <c r="N27" s="94"/>
      <c r="O27" s="94"/>
      <c r="P27" s="94"/>
      <c r="U27" s="264"/>
    </row>
    <row r="28" spans="1:21" x14ac:dyDescent="0.25">
      <c r="A28" s="7" t="s">
        <v>15</v>
      </c>
      <c r="B28" s="44">
        <v>0</v>
      </c>
      <c r="C28" s="44">
        <v>0</v>
      </c>
      <c r="D28" s="44">
        <v>0</v>
      </c>
      <c r="E28" s="44">
        <v>0</v>
      </c>
      <c r="F28" s="44">
        <v>9561.7099999999991</v>
      </c>
      <c r="G28" s="44">
        <v>0</v>
      </c>
      <c r="H28" s="44">
        <v>712848.16999999993</v>
      </c>
      <c r="J28" s="37"/>
      <c r="K28" s="37"/>
      <c r="L28" s="94"/>
      <c r="M28" s="94"/>
      <c r="N28" s="94"/>
      <c r="O28" s="94"/>
      <c r="P28" s="94"/>
      <c r="U28" s="94"/>
    </row>
    <row r="29" spans="1:21" x14ac:dyDescent="0.25">
      <c r="A29" s="7"/>
      <c r="B29" s="44"/>
      <c r="C29" s="44"/>
      <c r="D29" s="44">
        <v>0</v>
      </c>
      <c r="E29" s="44">
        <v>0</v>
      </c>
      <c r="F29" s="44"/>
      <c r="G29" s="44"/>
      <c r="H29" s="44"/>
      <c r="U29" s="94"/>
    </row>
    <row r="30" spans="1:21" x14ac:dyDescent="0.25">
      <c r="A30" s="7" t="s">
        <v>16</v>
      </c>
      <c r="B30" s="44">
        <v>0</v>
      </c>
      <c r="C30" s="44">
        <v>0</v>
      </c>
      <c r="D30" s="44">
        <v>4609713.9400000004</v>
      </c>
      <c r="E30" s="44">
        <v>15710.89</v>
      </c>
      <c r="F30" s="44">
        <v>119552</v>
      </c>
      <c r="G30" s="44">
        <v>0</v>
      </c>
      <c r="H30" s="44">
        <v>7744354.3399999887</v>
      </c>
      <c r="J30" s="37"/>
      <c r="K30" s="37"/>
      <c r="L30" s="94"/>
      <c r="M30" s="94"/>
      <c r="N30" s="94"/>
      <c r="O30" s="94"/>
      <c r="P30" s="94"/>
      <c r="U30" s="94"/>
    </row>
    <row r="31" spans="1:21" x14ac:dyDescent="0.25">
      <c r="A31" s="7" t="s">
        <v>17</v>
      </c>
      <c r="B31" s="44">
        <v>0</v>
      </c>
      <c r="C31" s="44">
        <v>0</v>
      </c>
      <c r="D31" s="44">
        <v>0</v>
      </c>
      <c r="E31" s="44">
        <v>75180.600000000006</v>
      </c>
      <c r="F31" s="44">
        <v>63494.05</v>
      </c>
      <c r="G31" s="44">
        <v>0</v>
      </c>
      <c r="H31" s="44">
        <v>15499889.739999995</v>
      </c>
      <c r="J31" s="37"/>
      <c r="K31" s="37"/>
      <c r="L31" s="94"/>
      <c r="M31" s="94"/>
      <c r="N31" s="94"/>
      <c r="O31" s="94"/>
      <c r="P31" s="94"/>
      <c r="U31" s="94"/>
    </row>
    <row r="32" spans="1:21" s="18" customFormat="1" x14ac:dyDescent="0.25">
      <c r="A32" s="52" t="s">
        <v>18</v>
      </c>
      <c r="B32" s="44">
        <v>0</v>
      </c>
      <c r="C32" s="44">
        <v>0</v>
      </c>
      <c r="D32" s="44">
        <v>0</v>
      </c>
      <c r="E32" s="44">
        <v>0</v>
      </c>
      <c r="F32" s="44"/>
      <c r="G32" s="44">
        <v>0</v>
      </c>
      <c r="H32" s="44">
        <v>1266191.4800000004</v>
      </c>
      <c r="J32" s="37"/>
      <c r="K32" s="37"/>
      <c r="L32" s="94"/>
      <c r="M32" s="94"/>
      <c r="N32" s="94"/>
      <c r="O32" s="94"/>
      <c r="P32" s="94"/>
      <c r="Q32" s="2"/>
      <c r="R32" s="2"/>
      <c r="S32" s="2"/>
      <c r="T32" s="2"/>
      <c r="U32" s="94"/>
    </row>
    <row r="33" spans="1:21" x14ac:dyDescent="0.25">
      <c r="A33" s="7" t="s">
        <v>19</v>
      </c>
      <c r="B33" s="44">
        <v>0</v>
      </c>
      <c r="C33" s="44">
        <v>0</v>
      </c>
      <c r="D33" s="44">
        <v>0</v>
      </c>
      <c r="E33" s="44">
        <v>79602.8</v>
      </c>
      <c r="F33" s="44">
        <v>2686267.24</v>
      </c>
      <c r="G33" s="44">
        <v>0</v>
      </c>
      <c r="H33" s="44">
        <v>4615778.650000006</v>
      </c>
      <c r="J33" s="37"/>
      <c r="K33" s="37"/>
      <c r="L33" s="94"/>
      <c r="M33" s="94"/>
      <c r="N33" s="94"/>
      <c r="O33" s="94"/>
      <c r="P33" s="94"/>
      <c r="U33" s="94"/>
    </row>
    <row r="34" spans="1:21" x14ac:dyDescent="0.25">
      <c r="A34" s="7" t="s">
        <v>20</v>
      </c>
      <c r="B34" s="44">
        <v>0</v>
      </c>
      <c r="C34" s="44">
        <v>0</v>
      </c>
      <c r="D34" s="44">
        <v>326540.17000000004</v>
      </c>
      <c r="E34" s="44">
        <v>25142.53</v>
      </c>
      <c r="F34" s="44"/>
      <c r="G34" s="44">
        <v>0</v>
      </c>
      <c r="H34" s="44">
        <v>1376128.9700000007</v>
      </c>
      <c r="J34" s="37"/>
      <c r="K34" s="37"/>
      <c r="L34" s="94"/>
      <c r="M34" s="94"/>
      <c r="N34" s="94"/>
      <c r="O34" s="94"/>
      <c r="P34" s="94"/>
      <c r="T34" s="94"/>
      <c r="U34" s="94"/>
    </row>
    <row r="35" spans="1:21" x14ac:dyDescent="0.25">
      <c r="A35" s="7"/>
      <c r="B35" s="44"/>
      <c r="C35" s="44"/>
      <c r="D35" s="44">
        <v>0</v>
      </c>
      <c r="E35" s="44">
        <v>0</v>
      </c>
      <c r="F35" s="44"/>
      <c r="G35" s="44"/>
      <c r="H35" s="44"/>
      <c r="J35" s="37"/>
      <c r="K35" s="37"/>
      <c r="L35" s="94"/>
      <c r="M35" s="94"/>
      <c r="N35" s="94"/>
      <c r="O35" s="94"/>
      <c r="P35" s="94"/>
      <c r="T35" s="94"/>
      <c r="U35" s="94"/>
    </row>
    <row r="36" spans="1:21" x14ac:dyDescent="0.25">
      <c r="A36" s="7" t="s">
        <v>21</v>
      </c>
      <c r="B36" s="44">
        <v>0</v>
      </c>
      <c r="C36" s="44">
        <v>0</v>
      </c>
      <c r="D36" s="44">
        <v>411149.97000000003</v>
      </c>
      <c r="E36" s="44">
        <v>0</v>
      </c>
      <c r="F36" s="44">
        <v>53601.64</v>
      </c>
      <c r="G36" s="44">
        <v>0</v>
      </c>
      <c r="H36" s="44">
        <v>1260449.3199999994</v>
      </c>
      <c r="J36" s="37"/>
      <c r="K36" s="37"/>
      <c r="L36" s="94"/>
      <c r="M36" s="94"/>
      <c r="N36" s="94"/>
      <c r="O36" s="94"/>
      <c r="P36" s="94"/>
      <c r="U36" s="94"/>
    </row>
    <row r="37" spans="1:21" x14ac:dyDescent="0.25">
      <c r="A37" s="7" t="s">
        <v>22</v>
      </c>
      <c r="B37" s="44">
        <v>0</v>
      </c>
      <c r="C37" s="44">
        <v>0</v>
      </c>
      <c r="D37" s="44">
        <v>1793937.03</v>
      </c>
      <c r="E37" s="44">
        <v>50373.11</v>
      </c>
      <c r="F37" s="44">
        <v>23040.52</v>
      </c>
      <c r="G37" s="44">
        <v>0</v>
      </c>
      <c r="H37" s="44">
        <v>2765115.5400000028</v>
      </c>
      <c r="J37" s="37"/>
      <c r="K37" s="37"/>
      <c r="L37" s="94"/>
      <c r="M37" s="94"/>
      <c r="N37" s="94"/>
      <c r="O37" s="94"/>
      <c r="P37" s="94"/>
      <c r="U37" s="94"/>
    </row>
    <row r="38" spans="1:21" x14ac:dyDescent="0.25">
      <c r="A38" s="7" t="s">
        <v>23</v>
      </c>
      <c r="B38" s="44">
        <v>0</v>
      </c>
      <c r="C38" s="44">
        <v>0</v>
      </c>
      <c r="D38" s="44">
        <v>0</v>
      </c>
      <c r="E38" s="44">
        <v>62564.31</v>
      </c>
      <c r="F38" s="44">
        <v>90</v>
      </c>
      <c r="G38" s="44">
        <v>0</v>
      </c>
      <c r="H38" s="44">
        <v>6310525.270000007</v>
      </c>
      <c r="J38" s="37"/>
      <c r="K38" s="37"/>
      <c r="L38" s="94"/>
      <c r="M38" s="94"/>
      <c r="N38" s="94"/>
      <c r="O38" s="94"/>
      <c r="P38" s="94"/>
      <c r="U38" s="94"/>
    </row>
    <row r="39" spans="1:21" x14ac:dyDescent="0.25">
      <c r="A39" s="6" t="s">
        <v>24</v>
      </c>
      <c r="B39" s="45">
        <v>0</v>
      </c>
      <c r="C39" s="45">
        <v>0</v>
      </c>
      <c r="D39" s="45">
        <v>506268.6</v>
      </c>
      <c r="E39" s="45">
        <v>44347.14</v>
      </c>
      <c r="F39" s="45">
        <v>0</v>
      </c>
      <c r="G39" s="45">
        <v>0</v>
      </c>
      <c r="H39" s="45">
        <v>1506187.3199999956</v>
      </c>
      <c r="J39" s="37" t="s">
        <v>177</v>
      </c>
      <c r="K39" s="37"/>
      <c r="L39" s="94"/>
      <c r="M39" s="94"/>
      <c r="N39" s="94"/>
      <c r="O39" s="94"/>
      <c r="P39" s="94"/>
      <c r="U39" s="94"/>
    </row>
    <row r="40" spans="1:21" x14ac:dyDescent="0.25">
      <c r="A40" s="7"/>
      <c r="B40" s="7"/>
      <c r="C40" s="7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21" x14ac:dyDescent="0.25">
      <c r="A41" s="7"/>
      <c r="B41" s="37"/>
      <c r="C41" s="37"/>
      <c r="D41" s="264"/>
      <c r="E41" s="264"/>
      <c r="F41" s="264"/>
      <c r="G41" s="264"/>
      <c r="H41" s="264"/>
      <c r="I41" s="11"/>
      <c r="J41" s="11"/>
      <c r="K41" s="11"/>
      <c r="L41" s="11"/>
      <c r="M41" s="11"/>
    </row>
    <row r="42" spans="1:21" x14ac:dyDescent="0.25">
      <c r="A42" s="220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</row>
    <row r="43" spans="1:21" x14ac:dyDescent="0.25">
      <c r="A43" s="58"/>
      <c r="B43" s="94"/>
      <c r="C43" s="94"/>
      <c r="D43" s="94"/>
      <c r="E43" s="94"/>
      <c r="F43" s="94"/>
      <c r="H43" s="94"/>
      <c r="I43" s="94"/>
      <c r="J43" s="94"/>
      <c r="K43" s="94"/>
      <c r="L43" s="94"/>
      <c r="M43" s="94"/>
      <c r="O43" s="94"/>
      <c r="R43" s="94"/>
    </row>
    <row r="44" spans="1:21" x14ac:dyDescent="0.25">
      <c r="A44" s="58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R44" s="94"/>
    </row>
    <row r="45" spans="1:21" x14ac:dyDescent="0.25">
      <c r="A45" s="58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21" x14ac:dyDescent="0.25">
      <c r="A46" s="58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R46" s="94"/>
    </row>
    <row r="47" spans="1:21" x14ac:dyDescent="0.25">
      <c r="A47" s="58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O47" s="94"/>
      <c r="R47" s="94"/>
      <c r="S47" s="94"/>
    </row>
    <row r="48" spans="1:21" x14ac:dyDescent="0.25">
      <c r="A48" s="58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O48" s="94"/>
      <c r="R48" s="94"/>
      <c r="S48" s="94"/>
    </row>
    <row r="49" spans="1:19" x14ac:dyDescent="0.25">
      <c r="A49" s="5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O49" s="94"/>
      <c r="R49" s="94"/>
      <c r="S49" s="94"/>
    </row>
    <row r="50" spans="1:19" x14ac:dyDescent="0.25">
      <c r="A50" s="58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O50" s="94"/>
      <c r="R50" s="94"/>
    </row>
    <row r="51" spans="1:19" x14ac:dyDescent="0.25">
      <c r="A51" s="58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O51" s="94"/>
      <c r="R51" s="94"/>
    </row>
    <row r="52" spans="1:19" x14ac:dyDescent="0.25">
      <c r="A52" s="58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O52" s="94"/>
      <c r="R52" s="94"/>
    </row>
    <row r="53" spans="1:19" x14ac:dyDescent="0.25">
      <c r="A53" s="58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R53" s="94"/>
    </row>
    <row r="54" spans="1:19" x14ac:dyDescent="0.25">
      <c r="A54" s="58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R54" s="94"/>
    </row>
    <row r="55" spans="1:19" x14ac:dyDescent="0.25">
      <c r="A55" s="5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R55" s="94"/>
    </row>
    <row r="56" spans="1:19" x14ac:dyDescent="0.25">
      <c r="A56" s="58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R56" s="94"/>
    </row>
    <row r="57" spans="1:19" x14ac:dyDescent="0.25">
      <c r="A57" s="58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R57" s="94"/>
    </row>
    <row r="58" spans="1:19" x14ac:dyDescent="0.25">
      <c r="A58" s="58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R58" s="94"/>
    </row>
    <row r="59" spans="1:19" x14ac:dyDescent="0.25">
      <c r="A59" s="58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R59" s="94"/>
    </row>
    <row r="60" spans="1:19" x14ac:dyDescent="0.25">
      <c r="A60" s="58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R60" s="94"/>
    </row>
    <row r="61" spans="1:19" x14ac:dyDescent="0.25">
      <c r="A61" s="58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R61" s="94"/>
    </row>
    <row r="62" spans="1:19" x14ac:dyDescent="0.25">
      <c r="A62" s="58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R62" s="94"/>
    </row>
    <row r="63" spans="1:19" x14ac:dyDescent="0.25">
      <c r="A63" s="58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R63" s="94"/>
    </row>
    <row r="64" spans="1:19" x14ac:dyDescent="0.25">
      <c r="A64" s="58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R64" s="94"/>
    </row>
    <row r="65" spans="1:19" x14ac:dyDescent="0.25">
      <c r="A65" s="58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R65" s="94"/>
    </row>
    <row r="66" spans="1:19" x14ac:dyDescent="0.25">
      <c r="A66" s="58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R66" s="94"/>
    </row>
    <row r="67" spans="1:19" x14ac:dyDescent="0.25">
      <c r="A67" s="58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R67" s="94"/>
    </row>
    <row r="68" spans="1:19" x14ac:dyDescent="0.25">
      <c r="A68" s="58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R68" s="94"/>
    </row>
    <row r="69" spans="1:19" x14ac:dyDescent="0.25">
      <c r="A69" s="58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R69" s="94"/>
    </row>
    <row r="70" spans="1:19" x14ac:dyDescent="0.25">
      <c r="A70" s="5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R70" s="94"/>
    </row>
    <row r="71" spans="1:19" x14ac:dyDescent="0.25">
      <c r="A71" s="5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R71" s="94"/>
    </row>
    <row r="72" spans="1:19" x14ac:dyDescent="0.25">
      <c r="A72" s="58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R72" s="94"/>
    </row>
    <row r="73" spans="1:19" x14ac:dyDescent="0.25">
      <c r="A73" s="58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R73" s="94"/>
    </row>
    <row r="75" spans="1:19" x14ac:dyDescent="0.25">
      <c r="A75" s="7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R75" s="94"/>
    </row>
    <row r="76" spans="1:19" x14ac:dyDescent="0.25">
      <c r="A76" s="7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R76" s="94"/>
    </row>
    <row r="77" spans="1:19" x14ac:dyDescent="0.25">
      <c r="A77" s="7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18"/>
      <c r="R77" s="94"/>
      <c r="S77" s="18"/>
    </row>
    <row r="78" spans="1:19" x14ac:dyDescent="0.25">
      <c r="A78" s="7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R78" s="94"/>
    </row>
    <row r="80" spans="1:19" x14ac:dyDescent="0.25">
      <c r="A80" s="7"/>
      <c r="N80" s="94"/>
      <c r="O80" s="94"/>
    </row>
    <row r="81" spans="1:18" x14ac:dyDescent="0.25">
      <c r="A81" s="7"/>
      <c r="N81" s="94"/>
      <c r="O81" s="94"/>
    </row>
    <row r="82" spans="1:18" x14ac:dyDescent="0.25">
      <c r="A82" s="7"/>
      <c r="N82" s="94"/>
      <c r="O82" s="222"/>
      <c r="R82" s="94"/>
    </row>
    <row r="83" spans="1:18" x14ac:dyDescent="0.25">
      <c r="A83" s="7"/>
      <c r="N83" s="94"/>
      <c r="O83" s="94"/>
    </row>
    <row r="84" spans="1:18" x14ac:dyDescent="0.25">
      <c r="N84" s="94"/>
      <c r="O84" s="94"/>
    </row>
    <row r="85" spans="1:18" x14ac:dyDescent="0.25">
      <c r="A85" s="7"/>
      <c r="B85" s="37"/>
      <c r="C85" s="37"/>
      <c r="D85" s="94"/>
      <c r="E85" s="94"/>
      <c r="F85" s="94"/>
      <c r="G85" s="94"/>
      <c r="H85" s="94"/>
      <c r="M85" s="94"/>
      <c r="N85" s="94"/>
    </row>
    <row r="86" spans="1:18" x14ac:dyDescent="0.25">
      <c r="A86" s="7"/>
      <c r="B86" s="37"/>
      <c r="C86" s="37"/>
      <c r="D86" s="94"/>
      <c r="E86" s="94"/>
      <c r="F86" s="94"/>
      <c r="G86" s="94"/>
      <c r="H86" s="94"/>
      <c r="M86" s="94"/>
      <c r="N86" s="94"/>
    </row>
    <row r="87" spans="1:18" x14ac:dyDescent="0.25">
      <c r="A87" s="7"/>
      <c r="B87" s="37"/>
      <c r="C87" s="37"/>
      <c r="D87" s="94"/>
      <c r="E87" s="94"/>
      <c r="F87" s="94"/>
      <c r="G87" s="94"/>
      <c r="H87" s="94"/>
      <c r="M87" s="94"/>
      <c r="N87" s="94"/>
    </row>
    <row r="88" spans="1:18" x14ac:dyDescent="0.25">
      <c r="E88" s="94"/>
      <c r="F88" s="94"/>
      <c r="H88" s="94"/>
      <c r="M88" s="94"/>
      <c r="N88" s="94"/>
    </row>
    <row r="89" spans="1:18" x14ac:dyDescent="0.25">
      <c r="A89" s="7"/>
      <c r="B89" s="7"/>
      <c r="C89" s="7"/>
      <c r="E89" s="94"/>
      <c r="F89" s="94"/>
    </row>
    <row r="90" spans="1:18" x14ac:dyDescent="0.25">
      <c r="A90" s="7"/>
      <c r="B90" s="7"/>
      <c r="C90" s="7"/>
      <c r="E90" s="94"/>
      <c r="H90" s="94"/>
      <c r="M90" s="94"/>
      <c r="N90" s="94"/>
    </row>
    <row r="91" spans="1:18" x14ac:dyDescent="0.25">
      <c r="A91" s="7"/>
      <c r="B91" s="7"/>
      <c r="C91" s="7"/>
      <c r="E91" s="94"/>
      <c r="F91" s="94"/>
      <c r="H91" s="94"/>
      <c r="M91" s="94"/>
      <c r="N91" s="94"/>
    </row>
    <row r="92" spans="1:18" x14ac:dyDescent="0.25">
      <c r="A92" s="7"/>
      <c r="B92" s="7"/>
      <c r="C92" s="7"/>
      <c r="F92" s="94"/>
      <c r="H92" s="94"/>
      <c r="M92" s="94"/>
      <c r="N92" s="94"/>
    </row>
    <row r="93" spans="1:18" x14ac:dyDescent="0.25">
      <c r="A93" s="7"/>
      <c r="B93" s="7"/>
      <c r="C93" s="7"/>
      <c r="F93" s="94"/>
      <c r="M93" s="94"/>
      <c r="N93" s="94"/>
    </row>
    <row r="94" spans="1:18" x14ac:dyDescent="0.25">
      <c r="A94" s="7"/>
      <c r="B94" s="7"/>
      <c r="C94" s="7"/>
    </row>
    <row r="95" spans="1:18" x14ac:dyDescent="0.25">
      <c r="A95" s="7"/>
      <c r="B95" s="7"/>
      <c r="C95" s="7"/>
      <c r="M95" s="94"/>
    </row>
    <row r="96" spans="1:18" x14ac:dyDescent="0.25">
      <c r="M96" s="94"/>
    </row>
    <row r="97" spans="13:13" x14ac:dyDescent="0.25">
      <c r="M97" s="94"/>
    </row>
    <row r="98" spans="13:13" x14ac:dyDescent="0.25">
      <c r="M98" s="94"/>
    </row>
    <row r="100" spans="13:13" x14ac:dyDescent="0.25">
      <c r="M100" s="94"/>
    </row>
    <row r="101" spans="13:13" x14ac:dyDescent="0.25">
      <c r="M101" s="94"/>
    </row>
    <row r="102" spans="13:13" x14ac:dyDescent="0.25">
      <c r="M102" s="94"/>
    </row>
    <row r="103" spans="13:13" x14ac:dyDescent="0.25">
      <c r="M103" s="94"/>
    </row>
    <row r="105" spans="13:13" x14ac:dyDescent="0.25">
      <c r="M105" s="94"/>
    </row>
    <row r="106" spans="13:13" x14ac:dyDescent="0.25">
      <c r="M106" s="94"/>
    </row>
    <row r="107" spans="13:13" x14ac:dyDescent="0.25">
      <c r="M107" s="94"/>
    </row>
    <row r="108" spans="13:13" x14ac:dyDescent="0.25">
      <c r="M108" s="9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3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21.81640625" style="2" customWidth="1"/>
    <col min="2" max="2" width="18" style="2" customWidth="1"/>
    <col min="3" max="3" width="8.453125" style="2" customWidth="1"/>
    <col min="4" max="4" width="11.26953125" style="2" customWidth="1"/>
    <col min="5" max="5" width="8" style="2" customWidth="1"/>
    <col min="6" max="6" width="11.26953125" style="2" bestFit="1" customWidth="1"/>
    <col min="7" max="7" width="8.7265625" style="2"/>
    <col min="8" max="8" width="10.26953125" style="2" bestFit="1" customWidth="1"/>
    <col min="9" max="9" width="11.26953125" style="2" bestFit="1" customWidth="1"/>
    <col min="10" max="16384" width="8.7265625" style="2"/>
  </cols>
  <sheetData>
    <row r="1" spans="1:11" x14ac:dyDescent="0.25">
      <c r="A1" s="112"/>
      <c r="B1" s="112"/>
      <c r="C1" s="112" t="s">
        <v>191</v>
      </c>
      <c r="D1" s="112"/>
      <c r="E1" s="112"/>
      <c r="F1" s="112"/>
    </row>
    <row r="3" spans="1:11" x14ac:dyDescent="0.25">
      <c r="A3" s="117"/>
      <c r="B3" s="117"/>
      <c r="C3" s="117" t="s">
        <v>198</v>
      </c>
      <c r="D3" s="117"/>
      <c r="E3" s="117"/>
      <c r="F3" s="117"/>
      <c r="G3" s="117"/>
      <c r="H3" s="117"/>
    </row>
    <row r="4" spans="1:11" ht="13" thickBot="1" x14ac:dyDescent="0.3">
      <c r="A4" s="9"/>
      <c r="B4" s="9"/>
      <c r="C4" s="9"/>
      <c r="D4" s="9"/>
      <c r="E4" s="9"/>
      <c r="F4" s="9"/>
    </row>
    <row r="5" spans="1:11" ht="15" customHeight="1" thickTop="1" x14ac:dyDescent="0.25">
      <c r="A5" s="7"/>
      <c r="B5" s="117"/>
      <c r="C5" s="117"/>
      <c r="D5" s="117"/>
      <c r="E5" s="117"/>
      <c r="G5" s="7"/>
      <c r="H5" s="7"/>
      <c r="I5" s="7"/>
      <c r="J5" s="7"/>
      <c r="K5" s="7"/>
    </row>
    <row r="6" spans="1:11" x14ac:dyDescent="0.25">
      <c r="A6" s="7" t="s">
        <v>65</v>
      </c>
      <c r="B6" s="117" t="s">
        <v>31</v>
      </c>
      <c r="C6" s="117"/>
      <c r="D6" s="117"/>
      <c r="E6" s="117"/>
      <c r="F6" s="117" t="s">
        <v>37</v>
      </c>
      <c r="G6" s="7"/>
      <c r="H6" s="7"/>
      <c r="I6" s="7"/>
      <c r="J6" s="7"/>
      <c r="K6" s="7"/>
    </row>
    <row r="7" spans="1:11" x14ac:dyDescent="0.25">
      <c r="A7" s="7" t="s">
        <v>30</v>
      </c>
      <c r="B7" s="117" t="s">
        <v>63</v>
      </c>
      <c r="C7" s="117"/>
      <c r="D7" s="117"/>
      <c r="E7" s="117"/>
      <c r="F7" s="117" t="s">
        <v>34</v>
      </c>
      <c r="G7" s="7"/>
      <c r="H7" s="7"/>
      <c r="I7" s="7"/>
      <c r="J7" s="7"/>
      <c r="K7" s="7"/>
    </row>
    <row r="8" spans="1:11" ht="13" thickBot="1" x14ac:dyDescent="0.3">
      <c r="A8" s="13" t="s">
        <v>119</v>
      </c>
      <c r="B8" s="10" t="s">
        <v>43</v>
      </c>
      <c r="C8" s="10"/>
      <c r="D8" s="10"/>
      <c r="E8" s="10"/>
      <c r="F8" s="10" t="s">
        <v>43</v>
      </c>
    </row>
    <row r="9" spans="1:11" x14ac:dyDescent="0.25">
      <c r="A9" s="7" t="s">
        <v>0</v>
      </c>
      <c r="B9" s="246">
        <f>SUM(B11:B38)</f>
        <v>4207084</v>
      </c>
      <c r="C9" s="60"/>
      <c r="D9" s="60"/>
      <c r="E9" s="60"/>
      <c r="F9" s="60">
        <f>SUM(F11:F38)</f>
        <v>0</v>
      </c>
      <c r="H9" s="183"/>
    </row>
    <row r="10" spans="1:11" x14ac:dyDescent="0.25">
      <c r="A10" s="7"/>
      <c r="B10" s="249"/>
      <c r="C10" s="43"/>
      <c r="D10" s="43"/>
      <c r="E10" s="43"/>
      <c r="F10" s="43"/>
    </row>
    <row r="11" spans="1:11" x14ac:dyDescent="0.25">
      <c r="A11" s="2" t="s">
        <v>1</v>
      </c>
      <c r="B11" s="43">
        <v>0</v>
      </c>
      <c r="C11" s="43"/>
      <c r="D11" s="43"/>
      <c r="E11" s="43"/>
      <c r="F11" s="43">
        <v>0</v>
      </c>
      <c r="H11" s="94"/>
      <c r="I11" s="94"/>
    </row>
    <row r="12" spans="1:11" x14ac:dyDescent="0.25">
      <c r="A12" s="2" t="s">
        <v>2</v>
      </c>
      <c r="B12" s="43">
        <v>3512571</v>
      </c>
      <c r="C12" s="43"/>
      <c r="D12" s="43"/>
      <c r="E12" s="43"/>
      <c r="F12" s="43">
        <v>0</v>
      </c>
      <c r="H12" s="94"/>
      <c r="I12" s="94"/>
    </row>
    <row r="13" spans="1:11" x14ac:dyDescent="0.25">
      <c r="A13" s="2" t="s">
        <v>3</v>
      </c>
      <c r="B13" s="43">
        <v>0</v>
      </c>
      <c r="C13" s="43"/>
      <c r="D13" s="43"/>
      <c r="E13" s="43"/>
      <c r="F13" s="43">
        <v>0</v>
      </c>
      <c r="H13" s="94"/>
      <c r="I13" s="94"/>
    </row>
    <row r="14" spans="1:11" x14ac:dyDescent="0.25">
      <c r="A14" s="2" t="s">
        <v>4</v>
      </c>
      <c r="B14" s="43">
        <v>0</v>
      </c>
      <c r="C14" s="43"/>
      <c r="D14" s="43"/>
      <c r="E14" s="43"/>
      <c r="F14" s="43">
        <v>0</v>
      </c>
      <c r="H14" s="94"/>
      <c r="I14" s="94"/>
    </row>
    <row r="15" spans="1:11" x14ac:dyDescent="0.25">
      <c r="A15" s="2" t="s">
        <v>5</v>
      </c>
      <c r="B15" s="43">
        <v>0</v>
      </c>
      <c r="C15" s="43"/>
      <c r="D15" s="43"/>
      <c r="E15" s="43"/>
      <c r="F15" s="43">
        <v>0</v>
      </c>
      <c r="H15" s="94"/>
      <c r="I15" s="94"/>
    </row>
    <row r="16" spans="1:11" x14ac:dyDescent="0.25">
      <c r="B16" s="43"/>
      <c r="C16" s="43"/>
      <c r="D16" s="43"/>
      <c r="E16" s="43"/>
      <c r="F16" s="43"/>
      <c r="H16" s="94"/>
      <c r="I16" s="94"/>
    </row>
    <row r="17" spans="1:9" x14ac:dyDescent="0.25">
      <c r="A17" s="2" t="s">
        <v>6</v>
      </c>
      <c r="B17" s="43">
        <v>0</v>
      </c>
      <c r="C17" s="43"/>
      <c r="D17" s="43"/>
      <c r="E17" s="43"/>
      <c r="F17" s="43">
        <v>0</v>
      </c>
      <c r="H17" s="94"/>
      <c r="I17" s="94"/>
    </row>
    <row r="18" spans="1:9" x14ac:dyDescent="0.25">
      <c r="A18" s="2" t="s">
        <v>7</v>
      </c>
      <c r="B18" s="43">
        <v>0</v>
      </c>
      <c r="C18" s="43"/>
      <c r="D18" s="43"/>
      <c r="E18" s="43"/>
      <c r="F18" s="43">
        <v>0</v>
      </c>
      <c r="H18" s="94"/>
      <c r="I18" s="94"/>
    </row>
    <row r="19" spans="1:9" x14ac:dyDescent="0.25">
      <c r="A19" s="2" t="s">
        <v>8</v>
      </c>
      <c r="B19" s="43">
        <v>0</v>
      </c>
      <c r="C19" s="43"/>
      <c r="D19" s="43"/>
      <c r="E19" s="43"/>
      <c r="F19" s="43">
        <v>0</v>
      </c>
      <c r="H19" s="94"/>
      <c r="I19" s="94"/>
    </row>
    <row r="20" spans="1:9" x14ac:dyDescent="0.25">
      <c r="A20" s="2" t="s">
        <v>9</v>
      </c>
      <c r="B20" s="43">
        <v>0</v>
      </c>
      <c r="C20" s="43"/>
      <c r="D20" s="43"/>
      <c r="E20" s="43"/>
      <c r="F20" s="43">
        <v>0</v>
      </c>
      <c r="H20" s="94"/>
      <c r="I20" s="94"/>
    </row>
    <row r="21" spans="1:9" x14ac:dyDescent="0.25">
      <c r="A21" s="2" t="s">
        <v>10</v>
      </c>
      <c r="B21" s="43">
        <v>0</v>
      </c>
      <c r="C21" s="43"/>
      <c r="D21" s="43"/>
      <c r="E21" s="43"/>
      <c r="F21" s="43">
        <v>0</v>
      </c>
      <c r="H21" s="94"/>
      <c r="I21" s="94"/>
    </row>
    <row r="22" spans="1:9" x14ac:dyDescent="0.25">
      <c r="B22" s="43"/>
      <c r="C22" s="43"/>
      <c r="D22" s="43"/>
      <c r="E22" s="43"/>
      <c r="F22" s="43"/>
      <c r="H22" s="94"/>
      <c r="I22" s="94"/>
    </row>
    <row r="23" spans="1:9" x14ac:dyDescent="0.25">
      <c r="A23" s="2" t="s">
        <v>11</v>
      </c>
      <c r="B23" s="43">
        <v>0</v>
      </c>
      <c r="C23" s="43"/>
      <c r="D23" s="43"/>
      <c r="E23" s="43"/>
      <c r="F23" s="43">
        <v>0</v>
      </c>
      <c r="H23" s="94"/>
      <c r="I23" s="94"/>
    </row>
    <row r="24" spans="1:9" x14ac:dyDescent="0.25">
      <c r="A24" s="2" t="s">
        <v>12</v>
      </c>
      <c r="B24" s="43">
        <v>0</v>
      </c>
      <c r="C24" s="43"/>
      <c r="D24" s="43"/>
      <c r="E24" s="43"/>
      <c r="F24" s="43">
        <v>0</v>
      </c>
      <c r="H24" s="94"/>
      <c r="I24" s="94"/>
    </row>
    <row r="25" spans="1:9" x14ac:dyDescent="0.25">
      <c r="A25" s="2" t="s">
        <v>13</v>
      </c>
      <c r="B25" s="43">
        <v>0</v>
      </c>
      <c r="C25" s="43"/>
      <c r="D25" s="43"/>
      <c r="E25" s="43"/>
      <c r="F25" s="43">
        <v>0</v>
      </c>
      <c r="H25" s="94"/>
      <c r="I25" s="94"/>
    </row>
    <row r="26" spans="1:9" x14ac:dyDescent="0.25">
      <c r="A26" s="2" t="s">
        <v>14</v>
      </c>
      <c r="B26" s="43">
        <v>0</v>
      </c>
      <c r="C26" s="43"/>
      <c r="D26" s="43"/>
      <c r="E26" s="43"/>
      <c r="F26" s="43">
        <v>0</v>
      </c>
      <c r="H26" s="94"/>
      <c r="I26" s="94"/>
    </row>
    <row r="27" spans="1:9" x14ac:dyDescent="0.25">
      <c r="A27" s="2" t="s">
        <v>15</v>
      </c>
      <c r="B27" s="43">
        <v>0</v>
      </c>
      <c r="C27" s="43"/>
      <c r="D27" s="43"/>
      <c r="E27" s="43"/>
      <c r="F27" s="43">
        <v>0</v>
      </c>
      <c r="H27" s="94"/>
      <c r="I27" s="94"/>
    </row>
    <row r="28" spans="1:9" x14ac:dyDescent="0.25">
      <c r="B28" s="43"/>
      <c r="C28" s="43"/>
      <c r="D28" s="43"/>
      <c r="E28" s="43"/>
      <c r="F28" s="43"/>
      <c r="H28" s="94"/>
      <c r="I28" s="94"/>
    </row>
    <row r="29" spans="1:9" x14ac:dyDescent="0.25">
      <c r="A29" s="2" t="s">
        <v>16</v>
      </c>
      <c r="B29" s="43">
        <v>694513</v>
      </c>
      <c r="C29" s="43"/>
      <c r="D29" s="43"/>
      <c r="E29" s="43"/>
      <c r="F29" s="43">
        <v>0</v>
      </c>
      <c r="H29" s="94"/>
      <c r="I29" s="94"/>
    </row>
    <row r="30" spans="1:9" x14ac:dyDescent="0.25">
      <c r="A30" s="2" t="s">
        <v>17</v>
      </c>
      <c r="B30" s="43">
        <v>0</v>
      </c>
      <c r="C30" s="43"/>
      <c r="D30" s="43"/>
      <c r="E30" s="43"/>
      <c r="F30" s="43">
        <v>0</v>
      </c>
      <c r="H30" s="94"/>
      <c r="I30" s="94"/>
    </row>
    <row r="31" spans="1:9" x14ac:dyDescent="0.25">
      <c r="A31" s="2" t="s">
        <v>18</v>
      </c>
      <c r="B31" s="43">
        <v>0</v>
      </c>
      <c r="C31" s="250"/>
      <c r="D31" s="43"/>
      <c r="E31" s="43"/>
      <c r="F31" s="43">
        <v>0</v>
      </c>
      <c r="H31" s="94"/>
      <c r="I31" s="94"/>
    </row>
    <row r="32" spans="1:9" x14ac:dyDescent="0.25">
      <c r="A32" s="2" t="s">
        <v>19</v>
      </c>
      <c r="B32" s="43">
        <v>0</v>
      </c>
      <c r="C32" s="43"/>
      <c r="D32" s="43"/>
      <c r="E32" s="43"/>
      <c r="F32" s="43">
        <v>0</v>
      </c>
      <c r="H32" s="94"/>
      <c r="I32" s="94"/>
    </row>
    <row r="33" spans="1:9" x14ac:dyDescent="0.25">
      <c r="A33" s="2" t="s">
        <v>20</v>
      </c>
      <c r="B33" s="43">
        <v>0</v>
      </c>
      <c r="C33" s="43"/>
      <c r="D33" s="43"/>
      <c r="E33" s="43"/>
      <c r="F33" s="43">
        <v>0</v>
      </c>
      <c r="H33" s="94"/>
      <c r="I33" s="94"/>
    </row>
    <row r="34" spans="1:9" x14ac:dyDescent="0.25">
      <c r="B34" s="43"/>
      <c r="C34" s="43"/>
      <c r="D34" s="43"/>
      <c r="E34" s="43"/>
      <c r="F34" s="43"/>
    </row>
    <row r="35" spans="1:9" x14ac:dyDescent="0.25">
      <c r="A35" s="2" t="s">
        <v>21</v>
      </c>
      <c r="B35" s="44">
        <v>0</v>
      </c>
      <c r="C35" s="44"/>
      <c r="D35" s="44"/>
      <c r="E35" s="43"/>
      <c r="F35" s="43">
        <v>0</v>
      </c>
      <c r="H35" s="94"/>
      <c r="I35" s="94"/>
    </row>
    <row r="36" spans="1:9" x14ac:dyDescent="0.25">
      <c r="A36" s="2" t="s">
        <v>22</v>
      </c>
      <c r="B36" s="44">
        <v>0</v>
      </c>
      <c r="C36" s="44"/>
      <c r="D36" s="44"/>
      <c r="E36" s="43"/>
      <c r="F36" s="43">
        <v>0</v>
      </c>
      <c r="H36" s="94"/>
      <c r="I36" s="94"/>
    </row>
    <row r="37" spans="1:9" x14ac:dyDescent="0.25">
      <c r="A37" s="2" t="s">
        <v>23</v>
      </c>
      <c r="B37" s="44">
        <v>0</v>
      </c>
      <c r="C37" s="44"/>
      <c r="D37" s="44"/>
      <c r="E37" s="43"/>
      <c r="F37" s="43">
        <v>0</v>
      </c>
      <c r="H37" s="94"/>
      <c r="I37" s="94"/>
    </row>
    <row r="38" spans="1:9" x14ac:dyDescent="0.25">
      <c r="A38" s="6" t="s">
        <v>24</v>
      </c>
      <c r="B38" s="45">
        <v>0</v>
      </c>
      <c r="C38" s="45"/>
      <c r="D38" s="45"/>
      <c r="E38" s="45"/>
      <c r="F38" s="45">
        <v>0</v>
      </c>
      <c r="H38" s="94"/>
      <c r="I38" s="94"/>
    </row>
    <row r="39" spans="1:9" x14ac:dyDescent="0.25">
      <c r="B39" s="83"/>
      <c r="C39" s="83"/>
    </row>
    <row r="40" spans="1:9" x14ac:dyDescent="0.25">
      <c r="B40" s="83"/>
      <c r="C40" s="83"/>
    </row>
    <row r="41" spans="1:9" x14ac:dyDescent="0.25">
      <c r="A41" s="220"/>
      <c r="B41" s="94"/>
      <c r="C41" s="83"/>
    </row>
    <row r="42" spans="1:9" x14ac:dyDescent="0.25">
      <c r="A42" s="58"/>
      <c r="B42" s="94"/>
    </row>
    <row r="43" spans="1:9" x14ac:dyDescent="0.25">
      <c r="A43" s="58"/>
      <c r="B43" s="94"/>
    </row>
    <row r="44" spans="1:9" x14ac:dyDescent="0.25">
      <c r="A44" s="58"/>
      <c r="B44" s="94"/>
    </row>
    <row r="45" spans="1:9" x14ac:dyDescent="0.25">
      <c r="A45" s="58"/>
      <c r="B45" s="94"/>
    </row>
    <row r="46" spans="1:9" x14ac:dyDescent="0.25">
      <c r="A46" s="58"/>
      <c r="B46" s="94"/>
    </row>
    <row r="47" spans="1:9" x14ac:dyDescent="0.25">
      <c r="A47" s="58"/>
      <c r="B47" s="94"/>
    </row>
    <row r="48" spans="1:9" x14ac:dyDescent="0.25">
      <c r="A48" s="58"/>
      <c r="B48" s="94"/>
    </row>
    <row r="49" spans="1:2" x14ac:dyDescent="0.25">
      <c r="A49" s="58"/>
      <c r="B49" s="94"/>
    </row>
    <row r="50" spans="1:2" x14ac:dyDescent="0.25">
      <c r="A50" s="58"/>
      <c r="B50" s="94"/>
    </row>
    <row r="51" spans="1:2" x14ac:dyDescent="0.25">
      <c r="A51" s="58"/>
      <c r="B51" s="94"/>
    </row>
    <row r="52" spans="1:2" x14ac:dyDescent="0.25">
      <c r="A52" s="58"/>
      <c r="B52" s="94"/>
    </row>
    <row r="53" spans="1:2" x14ac:dyDescent="0.25">
      <c r="A53" s="58"/>
      <c r="B53" s="94"/>
    </row>
    <row r="54" spans="1:2" x14ac:dyDescent="0.25">
      <c r="A54" s="58"/>
      <c r="B54" s="94"/>
    </row>
    <row r="55" spans="1:2" x14ac:dyDescent="0.25">
      <c r="A55" s="58"/>
      <c r="B55" s="94"/>
    </row>
    <row r="56" spans="1:2" x14ac:dyDescent="0.25">
      <c r="A56" s="58"/>
      <c r="B56" s="94"/>
    </row>
    <row r="57" spans="1:2" x14ac:dyDescent="0.25">
      <c r="A57" s="58"/>
      <c r="B57" s="94"/>
    </row>
    <row r="58" spans="1:2" x14ac:dyDescent="0.25">
      <c r="A58" s="58"/>
      <c r="B58" s="94"/>
    </row>
    <row r="59" spans="1:2" x14ac:dyDescent="0.25">
      <c r="A59" s="58"/>
      <c r="B59" s="94"/>
    </row>
    <row r="60" spans="1:2" x14ac:dyDescent="0.25">
      <c r="A60" s="58"/>
      <c r="B60" s="94"/>
    </row>
    <row r="61" spans="1:2" x14ac:dyDescent="0.25">
      <c r="A61" s="58"/>
      <c r="B61" s="94"/>
    </row>
    <row r="62" spans="1:2" x14ac:dyDescent="0.25">
      <c r="A62" s="58"/>
      <c r="B62" s="94"/>
    </row>
    <row r="63" spans="1:2" x14ac:dyDescent="0.25">
      <c r="A63" s="58"/>
      <c r="B63" s="94"/>
    </row>
    <row r="64" spans="1:2" x14ac:dyDescent="0.25">
      <c r="A64" s="58"/>
      <c r="B64" s="94"/>
    </row>
    <row r="65" spans="1:2" x14ac:dyDescent="0.25">
      <c r="A65" s="58"/>
      <c r="B65" s="94"/>
    </row>
    <row r="66" spans="1:2" x14ac:dyDescent="0.25">
      <c r="A66" s="58"/>
      <c r="B66" s="94"/>
    </row>
    <row r="67" spans="1:2" x14ac:dyDescent="0.25">
      <c r="A67" s="58"/>
      <c r="B67" s="94"/>
    </row>
    <row r="68" spans="1:2" x14ac:dyDescent="0.25">
      <c r="A68" s="58"/>
      <c r="B68" s="94"/>
    </row>
    <row r="70" spans="1:2" x14ac:dyDescent="0.25">
      <c r="B70" s="94"/>
    </row>
    <row r="71" spans="1:2" x14ac:dyDescent="0.25">
      <c r="B71" s="94"/>
    </row>
    <row r="72" spans="1:2" x14ac:dyDescent="0.25">
      <c r="B72" s="94"/>
    </row>
    <row r="73" spans="1:2" x14ac:dyDescent="0.25">
      <c r="B73" s="94"/>
    </row>
  </sheetData>
  <printOptions horizontalCentered="1"/>
  <pageMargins left="0.59" right="0.56000000000000005" top="0.83" bottom="1" header="0.67" footer="0.5"/>
  <pageSetup scale="76" orientation="landscape" horizontalDpi="4294967295" verticalDpi="4294967295" r:id="rId1"/>
  <headerFooter alignWithMargins="0">
    <oddFooter>&amp;L&amp;"Arial,Italic"&amp;9MSDE - LFRO  05/2021&amp;C&amp;P&amp;R&amp;"Arial,Italic"&amp;9Selected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99"/>
  <sheetViews>
    <sheetView showGridLines="0" tabSelected="1" zoomScale="114" zoomScaleNormal="114" workbookViewId="0">
      <selection activeCell="M49" sqref="M49"/>
    </sheetView>
  </sheetViews>
  <sheetFormatPr defaultColWidth="11.453125" defaultRowHeight="12.5" x14ac:dyDescent="0.25"/>
  <cols>
    <col min="1" max="1" width="16" style="2" customWidth="1"/>
    <col min="2" max="2" width="10.7265625" style="18" bestFit="1" customWidth="1"/>
    <col min="3" max="3" width="18.453125" style="18" customWidth="1"/>
    <col min="4" max="4" width="14.26953125" style="18" customWidth="1"/>
    <col min="5" max="5" width="14.90625" style="18" customWidth="1"/>
    <col min="6" max="7" width="15.81640625" style="18" customWidth="1"/>
    <col min="8" max="8" width="16.81640625" style="18" customWidth="1"/>
    <col min="9" max="9" width="14.26953125" style="18" customWidth="1"/>
    <col min="10" max="10" width="15.453125" style="18" customWidth="1"/>
    <col min="11" max="11" width="14.26953125" style="18" bestFit="1" customWidth="1"/>
    <col min="12" max="12" width="13.54296875" style="18" customWidth="1"/>
    <col min="13" max="13" width="11.453125" style="2"/>
    <col min="14" max="14" width="12" style="2" bestFit="1" customWidth="1"/>
    <col min="15" max="16384" width="11.453125" style="2"/>
  </cols>
  <sheetData>
    <row r="1" spans="1:14" x14ac:dyDescent="0.25">
      <c r="A1" s="112"/>
      <c r="B1" s="112"/>
      <c r="C1" s="112"/>
      <c r="D1" s="112"/>
      <c r="E1" s="112"/>
      <c r="F1" s="112" t="s">
        <v>81</v>
      </c>
      <c r="G1" s="112"/>
      <c r="H1" s="112"/>
      <c r="I1" s="112"/>
      <c r="J1" s="112"/>
      <c r="K1" s="112"/>
      <c r="L1" s="112"/>
    </row>
    <row r="2" spans="1:14" x14ac:dyDescent="0.25">
      <c r="A2" s="1"/>
      <c r="B2" s="61"/>
      <c r="C2" s="61"/>
      <c r="D2" s="61"/>
      <c r="E2" s="61"/>
      <c r="F2" s="61"/>
      <c r="G2" s="61"/>
      <c r="H2" s="61"/>
      <c r="I2" s="61"/>
      <c r="J2" s="300"/>
      <c r="K2" s="300"/>
      <c r="L2" s="61"/>
    </row>
    <row r="3" spans="1:14" x14ac:dyDescent="0.25">
      <c r="A3" s="117"/>
      <c r="B3" s="117"/>
      <c r="C3" s="117"/>
      <c r="D3" s="117"/>
      <c r="E3" s="117"/>
      <c r="F3" s="117" t="s">
        <v>199</v>
      </c>
      <c r="G3" s="117"/>
      <c r="H3" s="117"/>
      <c r="I3" s="117"/>
      <c r="J3" s="117"/>
      <c r="K3" s="117"/>
      <c r="L3" s="117"/>
    </row>
    <row r="4" spans="1:14" ht="13" thickBot="1" x14ac:dyDescent="0.3">
      <c r="A4" s="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5" customHeight="1" thickTop="1" x14ac:dyDescent="0.3">
      <c r="B5" s="142"/>
      <c r="C5" s="301"/>
      <c r="D5" s="301"/>
      <c r="E5" s="142"/>
      <c r="F5" s="301"/>
      <c r="G5" s="232"/>
      <c r="H5" s="232"/>
      <c r="I5" s="232"/>
      <c r="J5" s="302" t="s">
        <v>82</v>
      </c>
      <c r="K5" s="232"/>
      <c r="L5" s="232"/>
    </row>
    <row r="6" spans="1:14" ht="19.5" customHeight="1" x14ac:dyDescent="0.25">
      <c r="A6" s="303"/>
      <c r="B6" s="40"/>
      <c r="C6" s="125"/>
      <c r="D6" s="125"/>
      <c r="E6" s="125"/>
      <c r="F6" s="125"/>
      <c r="G6" s="186" t="s">
        <v>221</v>
      </c>
      <c r="H6" s="304" t="s">
        <v>288</v>
      </c>
      <c r="I6" s="305"/>
      <c r="J6" s="305"/>
      <c r="K6" s="306"/>
      <c r="L6" s="306"/>
    </row>
    <row r="7" spans="1:14" ht="25" x14ac:dyDescent="0.25">
      <c r="A7" s="303"/>
      <c r="B7" s="40"/>
      <c r="C7" s="125"/>
      <c r="D7" s="125"/>
      <c r="E7" s="125" t="s">
        <v>221</v>
      </c>
      <c r="F7" s="125"/>
      <c r="G7" s="125" t="s">
        <v>222</v>
      </c>
      <c r="H7" s="113" t="s">
        <v>224</v>
      </c>
      <c r="I7" s="172"/>
      <c r="J7" s="40" t="s">
        <v>226</v>
      </c>
      <c r="K7" s="172"/>
      <c r="L7" s="172"/>
    </row>
    <row r="8" spans="1:14" ht="13" x14ac:dyDescent="0.25">
      <c r="A8" s="307" t="s">
        <v>188</v>
      </c>
      <c r="B8" s="40"/>
      <c r="C8" s="125"/>
      <c r="D8" s="308" t="s">
        <v>290</v>
      </c>
      <c r="E8" s="308" t="s">
        <v>280</v>
      </c>
      <c r="F8" s="225" t="s">
        <v>220</v>
      </c>
      <c r="G8" s="125" t="s">
        <v>223</v>
      </c>
      <c r="H8" s="113" t="s">
        <v>225</v>
      </c>
      <c r="I8" s="40" t="s">
        <v>286</v>
      </c>
      <c r="J8" s="40" t="s">
        <v>227</v>
      </c>
      <c r="K8" s="40" t="s">
        <v>289</v>
      </c>
      <c r="L8" s="40" t="s">
        <v>279</v>
      </c>
    </row>
    <row r="9" spans="1:14" ht="26.5" thickBot="1" x14ac:dyDescent="0.3">
      <c r="A9" s="309" t="s">
        <v>276</v>
      </c>
      <c r="B9" s="310" t="s">
        <v>283</v>
      </c>
      <c r="C9" s="196" t="s">
        <v>149</v>
      </c>
      <c r="D9" s="308" t="s">
        <v>291</v>
      </c>
      <c r="E9" s="196" t="s">
        <v>277</v>
      </c>
      <c r="F9" s="196" t="s">
        <v>278</v>
      </c>
      <c r="G9" s="126"/>
      <c r="H9" s="55"/>
      <c r="I9" s="55" t="s">
        <v>287</v>
      </c>
      <c r="J9" s="126"/>
      <c r="K9" s="55" t="s">
        <v>280</v>
      </c>
      <c r="L9" s="311" t="s">
        <v>141</v>
      </c>
    </row>
    <row r="10" spans="1:14" x14ac:dyDescent="0.25">
      <c r="A10" s="7" t="s">
        <v>0</v>
      </c>
      <c r="B10" s="44">
        <f>SUM(B12:B39)</f>
        <v>863071.25</v>
      </c>
      <c r="C10" s="312">
        <f>SUM(C12:C39)</f>
        <v>460010428367</v>
      </c>
      <c r="D10" s="313">
        <f>+C10/B10</f>
        <v>532992.41327642417</v>
      </c>
      <c r="E10" s="312">
        <f>SUM(E12:E39)</f>
        <v>6252088135</v>
      </c>
      <c r="F10" s="312">
        <f>SUM(F12:F39)+1</f>
        <v>3126046868</v>
      </c>
      <c r="G10" s="312">
        <f>SUM(G12:G39)</f>
        <v>3126041268</v>
      </c>
      <c r="H10" s="312">
        <f>SUM(H12:H39)</f>
        <v>937813220.25</v>
      </c>
      <c r="I10" s="312">
        <f>SUM(I12:I39)</f>
        <v>3140366550</v>
      </c>
      <c r="J10" s="314">
        <f>SUM(J12:J39)</f>
        <v>145450405</v>
      </c>
      <c r="K10" s="314">
        <f>SUM(K12:K39)</f>
        <v>3285816955</v>
      </c>
      <c r="L10" s="314">
        <f>K10/B10</f>
        <v>3807.1213181993953</v>
      </c>
    </row>
    <row r="11" spans="1:14" x14ac:dyDescent="0.25">
      <c r="B11" s="68"/>
      <c r="C11" s="58"/>
      <c r="D11" s="315"/>
      <c r="E11" s="58"/>
      <c r="F11" s="316"/>
      <c r="G11" s="58"/>
      <c r="H11" s="58"/>
      <c r="I11" s="58"/>
      <c r="J11" s="317"/>
      <c r="K11" s="318"/>
      <c r="L11" s="317"/>
    </row>
    <row r="12" spans="1:14" x14ac:dyDescent="0.25">
      <c r="A12" s="2" t="s">
        <v>1</v>
      </c>
      <c r="B12" s="319">
        <v>8048.25</v>
      </c>
      <c r="C12" s="320">
        <v>2556559389</v>
      </c>
      <c r="D12" s="321">
        <f t="shared" ref="D12:D39" si="0">+C12/B12</f>
        <v>317654.07250023296</v>
      </c>
      <c r="E12" s="322">
        <v>58301523</v>
      </c>
      <c r="F12" s="320">
        <v>17373355</v>
      </c>
      <c r="G12" s="58">
        <f>+E12-F12</f>
        <v>40928168</v>
      </c>
      <c r="H12" s="180">
        <f>E12*0.15</f>
        <v>8745228.4499999993</v>
      </c>
      <c r="I12" s="180">
        <f>IF(G12&gt;H12,G12,H12)</f>
        <v>40928168</v>
      </c>
      <c r="J12" s="323">
        <v>0</v>
      </c>
      <c r="K12" s="324">
        <f>I12+J12</f>
        <v>40928168</v>
      </c>
      <c r="L12" s="314">
        <f t="shared" ref="L12:L16" si="1">K12/B12</f>
        <v>5085.3499829155407</v>
      </c>
      <c r="N12" s="94"/>
    </row>
    <row r="13" spans="1:14" x14ac:dyDescent="0.25">
      <c r="A13" s="2" t="s">
        <v>2</v>
      </c>
      <c r="B13" s="319">
        <v>80859.75</v>
      </c>
      <c r="C13" s="320">
        <v>53192289588</v>
      </c>
      <c r="D13" s="321">
        <f t="shared" si="0"/>
        <v>657833.96050569043</v>
      </c>
      <c r="E13" s="322">
        <v>585748029</v>
      </c>
      <c r="F13" s="320">
        <v>361473523</v>
      </c>
      <c r="G13" s="58">
        <f>+E13-F13</f>
        <v>224274506</v>
      </c>
      <c r="H13" s="180">
        <f>E13*0.15</f>
        <v>87862204.349999994</v>
      </c>
      <c r="I13" s="180">
        <f>IF(G13&gt;H13,G13,H13)</f>
        <v>224274506</v>
      </c>
      <c r="J13" s="323">
        <v>10543465</v>
      </c>
      <c r="K13" s="324">
        <f>I13+J13</f>
        <v>234817971</v>
      </c>
      <c r="L13" s="314">
        <f t="shared" si="1"/>
        <v>2904.0155454351516</v>
      </c>
      <c r="N13" s="94"/>
    </row>
    <row r="14" spans="1:14" x14ac:dyDescent="0.25">
      <c r="A14" s="2" t="s">
        <v>3</v>
      </c>
      <c r="B14" s="319">
        <v>73580.25</v>
      </c>
      <c r="C14" s="320">
        <v>26627116780</v>
      </c>
      <c r="D14" s="321">
        <f t="shared" si="0"/>
        <v>361878.58535408619</v>
      </c>
      <c r="E14" s="322">
        <v>533015331</v>
      </c>
      <c r="F14" s="320">
        <v>180947235</v>
      </c>
      <c r="G14" s="58">
        <f>+E14-F14</f>
        <v>352068096</v>
      </c>
      <c r="H14" s="180">
        <f>E14*0.15</f>
        <v>79952299.649999991</v>
      </c>
      <c r="I14" s="180">
        <f>IF(G14&gt;H14,G14,H14)</f>
        <v>352068096</v>
      </c>
      <c r="J14" s="323">
        <v>22386644</v>
      </c>
      <c r="K14" s="324">
        <f>I14+J14</f>
        <v>374454740</v>
      </c>
      <c r="L14" s="314">
        <f t="shared" si="1"/>
        <v>5089.0658838479076</v>
      </c>
      <c r="N14" s="94"/>
    </row>
    <row r="15" spans="1:14" x14ac:dyDescent="0.25">
      <c r="A15" s="2" t="s">
        <v>4</v>
      </c>
      <c r="B15" s="319">
        <v>109668.75</v>
      </c>
      <c r="C15" s="320">
        <v>55544877274</v>
      </c>
      <c r="D15" s="321">
        <f t="shared" si="0"/>
        <v>506478.62106570922</v>
      </c>
      <c r="E15" s="322">
        <v>794440425</v>
      </c>
      <c r="F15" s="320">
        <v>377460768</v>
      </c>
      <c r="G15" s="58">
        <f>+E15-F15</f>
        <v>416979657</v>
      </c>
      <c r="H15" s="180">
        <f>E15*0.15</f>
        <v>119166063.75</v>
      </c>
      <c r="I15" s="180">
        <f>IF(G15&gt;H15,G15,H15)</f>
        <v>416979657</v>
      </c>
      <c r="J15" s="323">
        <v>6355523</v>
      </c>
      <c r="K15" s="324">
        <f>I15+J15</f>
        <v>423335180</v>
      </c>
      <c r="L15" s="314">
        <f t="shared" si="1"/>
        <v>3860.125879067647</v>
      </c>
      <c r="N15" s="94"/>
    </row>
    <row r="16" spans="1:14" x14ac:dyDescent="0.25">
      <c r="A16" s="2" t="s">
        <v>5</v>
      </c>
      <c r="B16" s="319">
        <v>15473.5</v>
      </c>
      <c r="C16" s="320">
        <v>7465388729</v>
      </c>
      <c r="D16" s="321">
        <f t="shared" si="0"/>
        <v>482462.83833651082</v>
      </c>
      <c r="E16" s="322">
        <v>112090034</v>
      </c>
      <c r="F16" s="320">
        <v>50731796</v>
      </c>
      <c r="G16" s="58">
        <f>+E16-F16</f>
        <v>61358238</v>
      </c>
      <c r="H16" s="180">
        <f>E16*0.15</f>
        <v>16813505.099999998</v>
      </c>
      <c r="I16" s="180">
        <f>IF(G16&gt;H16,G16,H16)</f>
        <v>61358238</v>
      </c>
      <c r="J16" s="323">
        <v>2353891</v>
      </c>
      <c r="K16" s="324">
        <f>I16+J16</f>
        <v>63712129</v>
      </c>
      <c r="L16" s="314">
        <f t="shared" si="1"/>
        <v>4117.4995314570069</v>
      </c>
      <c r="N16" s="94"/>
    </row>
    <row r="17" spans="1:14" x14ac:dyDescent="0.25">
      <c r="B17" s="319"/>
      <c r="C17" s="320"/>
      <c r="D17" s="321"/>
      <c r="E17" s="325"/>
      <c r="F17" s="320"/>
      <c r="G17" s="58"/>
      <c r="H17" s="180"/>
      <c r="J17" s="323"/>
      <c r="K17" s="324"/>
      <c r="L17" s="314"/>
      <c r="N17" s="94"/>
    </row>
    <row r="18" spans="1:14" x14ac:dyDescent="0.25">
      <c r="A18" s="2" t="s">
        <v>6</v>
      </c>
      <c r="B18" s="319">
        <v>5515.25</v>
      </c>
      <c r="C18" s="320">
        <v>1576996441</v>
      </c>
      <c r="D18" s="321">
        <f t="shared" si="0"/>
        <v>285933.80916549568</v>
      </c>
      <c r="E18" s="322">
        <v>39952471</v>
      </c>
      <c r="F18" s="320">
        <v>10716637</v>
      </c>
      <c r="G18" s="58">
        <f>+E18-F18</f>
        <v>29235834</v>
      </c>
      <c r="H18" s="180">
        <f>E18*0.15</f>
        <v>5992870.6499999994</v>
      </c>
      <c r="I18" s="180">
        <f>IF(G18&gt;H18,G18,H18)</f>
        <v>29235834</v>
      </c>
      <c r="J18" s="323">
        <v>0</v>
      </c>
      <c r="K18" s="324">
        <f>I18+J18</f>
        <v>29235834</v>
      </c>
      <c r="L18" s="314">
        <f t="shared" ref="L18:L22" si="2">K18/B18</f>
        <v>5300.9082090567063</v>
      </c>
      <c r="N18" s="94"/>
    </row>
    <row r="19" spans="1:14" x14ac:dyDescent="0.25">
      <c r="A19" s="2" t="s">
        <v>7</v>
      </c>
      <c r="B19" s="319">
        <v>24822.75</v>
      </c>
      <c r="C19" s="320">
        <v>12855852444</v>
      </c>
      <c r="D19" s="321">
        <f t="shared" si="0"/>
        <v>517906.05166631419</v>
      </c>
      <c r="E19" s="322">
        <v>179816001</v>
      </c>
      <c r="F19" s="320">
        <v>87363231</v>
      </c>
      <c r="G19" s="58">
        <f>+E19-F19</f>
        <v>92452770</v>
      </c>
      <c r="H19" s="180">
        <f>E19*0.15</f>
        <v>26972400.149999999</v>
      </c>
      <c r="I19" s="180">
        <f>IF(G19&gt;H19,G19,H19)</f>
        <v>92452770</v>
      </c>
      <c r="J19" s="323">
        <v>2517424</v>
      </c>
      <c r="K19" s="324">
        <f>I19+J19</f>
        <v>94970194</v>
      </c>
      <c r="L19" s="314">
        <f t="shared" si="2"/>
        <v>3825.9336294326777</v>
      </c>
      <c r="N19" s="94"/>
    </row>
    <row r="20" spans="1:14" x14ac:dyDescent="0.25">
      <c r="A20" s="2" t="s">
        <v>8</v>
      </c>
      <c r="B20" s="319">
        <v>14682.25</v>
      </c>
      <c r="C20" s="320">
        <v>6271683085</v>
      </c>
      <c r="D20" s="321">
        <f t="shared" si="0"/>
        <v>427160.89734202862</v>
      </c>
      <c r="E20" s="322">
        <v>106358219</v>
      </c>
      <c r="F20" s="320">
        <v>42619850</v>
      </c>
      <c r="G20" s="58">
        <f>+E20-F20</f>
        <v>63738369</v>
      </c>
      <c r="H20" s="180">
        <f>E20*0.15</f>
        <v>15953732.85</v>
      </c>
      <c r="I20" s="180">
        <f>IF(G20&gt;H20,G20,H20)</f>
        <v>63738369</v>
      </c>
      <c r="J20" s="323">
        <v>0</v>
      </c>
      <c r="K20" s="324">
        <f>I20+J20</f>
        <v>63738369</v>
      </c>
      <c r="L20" s="314">
        <f t="shared" si="2"/>
        <v>4341.1853769006793</v>
      </c>
      <c r="N20" s="94"/>
    </row>
    <row r="21" spans="1:14" x14ac:dyDescent="0.25">
      <c r="A21" s="2" t="s">
        <v>9</v>
      </c>
      <c r="B21" s="319">
        <v>26314.5</v>
      </c>
      <c r="C21" s="320">
        <v>11001371219</v>
      </c>
      <c r="D21" s="321">
        <f t="shared" si="0"/>
        <v>418072.59187900205</v>
      </c>
      <c r="E21" s="322">
        <v>190622238</v>
      </c>
      <c r="F21" s="320">
        <v>74760918</v>
      </c>
      <c r="G21" s="58">
        <f>+E21-F21</f>
        <v>115861320</v>
      </c>
      <c r="H21" s="180">
        <f>E21*0.15</f>
        <v>28593335.699999999</v>
      </c>
      <c r="I21" s="180">
        <f>IF(G21&gt;H21,G21,H21)</f>
        <v>115861320</v>
      </c>
      <c r="J21" s="323">
        <v>3812445</v>
      </c>
      <c r="K21" s="324">
        <f>I21+J21</f>
        <v>119673765</v>
      </c>
      <c r="L21" s="314">
        <f t="shared" si="2"/>
        <v>4547.8259134697601</v>
      </c>
      <c r="N21" s="94"/>
    </row>
    <row r="22" spans="1:14" x14ac:dyDescent="0.25">
      <c r="A22" s="2" t="s">
        <v>10</v>
      </c>
      <c r="B22" s="319">
        <v>4530</v>
      </c>
      <c r="C22" s="320">
        <v>1644040606</v>
      </c>
      <c r="D22" s="321">
        <f t="shared" si="0"/>
        <v>362922.87108167773</v>
      </c>
      <c r="E22" s="322">
        <v>32815320</v>
      </c>
      <c r="F22" s="320">
        <v>11172242</v>
      </c>
      <c r="G22" s="58">
        <f>+E22-F22</f>
        <v>21643078</v>
      </c>
      <c r="H22" s="180">
        <f>E22*0.15</f>
        <v>4922298</v>
      </c>
      <c r="I22" s="180">
        <f>IF(G22&gt;H22,G22,H22)</f>
        <v>21643078</v>
      </c>
      <c r="J22" s="323">
        <v>0</v>
      </c>
      <c r="K22" s="324">
        <f>I22+J22</f>
        <v>21643078</v>
      </c>
      <c r="L22" s="314">
        <f t="shared" si="2"/>
        <v>4777.7214128035321</v>
      </c>
      <c r="N22" s="94"/>
    </row>
    <row r="23" spans="1:14" x14ac:dyDescent="0.25">
      <c r="B23" s="319"/>
      <c r="C23" s="320"/>
      <c r="D23" s="321"/>
      <c r="E23" s="325"/>
      <c r="F23" s="320"/>
      <c r="G23" s="58"/>
      <c r="H23" s="180"/>
      <c r="I23" s="58"/>
      <c r="J23" s="323"/>
      <c r="K23" s="324"/>
      <c r="L23" s="314"/>
      <c r="N23" s="94"/>
    </row>
    <row r="24" spans="1:14" x14ac:dyDescent="0.25">
      <c r="A24" s="2" t="s">
        <v>11</v>
      </c>
      <c r="B24" s="319">
        <v>41329</v>
      </c>
      <c r="C24" s="320">
        <v>19368518394</v>
      </c>
      <c r="D24" s="321">
        <f t="shared" si="0"/>
        <v>468642.31880761695</v>
      </c>
      <c r="E24" s="322">
        <v>299387276</v>
      </c>
      <c r="F24" s="320">
        <v>131620704</v>
      </c>
      <c r="G24" s="58">
        <f>+E24-F24</f>
        <v>167766572</v>
      </c>
      <c r="H24" s="180">
        <f>E24*0.15</f>
        <v>44908091.399999999</v>
      </c>
      <c r="I24" s="180">
        <f>IF(G24&gt;H24,G24,H24)</f>
        <v>167766572</v>
      </c>
      <c r="J24" s="323">
        <v>7185295</v>
      </c>
      <c r="K24" s="324">
        <f>I24+J24</f>
        <v>174951867</v>
      </c>
      <c r="L24" s="314">
        <f t="shared" ref="L24:L28" si="3">K24/B24</f>
        <v>4233.1502576883058</v>
      </c>
      <c r="N24" s="94"/>
    </row>
    <row r="25" spans="1:14" x14ac:dyDescent="0.25">
      <c r="A25" s="2" t="s">
        <v>12</v>
      </c>
      <c r="B25" s="319">
        <v>3661</v>
      </c>
      <c r="C25" s="320">
        <v>2333693441</v>
      </c>
      <c r="D25" s="321">
        <f t="shared" si="0"/>
        <v>637446.99289811531</v>
      </c>
      <c r="E25" s="322">
        <v>26520284</v>
      </c>
      <c r="F25" s="320">
        <v>15858847</v>
      </c>
      <c r="G25" s="58">
        <f>+E25-F25</f>
        <v>10661437</v>
      </c>
      <c r="H25" s="180">
        <f>E25*0.15</f>
        <v>3978042.5999999996</v>
      </c>
      <c r="I25" s="180">
        <f>IF(G25&gt;H25,G25,H25)</f>
        <v>10661437</v>
      </c>
      <c r="J25" s="323">
        <v>0</v>
      </c>
      <c r="K25" s="324">
        <f>I25+J25</f>
        <v>10661437</v>
      </c>
      <c r="L25" s="314">
        <f t="shared" si="3"/>
        <v>2912.165255394701</v>
      </c>
      <c r="N25" s="94"/>
    </row>
    <row r="26" spans="1:14" x14ac:dyDescent="0.25">
      <c r="A26" s="2" t="s">
        <v>13</v>
      </c>
      <c r="B26" s="319">
        <v>36869.25</v>
      </c>
      <c r="C26" s="320">
        <v>18438191577</v>
      </c>
      <c r="D26" s="321">
        <f t="shared" si="0"/>
        <v>500096.7358164324</v>
      </c>
      <c r="E26" s="322">
        <v>267080847</v>
      </c>
      <c r="F26" s="320">
        <v>125298575</v>
      </c>
      <c r="G26" s="58">
        <f>(+E26-F26)</f>
        <v>141782272</v>
      </c>
      <c r="H26" s="180">
        <f>E26*0.15</f>
        <v>40062127.049999997</v>
      </c>
      <c r="I26" s="180">
        <f>IF(G26&gt;H26,G26,H26)</f>
        <v>141782272</v>
      </c>
      <c r="J26" s="323">
        <v>0</v>
      </c>
      <c r="K26" s="324">
        <f>I26+J26</f>
        <v>141782272</v>
      </c>
      <c r="L26" s="314">
        <f t="shared" si="3"/>
        <v>3845.5426134244663</v>
      </c>
      <c r="N26" s="94"/>
    </row>
    <row r="27" spans="1:14" x14ac:dyDescent="0.25">
      <c r="A27" s="2" t="s">
        <v>14</v>
      </c>
      <c r="B27" s="319">
        <v>56404.75</v>
      </c>
      <c r="C27" s="320">
        <v>33066464647</v>
      </c>
      <c r="D27" s="321">
        <f t="shared" si="0"/>
        <v>586235.46149925317</v>
      </c>
      <c r="E27" s="322">
        <v>408596009</v>
      </c>
      <c r="F27" s="320">
        <v>224706467</v>
      </c>
      <c r="G27" s="58">
        <f>+E27-F27</f>
        <v>183889542</v>
      </c>
      <c r="H27" s="180">
        <f>E27*0.15</f>
        <v>61289401.349999994</v>
      </c>
      <c r="I27" s="180">
        <f>IF(G27&gt;H27,G27,H27)</f>
        <v>183889542</v>
      </c>
      <c r="J27" s="323">
        <v>6128940</v>
      </c>
      <c r="K27" s="324">
        <f>I27+J27</f>
        <v>190018482</v>
      </c>
      <c r="L27" s="314">
        <f t="shared" si="3"/>
        <v>3368.8382981929713</v>
      </c>
      <c r="N27" s="94"/>
    </row>
    <row r="28" spans="1:14" x14ac:dyDescent="0.25">
      <c r="A28" s="2" t="s">
        <v>15</v>
      </c>
      <c r="B28" s="319">
        <v>1794</v>
      </c>
      <c r="C28" s="320">
        <v>1580328858</v>
      </c>
      <c r="D28" s="321">
        <f t="shared" si="0"/>
        <v>880896.79933110368</v>
      </c>
      <c r="E28" s="322">
        <v>12995736</v>
      </c>
      <c r="F28" s="320">
        <v>10739283</v>
      </c>
      <c r="G28" s="58">
        <f>+E28-F28</f>
        <v>2256453</v>
      </c>
      <c r="H28" s="180">
        <f>E28*0.15</f>
        <v>1949360.4</v>
      </c>
      <c r="I28" s="180">
        <f>IF(G28&gt;H28,G28,H28)</f>
        <v>2256453</v>
      </c>
      <c r="J28" s="323">
        <v>129957</v>
      </c>
      <c r="K28" s="324">
        <f>I28+J28</f>
        <v>2386410</v>
      </c>
      <c r="L28" s="314">
        <f t="shared" si="3"/>
        <v>1330.2173913043478</v>
      </c>
      <c r="N28" s="94"/>
    </row>
    <row r="29" spans="1:14" x14ac:dyDescent="0.25">
      <c r="B29" s="319"/>
      <c r="C29" s="320"/>
      <c r="D29" s="321"/>
      <c r="E29" s="325"/>
      <c r="F29" s="320"/>
      <c r="G29" s="58"/>
      <c r="H29" s="180"/>
      <c r="J29" s="323"/>
      <c r="K29" s="324"/>
      <c r="L29" s="314"/>
      <c r="N29" s="94"/>
    </row>
    <row r="30" spans="1:14" x14ac:dyDescent="0.25">
      <c r="A30" s="2" t="s">
        <v>16</v>
      </c>
      <c r="B30" s="319">
        <v>157949</v>
      </c>
      <c r="C30" s="320">
        <v>114189375647</v>
      </c>
      <c r="D30" s="321">
        <f t="shared" si="0"/>
        <v>722950.92496312095</v>
      </c>
      <c r="E30" s="322">
        <v>1144182556</v>
      </c>
      <c r="F30" s="320">
        <v>775985321</v>
      </c>
      <c r="G30" s="58">
        <f>+E30-F30</f>
        <v>368197235</v>
      </c>
      <c r="H30" s="180">
        <f>E30*0.15</f>
        <v>171627383.40000001</v>
      </c>
      <c r="I30" s="180">
        <f>IF(G30&gt;H30,G30,H30)</f>
        <v>368197235</v>
      </c>
      <c r="J30" s="323">
        <v>38902207</v>
      </c>
      <c r="K30" s="324">
        <f>I30+J30</f>
        <v>407099442</v>
      </c>
      <c r="L30" s="314">
        <f t="shared" ref="L30:L34" si="4">K30/B30</f>
        <v>2577.4106958575235</v>
      </c>
      <c r="N30" s="94"/>
    </row>
    <row r="31" spans="1:14" x14ac:dyDescent="0.25">
      <c r="A31" s="2" t="s">
        <v>17</v>
      </c>
      <c r="B31" s="319">
        <v>127376.25</v>
      </c>
      <c r="C31" s="320">
        <v>54957647369</v>
      </c>
      <c r="D31" s="321">
        <f t="shared" si="0"/>
        <v>431459.14068753005</v>
      </c>
      <c r="E31" s="322">
        <v>922713555</v>
      </c>
      <c r="F31" s="320">
        <v>373470188</v>
      </c>
      <c r="G31" s="58">
        <f>+E31-F31</f>
        <v>549243367</v>
      </c>
      <c r="H31" s="180">
        <f>E31*0.15</f>
        <v>138407033.25</v>
      </c>
      <c r="I31" s="180">
        <f>IF(G31&gt;H31,G31,H31)</f>
        <v>549243367</v>
      </c>
      <c r="J31" s="323">
        <v>44290251</v>
      </c>
      <c r="K31" s="324">
        <f>I31+J31</f>
        <v>593533618</v>
      </c>
      <c r="L31" s="314">
        <f t="shared" si="4"/>
        <v>4659.6882699875368</v>
      </c>
      <c r="N31" s="94"/>
    </row>
    <row r="32" spans="1:14" x14ac:dyDescent="0.25">
      <c r="A32" s="2" t="s">
        <v>18</v>
      </c>
      <c r="B32" s="319">
        <v>7498.25</v>
      </c>
      <c r="C32" s="320">
        <v>4663687796</v>
      </c>
      <c r="D32" s="321">
        <f t="shared" si="0"/>
        <v>621970.16583869571</v>
      </c>
      <c r="E32" s="322">
        <v>54317323</v>
      </c>
      <c r="F32" s="320">
        <v>31692557</v>
      </c>
      <c r="G32" s="58">
        <f>+E32-F32</f>
        <v>22624766</v>
      </c>
      <c r="H32" s="180">
        <f>E32*0.15</f>
        <v>8147598.4499999993</v>
      </c>
      <c r="I32" s="180">
        <f>IF(G32&gt;H32,G32,H32)</f>
        <v>22624766</v>
      </c>
      <c r="J32" s="323">
        <v>597491</v>
      </c>
      <c r="K32" s="324">
        <f>I32+J32</f>
        <v>23222257</v>
      </c>
      <c r="L32" s="314">
        <f t="shared" si="4"/>
        <v>3097.0235721668391</v>
      </c>
      <c r="N32" s="94"/>
    </row>
    <row r="33" spans="1:14" x14ac:dyDescent="0.25">
      <c r="A33" s="2" t="s">
        <v>19</v>
      </c>
      <c r="B33" s="319">
        <v>17039.75</v>
      </c>
      <c r="C33" s="320">
        <v>7842947185</v>
      </c>
      <c r="D33" s="321">
        <f t="shared" si="0"/>
        <v>460273.60642028198</v>
      </c>
      <c r="E33" s="322">
        <v>123435949</v>
      </c>
      <c r="F33" s="320">
        <v>53297532</v>
      </c>
      <c r="G33" s="58">
        <f>+E33-F33</f>
        <v>70138417</v>
      </c>
      <c r="H33" s="180">
        <f>E33*0.15</f>
        <v>18515392.349999998</v>
      </c>
      <c r="I33" s="180">
        <f>IF(G33&gt;H33,G33,H33)</f>
        <v>70138417</v>
      </c>
      <c r="J33" s="323">
        <v>246872</v>
      </c>
      <c r="K33" s="324">
        <f>I33+J33</f>
        <v>70385289</v>
      </c>
      <c r="L33" s="314">
        <f t="shared" si="4"/>
        <v>4130.6526797634942</v>
      </c>
      <c r="N33" s="94"/>
    </row>
    <row r="34" spans="1:14" x14ac:dyDescent="0.25">
      <c r="A34" s="2" t="s">
        <v>20</v>
      </c>
      <c r="B34" s="319">
        <v>2725</v>
      </c>
      <c r="C34" s="320">
        <v>837235447</v>
      </c>
      <c r="D34" s="321">
        <f t="shared" si="0"/>
        <v>307242.36587155965</v>
      </c>
      <c r="E34" s="322">
        <v>19739900</v>
      </c>
      <c r="F34" s="320">
        <v>5689517</v>
      </c>
      <c r="G34" s="180">
        <f>+E34-F34</f>
        <v>14050383</v>
      </c>
      <c r="H34" s="180">
        <f>E34*0.15</f>
        <v>2960985</v>
      </c>
      <c r="I34" s="180">
        <f>IF(G34&gt;H34,G34,H34)</f>
        <v>14050383</v>
      </c>
      <c r="J34" s="323">
        <v>0</v>
      </c>
      <c r="K34" s="323">
        <f>I34+J34</f>
        <v>14050383</v>
      </c>
      <c r="L34" s="314">
        <f t="shared" si="4"/>
        <v>5156.1038532110088</v>
      </c>
      <c r="N34" s="94"/>
    </row>
    <row r="35" spans="1:14" x14ac:dyDescent="0.25">
      <c r="B35" s="319"/>
      <c r="C35" s="320"/>
      <c r="D35" s="321"/>
      <c r="E35" s="326"/>
      <c r="F35" s="320"/>
      <c r="G35" s="180"/>
      <c r="H35" s="180"/>
      <c r="I35" s="180"/>
      <c r="J35" s="323"/>
      <c r="K35" s="323"/>
      <c r="L35" s="314"/>
      <c r="N35" s="94"/>
    </row>
    <row r="36" spans="1:14" x14ac:dyDescent="0.25">
      <c r="A36" s="2" t="s">
        <v>21</v>
      </c>
      <c r="B36" s="319">
        <v>4396</v>
      </c>
      <c r="C36" s="320">
        <v>4376458885</v>
      </c>
      <c r="D36" s="321">
        <f t="shared" si="0"/>
        <v>995554.79640582344</v>
      </c>
      <c r="E36" s="322">
        <v>31844624</v>
      </c>
      <c r="F36" s="320">
        <v>29740664</v>
      </c>
      <c r="G36" s="322">
        <f>+E36-F36</f>
        <v>2103960</v>
      </c>
      <c r="H36" s="180">
        <f>E36*0.15</f>
        <v>4776693.5999999996</v>
      </c>
      <c r="I36" s="180">
        <f>IF(G36&gt;H36,G36,H36)</f>
        <v>4776693.5999999996</v>
      </c>
      <c r="J36" s="323">
        <v>0</v>
      </c>
      <c r="K36" s="323">
        <f>I36+J36</f>
        <v>4776693.5999999996</v>
      </c>
      <c r="L36" s="314">
        <f t="shared" ref="L36:L39" si="5">K36/B36</f>
        <v>1086.5999999999999</v>
      </c>
      <c r="N36" s="94"/>
    </row>
    <row r="37" spans="1:14" x14ac:dyDescent="0.25">
      <c r="A37" s="2" t="s">
        <v>22</v>
      </c>
      <c r="B37" s="319">
        <v>21792</v>
      </c>
      <c r="C37" s="320">
        <v>7932977356</v>
      </c>
      <c r="D37" s="321">
        <f t="shared" si="0"/>
        <v>364031.63344346551</v>
      </c>
      <c r="E37" s="322">
        <v>157861248</v>
      </c>
      <c r="F37" s="320">
        <v>53909341</v>
      </c>
      <c r="G37" s="180">
        <f>+E37-F37</f>
        <v>103951907</v>
      </c>
      <c r="H37" s="180">
        <f>E37*0.15</f>
        <v>23679187.199999999</v>
      </c>
      <c r="I37" s="180">
        <f>IF(G37&gt;H37,G37,H37)</f>
        <v>103951907</v>
      </c>
      <c r="J37" s="323">
        <v>0</v>
      </c>
      <c r="K37" s="323">
        <f>I37+J37</f>
        <v>103951907</v>
      </c>
      <c r="L37" s="314">
        <f t="shared" si="5"/>
        <v>4770.1866281204111</v>
      </c>
      <c r="N37" s="94"/>
    </row>
    <row r="38" spans="1:14" x14ac:dyDescent="0.25">
      <c r="A38" s="2" t="s">
        <v>23</v>
      </c>
      <c r="B38" s="319">
        <v>14367.75</v>
      </c>
      <c r="C38" s="320">
        <v>4196612536</v>
      </c>
      <c r="D38" s="321">
        <f t="shared" si="0"/>
        <v>292085.57609925006</v>
      </c>
      <c r="E38" s="322">
        <v>104079981</v>
      </c>
      <c r="F38" s="320">
        <v>28518500</v>
      </c>
      <c r="G38" s="180">
        <f>+E38-F38</f>
        <v>75561481</v>
      </c>
      <c r="H38" s="180">
        <f>E38*0.15</f>
        <v>15611997.149999999</v>
      </c>
      <c r="I38" s="180">
        <f>IF(G38&gt;H38,G38,H38)</f>
        <v>75561481</v>
      </c>
      <c r="J38" s="323">
        <v>0</v>
      </c>
      <c r="K38" s="323">
        <f>I38+J38</f>
        <v>75561481</v>
      </c>
      <c r="L38" s="314">
        <f t="shared" si="5"/>
        <v>5259.1032694750393</v>
      </c>
      <c r="N38" s="94"/>
    </row>
    <row r="39" spans="1:14" x14ac:dyDescent="0.25">
      <c r="A39" s="2" t="s">
        <v>24</v>
      </c>
      <c r="B39" s="327">
        <v>6374</v>
      </c>
      <c r="C39" s="328">
        <v>7490113674</v>
      </c>
      <c r="D39" s="329">
        <f t="shared" si="0"/>
        <v>1175104.122058362</v>
      </c>
      <c r="E39" s="330">
        <v>46173256</v>
      </c>
      <c r="F39" s="328">
        <v>50899816</v>
      </c>
      <c r="G39" s="330">
        <f>+E39-F39</f>
        <v>-4726560</v>
      </c>
      <c r="H39" s="59">
        <f>E39*0.15</f>
        <v>6925988.3999999994</v>
      </c>
      <c r="I39" s="59">
        <f>IF(G39&gt;H39,G39,H39)</f>
        <v>6925988.3999999994</v>
      </c>
      <c r="J39" s="331">
        <v>0</v>
      </c>
      <c r="K39" s="331">
        <f>I39+J39</f>
        <v>6925988.3999999994</v>
      </c>
      <c r="L39" s="332">
        <f t="shared" si="5"/>
        <v>1086.5999999999999</v>
      </c>
      <c r="N39" s="94"/>
    </row>
    <row r="40" spans="1:14" x14ac:dyDescent="0.25">
      <c r="A40" s="240" t="s">
        <v>178</v>
      </c>
      <c r="B40" s="180"/>
      <c r="C40" s="180"/>
      <c r="D40" s="180"/>
      <c r="E40" s="180"/>
      <c r="F40" s="180"/>
      <c r="G40" s="180"/>
      <c r="H40" s="180"/>
      <c r="J40" s="180"/>
      <c r="K40" s="180"/>
      <c r="L40" s="180"/>
    </row>
    <row r="41" spans="1:14" x14ac:dyDescent="0.25">
      <c r="B41" s="58"/>
    </row>
    <row r="42" spans="1:14" x14ac:dyDescent="0.25">
      <c r="A42" s="2" t="s">
        <v>159</v>
      </c>
      <c r="B42" s="58"/>
      <c r="C42" s="58"/>
      <c r="D42" s="58"/>
      <c r="E42" s="58"/>
      <c r="F42" s="58"/>
      <c r="G42" s="58"/>
      <c r="H42" s="58"/>
      <c r="I42" s="180"/>
      <c r="J42" s="58"/>
      <c r="K42" s="58"/>
      <c r="L42" s="58"/>
    </row>
    <row r="43" spans="1:14" x14ac:dyDescent="0.25">
      <c r="B43" s="58"/>
      <c r="C43" s="58"/>
      <c r="D43" s="58"/>
      <c r="E43" s="58"/>
      <c r="F43" s="333"/>
      <c r="G43" s="334"/>
      <c r="H43" s="333"/>
      <c r="I43" s="180"/>
      <c r="J43" s="58"/>
      <c r="K43" s="58"/>
      <c r="L43" s="58"/>
    </row>
    <row r="44" spans="1:14" x14ac:dyDescent="0.25">
      <c r="A44" s="2" t="s">
        <v>190</v>
      </c>
      <c r="B44" s="58"/>
      <c r="C44" s="58"/>
      <c r="D44" s="58"/>
      <c r="E44" s="58"/>
      <c r="F44" s="58"/>
      <c r="G44" s="58"/>
      <c r="H44" s="58"/>
      <c r="I44" s="335"/>
      <c r="J44" s="58"/>
      <c r="K44" s="58"/>
      <c r="L44" s="58"/>
    </row>
    <row r="45" spans="1:14" ht="13" x14ac:dyDescent="0.3">
      <c r="B45" s="58"/>
      <c r="C45" s="58"/>
      <c r="D45" s="58"/>
      <c r="E45" s="336"/>
      <c r="F45" s="337"/>
      <c r="G45" s="58"/>
      <c r="H45" s="58"/>
      <c r="I45" s="58"/>
      <c r="J45" s="58"/>
      <c r="K45" s="58"/>
      <c r="L45" s="58"/>
    </row>
    <row r="46" spans="1:14" x14ac:dyDescent="0.25">
      <c r="B46" s="177"/>
      <c r="C46" s="58"/>
      <c r="D46" s="58"/>
      <c r="E46" s="58"/>
      <c r="F46" s="84"/>
      <c r="G46" s="58"/>
      <c r="H46" s="58"/>
      <c r="I46" s="58"/>
      <c r="J46" s="58"/>
      <c r="K46" s="58"/>
    </row>
    <row r="47" spans="1:14" x14ac:dyDescent="0.25">
      <c r="B47" s="177"/>
      <c r="C47" s="58"/>
      <c r="D47" s="58"/>
      <c r="E47" s="58"/>
      <c r="F47" s="84"/>
      <c r="G47" s="58"/>
      <c r="H47" s="58"/>
      <c r="I47" s="58"/>
      <c r="J47" s="58"/>
      <c r="K47" s="58"/>
    </row>
    <row r="48" spans="1:14" x14ac:dyDescent="0.25">
      <c r="B48" s="177"/>
      <c r="C48" s="58"/>
      <c r="D48" s="58"/>
      <c r="E48" s="58"/>
      <c r="F48" s="84"/>
      <c r="G48" s="58"/>
      <c r="H48" s="58"/>
      <c r="I48" s="58"/>
      <c r="J48" s="58"/>
      <c r="K48" s="58"/>
    </row>
    <row r="49" spans="2:12" x14ac:dyDescent="0.25">
      <c r="B49" s="177"/>
      <c r="K49" s="58"/>
      <c r="L49" s="2"/>
    </row>
    <row r="50" spans="2:12" x14ac:dyDescent="0.25">
      <c r="B50" s="177"/>
      <c r="K50" s="58"/>
      <c r="L50" s="2"/>
    </row>
    <row r="51" spans="2:12" x14ac:dyDescent="0.25">
      <c r="B51" s="177"/>
      <c r="K51" s="58"/>
      <c r="L51" s="2"/>
    </row>
    <row r="52" spans="2:12" x14ac:dyDescent="0.25">
      <c r="B52" s="177"/>
      <c r="C52" s="58"/>
      <c r="D52" s="58"/>
      <c r="E52" s="58"/>
      <c r="F52" s="84"/>
      <c r="G52" s="58"/>
      <c r="H52" s="58"/>
      <c r="I52" s="58"/>
      <c r="J52" s="58"/>
      <c r="K52" s="58"/>
      <c r="L52" s="2"/>
    </row>
    <row r="53" spans="2:12" x14ac:dyDescent="0.25">
      <c r="B53" s="177"/>
      <c r="C53" s="58"/>
      <c r="D53" s="58"/>
      <c r="E53" s="58"/>
      <c r="F53" s="84"/>
      <c r="G53" s="58"/>
      <c r="H53" s="58"/>
      <c r="I53" s="58"/>
      <c r="J53" s="58"/>
      <c r="K53" s="58"/>
      <c r="L53" s="2"/>
    </row>
    <row r="54" spans="2:12" x14ac:dyDescent="0.25">
      <c r="B54" s="177"/>
      <c r="C54" s="58"/>
      <c r="D54" s="58"/>
      <c r="E54" s="58"/>
      <c r="F54" s="84"/>
      <c r="G54" s="58"/>
      <c r="H54" s="58"/>
      <c r="I54" s="58"/>
      <c r="J54" s="58"/>
      <c r="K54" s="58"/>
      <c r="L54" s="2"/>
    </row>
    <row r="55" spans="2:12" x14ac:dyDescent="0.25">
      <c r="B55" s="177"/>
      <c r="C55" s="58"/>
      <c r="D55" s="58"/>
      <c r="E55" s="58"/>
      <c r="F55" s="84"/>
      <c r="G55" s="58"/>
      <c r="H55" s="58"/>
      <c r="I55" s="58"/>
      <c r="J55" s="58"/>
      <c r="K55" s="58"/>
      <c r="L55" s="2"/>
    </row>
    <row r="56" spans="2:12" x14ac:dyDescent="0.25">
      <c r="B56" s="177"/>
      <c r="C56" s="58"/>
      <c r="D56" s="58"/>
      <c r="E56" s="58"/>
      <c r="F56" s="84"/>
      <c r="G56" s="58"/>
      <c r="H56" s="58"/>
      <c r="I56" s="58"/>
      <c r="J56" s="58"/>
      <c r="K56" s="58"/>
      <c r="L56" s="2"/>
    </row>
    <row r="57" spans="2:12" x14ac:dyDescent="0.25">
      <c r="B57" s="177"/>
      <c r="C57" s="58"/>
      <c r="D57" s="58"/>
      <c r="E57" s="58"/>
      <c r="F57" s="84"/>
      <c r="G57" s="58"/>
      <c r="H57" s="58"/>
      <c r="I57" s="58"/>
      <c r="J57" s="58"/>
      <c r="K57" s="58"/>
      <c r="L57" s="2"/>
    </row>
    <row r="58" spans="2:12" x14ac:dyDescent="0.25">
      <c r="B58" s="177"/>
      <c r="C58" s="58"/>
      <c r="D58" s="58"/>
      <c r="E58" s="58"/>
      <c r="F58" s="84"/>
      <c r="G58" s="58"/>
      <c r="H58" s="58"/>
      <c r="I58" s="58"/>
      <c r="J58" s="58"/>
      <c r="K58" s="58"/>
      <c r="L58" s="2"/>
    </row>
    <row r="59" spans="2:12" x14ac:dyDescent="0.25">
      <c r="B59" s="177"/>
      <c r="C59" s="58"/>
      <c r="D59" s="58"/>
      <c r="E59" s="58"/>
      <c r="F59" s="84"/>
      <c r="G59" s="58"/>
      <c r="H59" s="58"/>
      <c r="I59" s="58"/>
      <c r="J59" s="58"/>
      <c r="K59" s="58"/>
      <c r="L59" s="2"/>
    </row>
    <row r="60" spans="2:12" x14ac:dyDescent="0.25">
      <c r="B60" s="177"/>
      <c r="C60" s="58"/>
      <c r="D60" s="58"/>
      <c r="E60" s="58"/>
      <c r="F60" s="84"/>
      <c r="G60" s="58"/>
      <c r="H60" s="58"/>
      <c r="I60" s="58"/>
      <c r="J60" s="58"/>
      <c r="K60" s="58"/>
      <c r="L60" s="2"/>
    </row>
    <row r="61" spans="2:12" x14ac:dyDescent="0.25">
      <c r="B61" s="177"/>
      <c r="C61" s="58"/>
      <c r="D61" s="58"/>
      <c r="E61" s="58"/>
      <c r="F61" s="84"/>
      <c r="G61" s="58"/>
      <c r="H61" s="58"/>
      <c r="I61" s="58"/>
      <c r="J61" s="58"/>
      <c r="K61" s="58"/>
      <c r="L61" s="2"/>
    </row>
    <row r="62" spans="2:12" x14ac:dyDescent="0.25">
      <c r="B62" s="177"/>
      <c r="C62" s="58"/>
      <c r="D62" s="58"/>
      <c r="E62" s="58"/>
      <c r="F62" s="84"/>
      <c r="G62" s="58"/>
      <c r="H62" s="58"/>
      <c r="I62" s="58"/>
      <c r="J62" s="58"/>
      <c r="K62" s="58"/>
      <c r="L62" s="2"/>
    </row>
    <row r="63" spans="2:12" x14ac:dyDescent="0.25">
      <c r="B63" s="177"/>
      <c r="C63" s="58"/>
      <c r="D63" s="58"/>
      <c r="E63" s="58"/>
      <c r="F63" s="84"/>
      <c r="G63" s="58"/>
      <c r="H63" s="58"/>
      <c r="I63" s="58"/>
      <c r="J63" s="58"/>
      <c r="K63" s="58"/>
      <c r="L63" s="2"/>
    </row>
    <row r="64" spans="2:12" x14ac:dyDescent="0.25">
      <c r="B64" s="177"/>
      <c r="C64" s="58"/>
      <c r="D64" s="58"/>
      <c r="E64" s="58"/>
      <c r="F64" s="84"/>
      <c r="G64" s="58"/>
      <c r="H64" s="58"/>
      <c r="I64" s="58"/>
      <c r="J64" s="58"/>
      <c r="K64" s="58"/>
      <c r="L64" s="2"/>
    </row>
    <row r="65" spans="2:12" x14ac:dyDescent="0.25">
      <c r="B65" s="177"/>
      <c r="C65" s="58"/>
      <c r="D65" s="58"/>
      <c r="E65" s="58"/>
      <c r="F65" s="84"/>
      <c r="G65" s="58"/>
      <c r="H65" s="58"/>
      <c r="I65" s="58"/>
      <c r="J65" s="58"/>
      <c r="K65" s="58"/>
      <c r="L65" s="2"/>
    </row>
    <row r="66" spans="2:12" x14ac:dyDescent="0.25">
      <c r="B66" s="177"/>
      <c r="C66" s="58"/>
      <c r="D66" s="58"/>
      <c r="E66" s="58"/>
      <c r="F66" s="84"/>
      <c r="G66" s="58"/>
      <c r="H66" s="58"/>
      <c r="I66" s="58"/>
      <c r="J66" s="58"/>
      <c r="K66" s="58"/>
      <c r="L66" s="2"/>
    </row>
    <row r="67" spans="2:12" x14ac:dyDescent="0.25">
      <c r="B67" s="177"/>
      <c r="C67" s="58"/>
      <c r="D67" s="58"/>
      <c r="E67" s="58"/>
      <c r="F67" s="84"/>
      <c r="G67" s="58"/>
      <c r="H67" s="58"/>
      <c r="I67" s="58"/>
      <c r="J67" s="58"/>
      <c r="K67" s="58"/>
      <c r="L67" s="2"/>
    </row>
    <row r="68" spans="2:12" x14ac:dyDescent="0.25">
      <c r="B68" s="177"/>
      <c r="C68" s="58"/>
      <c r="D68" s="58"/>
      <c r="E68" s="58"/>
      <c r="F68" s="58"/>
      <c r="G68" s="58"/>
      <c r="H68" s="58"/>
      <c r="I68" s="58"/>
      <c r="J68" s="58"/>
      <c r="K68" s="58"/>
      <c r="L68" s="2"/>
    </row>
    <row r="69" spans="2:12" x14ac:dyDescent="0.25">
      <c r="B69" s="177"/>
      <c r="C69" s="58"/>
      <c r="D69" s="58"/>
      <c r="E69" s="58"/>
      <c r="F69" s="58"/>
      <c r="G69" s="58"/>
      <c r="H69" s="58"/>
      <c r="I69" s="58"/>
      <c r="J69" s="58"/>
      <c r="K69" s="58"/>
      <c r="L69" s="2"/>
    </row>
    <row r="70" spans="2:12" x14ac:dyDescent="0.25">
      <c r="B70" s="177"/>
      <c r="C70" s="58"/>
      <c r="D70" s="58"/>
      <c r="E70" s="58"/>
      <c r="F70" s="58"/>
      <c r="G70" s="58"/>
      <c r="H70" s="58"/>
      <c r="I70" s="58"/>
      <c r="J70" s="58"/>
      <c r="K70" s="58"/>
      <c r="L70" s="2"/>
    </row>
    <row r="71" spans="2:12" x14ac:dyDescent="0.25">
      <c r="B71" s="177"/>
      <c r="C71" s="58"/>
      <c r="D71" s="58"/>
      <c r="E71" s="58"/>
      <c r="F71" s="58"/>
      <c r="G71" s="58"/>
      <c r="H71" s="58"/>
      <c r="I71" s="58"/>
      <c r="J71" s="58"/>
      <c r="K71" s="58"/>
      <c r="L71" s="2"/>
    </row>
    <row r="72" spans="2:12" x14ac:dyDescent="0.25">
      <c r="B72" s="177"/>
      <c r="C72" s="58"/>
      <c r="D72" s="58"/>
      <c r="E72" s="58"/>
      <c r="F72" s="58"/>
      <c r="G72" s="58"/>
      <c r="H72" s="58"/>
      <c r="I72" s="58"/>
      <c r="J72" s="58"/>
      <c r="K72" s="58"/>
      <c r="L72" s="2"/>
    </row>
    <row r="73" spans="2:12" x14ac:dyDescent="0.25">
      <c r="B73" s="177"/>
      <c r="C73" s="58"/>
      <c r="D73" s="58"/>
      <c r="E73" s="58"/>
      <c r="F73" s="58"/>
      <c r="G73" s="58"/>
      <c r="H73" s="58"/>
      <c r="I73" s="58"/>
      <c r="J73" s="58"/>
      <c r="K73" s="58"/>
      <c r="L73" s="2"/>
    </row>
    <row r="74" spans="2:12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2:12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2:12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2:12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2:12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2:12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2:12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2:12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2:12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2:12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2:12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2:12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2:12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2:12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2:12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</row>
    <row r="89" spans="2:12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</row>
    <row r="90" spans="2:12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</row>
    <row r="91" spans="2:12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</row>
    <row r="92" spans="2:12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</row>
    <row r="93" spans="2:12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</row>
    <row r="94" spans="2:12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</row>
    <row r="95" spans="2:12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</row>
    <row r="96" spans="2:12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2:12" x14ac:dyDescent="0.25">
      <c r="B97" s="58"/>
      <c r="C97" s="58"/>
      <c r="E97" s="58"/>
      <c r="F97" s="58"/>
      <c r="G97" s="58"/>
      <c r="H97" s="58"/>
      <c r="I97" s="58"/>
      <c r="J97" s="58"/>
      <c r="K97" s="58"/>
      <c r="L97" s="58"/>
    </row>
    <row r="98" spans="2:12" x14ac:dyDescent="0.25">
      <c r="B98" s="58"/>
      <c r="C98" s="58"/>
      <c r="E98" s="58"/>
      <c r="F98" s="58"/>
      <c r="G98" s="58"/>
      <c r="H98" s="58"/>
      <c r="I98" s="58"/>
      <c r="J98" s="58"/>
      <c r="K98" s="58"/>
      <c r="L98" s="58"/>
    </row>
    <row r="99" spans="2:12" x14ac:dyDescent="0.25">
      <c r="B99" s="58"/>
      <c r="C99" s="58"/>
      <c r="E99" s="58"/>
      <c r="F99" s="58"/>
      <c r="G99" s="58"/>
      <c r="H99" s="58"/>
      <c r="I99" s="58"/>
      <c r="J99" s="58"/>
      <c r="K99" s="58"/>
      <c r="L99" s="58"/>
    </row>
  </sheetData>
  <phoneticPr fontId="0" type="noConversion"/>
  <printOptions horizontalCentered="1"/>
  <pageMargins left="0.25" right="0.25" top="0.75" bottom="0.75" header="0.3" footer="0.3"/>
  <pageSetup scale="67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97"/>
  <sheetViews>
    <sheetView showGridLines="0" tabSelected="1" zoomScale="114" zoomScaleNormal="114" workbookViewId="0">
      <selection activeCell="M49" sqref="M49"/>
    </sheetView>
  </sheetViews>
  <sheetFormatPr defaultColWidth="11.453125" defaultRowHeight="12.5" x14ac:dyDescent="0.25"/>
  <cols>
    <col min="1" max="1" width="21.54296875" style="2" customWidth="1"/>
    <col min="2" max="3" width="14.7265625" style="2" customWidth="1"/>
    <col min="4" max="4" width="17.1796875" style="18" bestFit="1" customWidth="1"/>
    <col min="5" max="5" width="17.453125" style="2" customWidth="1"/>
    <col min="6" max="6" width="26.1796875" style="2" bestFit="1" customWidth="1"/>
    <col min="7" max="7" width="16.7265625" style="2" customWidth="1"/>
    <col min="8" max="8" width="15.453125" style="2" customWidth="1"/>
    <col min="9" max="9" width="17.81640625" style="2" customWidth="1"/>
    <col min="10" max="11" width="11.453125" style="2" customWidth="1"/>
    <col min="12" max="12" width="14.54296875" style="2" customWidth="1"/>
    <col min="13" max="16384" width="11.453125" style="2"/>
  </cols>
  <sheetData>
    <row r="1" spans="1:12" x14ac:dyDescent="0.25">
      <c r="A1" s="112"/>
      <c r="B1" s="112"/>
      <c r="C1" s="112"/>
      <c r="D1" s="112"/>
      <c r="E1" s="112" t="s">
        <v>84</v>
      </c>
      <c r="F1" s="112"/>
      <c r="G1" s="112"/>
      <c r="H1" s="112"/>
      <c r="I1" s="112"/>
    </row>
    <row r="2" spans="1:12" x14ac:dyDescent="0.25">
      <c r="A2" s="1"/>
      <c r="B2" s="1"/>
      <c r="C2" s="1"/>
      <c r="D2" s="61"/>
      <c r="E2" s="1"/>
      <c r="F2" s="1"/>
      <c r="G2" s="1"/>
      <c r="H2" s="1"/>
      <c r="I2" s="1"/>
    </row>
    <row r="3" spans="1:12" x14ac:dyDescent="0.25">
      <c r="A3" s="112"/>
      <c r="B3" s="112"/>
      <c r="C3" s="112"/>
      <c r="D3" s="112"/>
      <c r="E3" s="112" t="s">
        <v>200</v>
      </c>
      <c r="F3" s="112"/>
      <c r="G3" s="112"/>
      <c r="H3" s="112"/>
      <c r="I3" s="112"/>
    </row>
    <row r="4" spans="1:12" x14ac:dyDescent="0.25">
      <c r="A4" s="1"/>
      <c r="B4" s="1"/>
      <c r="C4" s="1"/>
      <c r="D4" s="61"/>
      <c r="E4" s="1"/>
      <c r="F4" s="1"/>
      <c r="G4" s="1"/>
      <c r="H4" s="1"/>
      <c r="I4" s="1"/>
    </row>
    <row r="5" spans="1:12" ht="13" thickBot="1" x14ac:dyDescent="0.3">
      <c r="A5" s="9"/>
      <c r="B5" s="9"/>
      <c r="C5" s="9"/>
      <c r="D5" s="51"/>
      <c r="E5" s="9"/>
      <c r="F5" s="9"/>
      <c r="G5" s="9"/>
      <c r="H5" s="9"/>
      <c r="I5" s="9"/>
    </row>
    <row r="6" spans="1:12" ht="13.5" customHeight="1" thickTop="1" x14ac:dyDescent="0.25">
      <c r="B6" s="143">
        <v>43404</v>
      </c>
      <c r="C6" s="110" t="s">
        <v>230</v>
      </c>
      <c r="D6" s="142" t="s">
        <v>231</v>
      </c>
      <c r="E6" s="110" t="s">
        <v>233</v>
      </c>
      <c r="F6" s="110" t="s">
        <v>235</v>
      </c>
      <c r="G6" s="141" t="s">
        <v>143</v>
      </c>
      <c r="H6" s="141" t="s">
        <v>236</v>
      </c>
      <c r="I6" s="141" t="s">
        <v>238</v>
      </c>
    </row>
    <row r="7" spans="1:12" ht="25.5" customHeight="1" x14ac:dyDescent="0.25">
      <c r="A7" s="2" t="s">
        <v>65</v>
      </c>
      <c r="B7" s="122" t="s">
        <v>228</v>
      </c>
      <c r="C7" s="127" t="s">
        <v>274</v>
      </c>
      <c r="D7" s="187" t="s">
        <v>232</v>
      </c>
      <c r="E7" s="127" t="s">
        <v>234</v>
      </c>
      <c r="F7" s="127" t="s">
        <v>275</v>
      </c>
      <c r="G7" s="162" t="s">
        <v>162</v>
      </c>
      <c r="H7" s="137" t="s">
        <v>237</v>
      </c>
      <c r="I7" s="122" t="s">
        <v>239</v>
      </c>
    </row>
    <row r="8" spans="1:12" ht="25" x14ac:dyDescent="0.25">
      <c r="A8" s="7" t="s">
        <v>30</v>
      </c>
      <c r="B8" s="122" t="s">
        <v>229</v>
      </c>
      <c r="C8" s="127"/>
      <c r="D8" s="125"/>
      <c r="E8" s="129"/>
      <c r="F8" s="127"/>
      <c r="G8" s="122"/>
      <c r="H8" s="137"/>
      <c r="I8" s="122" t="s">
        <v>240</v>
      </c>
    </row>
    <row r="9" spans="1:12" ht="13" thickBot="1" x14ac:dyDescent="0.3">
      <c r="A9" s="13" t="s">
        <v>119</v>
      </c>
      <c r="B9" s="128"/>
      <c r="C9" s="10" t="s">
        <v>85</v>
      </c>
      <c r="D9" s="55" t="s">
        <v>86</v>
      </c>
      <c r="E9" s="10" t="s">
        <v>150</v>
      </c>
      <c r="F9" s="128"/>
      <c r="G9" s="13"/>
      <c r="H9" s="235"/>
      <c r="I9" s="235"/>
    </row>
    <row r="10" spans="1:12" x14ac:dyDescent="0.25">
      <c r="A10" s="7" t="s">
        <v>0</v>
      </c>
      <c r="B10" s="11">
        <f>SUM(B12:B39)</f>
        <v>365779</v>
      </c>
      <c r="C10" s="12">
        <f>SUM(C12:C39)</f>
        <v>1284981627</v>
      </c>
      <c r="D10" s="12">
        <v>532992.41327642417</v>
      </c>
      <c r="E10" s="12">
        <f>SUM(E12:E39)</f>
        <v>1479886617</v>
      </c>
      <c r="F10" s="12">
        <f>SUM(F12:F39)+1</f>
        <v>1284981557</v>
      </c>
      <c r="G10" s="12">
        <f>SUM(G12:G39)-1</f>
        <v>1027985302</v>
      </c>
      <c r="H10" s="12">
        <v>0</v>
      </c>
      <c r="I10" s="12">
        <f>SUM(I12:I39)</f>
        <v>1330428825</v>
      </c>
    </row>
    <row r="11" spans="1:12" x14ac:dyDescent="0.25">
      <c r="B11" s="3"/>
      <c r="C11" s="3"/>
      <c r="D11" s="58"/>
      <c r="E11" s="3"/>
      <c r="F11" s="3"/>
      <c r="G11" s="3"/>
      <c r="H11" s="3"/>
      <c r="I11" s="3"/>
    </row>
    <row r="12" spans="1:12" x14ac:dyDescent="0.25">
      <c r="A12" s="2" t="s">
        <v>1</v>
      </c>
      <c r="B12" s="105">
        <v>4346</v>
      </c>
      <c r="C12" s="37">
        <v>15267498</v>
      </c>
      <c r="D12" s="37">
        <v>317654.07250023296</v>
      </c>
      <c r="E12" s="105">
        <v>25617351</v>
      </c>
      <c r="F12" s="105">
        <v>22243477</v>
      </c>
      <c r="G12" s="105">
        <v>12213998</v>
      </c>
      <c r="H12" s="106">
        <v>0</v>
      </c>
      <c r="I12" s="105">
        <v>22243477</v>
      </c>
      <c r="J12" s="4"/>
      <c r="L12" s="3"/>
    </row>
    <row r="13" spans="1:12" x14ac:dyDescent="0.25">
      <c r="A13" s="2" t="s">
        <v>2</v>
      </c>
      <c r="B13" s="105">
        <v>25353</v>
      </c>
      <c r="C13" s="105">
        <v>89065089</v>
      </c>
      <c r="D13" s="37">
        <v>657833.96050569043</v>
      </c>
      <c r="E13" s="105">
        <v>72162549</v>
      </c>
      <c r="F13" s="105">
        <v>62658546</v>
      </c>
      <c r="G13" s="105">
        <v>71252071</v>
      </c>
      <c r="H13" s="106">
        <v>0</v>
      </c>
      <c r="I13" s="105">
        <v>71252071</v>
      </c>
      <c r="L13" s="3"/>
    </row>
    <row r="14" spans="1:12" x14ac:dyDescent="0.25">
      <c r="A14" s="2" t="s">
        <v>3</v>
      </c>
      <c r="B14" s="105">
        <v>63804</v>
      </c>
      <c r="C14" s="105">
        <v>224143452</v>
      </c>
      <c r="D14" s="37">
        <v>361878.58535408619</v>
      </c>
      <c r="E14" s="105">
        <v>330128743</v>
      </c>
      <c r="F14" s="105">
        <v>286649896</v>
      </c>
      <c r="G14" s="105">
        <v>179314762</v>
      </c>
      <c r="H14" s="106">
        <v>0</v>
      </c>
      <c r="I14" s="105">
        <v>286649896</v>
      </c>
      <c r="L14" s="3"/>
    </row>
    <row r="15" spans="1:12" x14ac:dyDescent="0.25">
      <c r="A15" s="2" t="s">
        <v>4</v>
      </c>
      <c r="B15" s="105">
        <v>48045</v>
      </c>
      <c r="C15" s="105">
        <v>168782085</v>
      </c>
      <c r="D15" s="37">
        <v>506478.62106570922</v>
      </c>
      <c r="E15" s="105">
        <v>177617433</v>
      </c>
      <c r="F15" s="105">
        <v>154224738</v>
      </c>
      <c r="G15" s="105">
        <v>135025668</v>
      </c>
      <c r="H15" s="106">
        <v>0</v>
      </c>
      <c r="I15" s="105">
        <v>154224738</v>
      </c>
      <c r="L15" s="3"/>
    </row>
    <row r="16" spans="1:12" x14ac:dyDescent="0.25">
      <c r="A16" s="2" t="s">
        <v>5</v>
      </c>
      <c r="B16" s="105">
        <v>3007</v>
      </c>
      <c r="C16" s="105">
        <v>10563591</v>
      </c>
      <c r="D16" s="37">
        <v>482462.83833651082</v>
      </c>
      <c r="E16" s="105">
        <v>11669929</v>
      </c>
      <c r="F16" s="105">
        <v>10132968</v>
      </c>
      <c r="G16" s="105">
        <v>8450873</v>
      </c>
      <c r="H16" s="106">
        <v>0</v>
      </c>
      <c r="I16" s="105">
        <v>10132968</v>
      </c>
      <c r="L16" s="3"/>
    </row>
    <row r="17" spans="1:12" x14ac:dyDescent="0.25">
      <c r="B17" s="285"/>
      <c r="C17" s="105"/>
      <c r="D17" s="37"/>
      <c r="E17" s="105"/>
      <c r="F17" s="105"/>
      <c r="G17" s="105"/>
      <c r="H17" s="106"/>
      <c r="I17" s="105"/>
      <c r="L17" s="3"/>
    </row>
    <row r="18" spans="1:12" x14ac:dyDescent="0.25">
      <c r="A18" s="2" t="s">
        <v>6</v>
      </c>
      <c r="B18" s="105">
        <v>2835</v>
      </c>
      <c r="C18" s="105">
        <v>9959355</v>
      </c>
      <c r="D18" s="37">
        <v>285933.80916549568</v>
      </c>
      <c r="E18" s="105">
        <v>18564621</v>
      </c>
      <c r="F18" s="105">
        <v>16119610</v>
      </c>
      <c r="G18" s="105">
        <v>7967484</v>
      </c>
      <c r="H18" s="106">
        <v>0</v>
      </c>
      <c r="I18" s="105">
        <v>16119610</v>
      </c>
      <c r="L18" s="3"/>
    </row>
    <row r="19" spans="1:12" x14ac:dyDescent="0.25">
      <c r="A19" s="2" t="s">
        <v>7</v>
      </c>
      <c r="B19" s="105">
        <v>4540</v>
      </c>
      <c r="C19" s="105">
        <v>15949020</v>
      </c>
      <c r="D19" s="37">
        <v>517906.05166631419</v>
      </c>
      <c r="E19" s="105">
        <v>16413597</v>
      </c>
      <c r="F19" s="105">
        <v>14251882</v>
      </c>
      <c r="G19" s="105">
        <v>12759216</v>
      </c>
      <c r="H19" s="106">
        <v>0</v>
      </c>
      <c r="I19" s="105">
        <v>14251882</v>
      </c>
      <c r="L19" s="3"/>
    </row>
    <row r="20" spans="1:12" x14ac:dyDescent="0.25">
      <c r="A20" s="2" t="s">
        <v>8</v>
      </c>
      <c r="B20" s="105">
        <v>6080</v>
      </c>
      <c r="C20" s="105">
        <v>21359040</v>
      </c>
      <c r="D20" s="37">
        <v>427160.89734202862</v>
      </c>
      <c r="E20" s="105">
        <v>26650835</v>
      </c>
      <c r="F20" s="105">
        <v>23140848</v>
      </c>
      <c r="G20" s="105">
        <v>17087232</v>
      </c>
      <c r="H20" s="106">
        <v>0</v>
      </c>
      <c r="I20" s="105">
        <v>23140848</v>
      </c>
      <c r="L20" s="3"/>
    </row>
    <row r="21" spans="1:12" x14ac:dyDescent="0.25">
      <c r="A21" s="2" t="s">
        <v>9</v>
      </c>
      <c r="B21" s="105">
        <v>9130</v>
      </c>
      <c r="C21" s="105">
        <v>32073690</v>
      </c>
      <c r="D21" s="37">
        <v>418072.59187900205</v>
      </c>
      <c r="E21" s="105">
        <v>40890036</v>
      </c>
      <c r="F21" s="105">
        <v>35504708</v>
      </c>
      <c r="G21" s="105">
        <v>25658952</v>
      </c>
      <c r="H21" s="106">
        <v>0</v>
      </c>
      <c r="I21" s="105">
        <v>35504708</v>
      </c>
      <c r="L21" s="3"/>
    </row>
    <row r="22" spans="1:12" x14ac:dyDescent="0.25">
      <c r="A22" s="2" t="s">
        <v>10</v>
      </c>
      <c r="B22" s="105">
        <v>3014</v>
      </c>
      <c r="C22" s="105">
        <v>10588182</v>
      </c>
      <c r="D22" s="37">
        <v>362922.87108167773</v>
      </c>
      <c r="E22" s="105">
        <v>15549900</v>
      </c>
      <c r="F22" s="105">
        <v>13501936</v>
      </c>
      <c r="G22" s="105">
        <v>8470546</v>
      </c>
      <c r="H22" s="106">
        <v>0</v>
      </c>
      <c r="I22" s="105">
        <v>13501936</v>
      </c>
      <c r="L22" s="3"/>
    </row>
    <row r="23" spans="1:12" x14ac:dyDescent="0.25">
      <c r="B23" s="285"/>
      <c r="C23" s="105"/>
      <c r="D23" s="37"/>
      <c r="E23" s="105"/>
      <c r="F23" s="105"/>
      <c r="G23" s="105"/>
      <c r="H23" s="106"/>
      <c r="I23" s="105"/>
      <c r="L23" s="3"/>
    </row>
    <row r="24" spans="1:12" x14ac:dyDescent="0.25">
      <c r="A24" s="2" t="s">
        <v>11</v>
      </c>
      <c r="B24" s="105">
        <v>10271</v>
      </c>
      <c r="C24" s="105">
        <v>36082023</v>
      </c>
      <c r="D24" s="37">
        <v>468642.31880761695</v>
      </c>
      <c r="E24" s="105">
        <v>41036504</v>
      </c>
      <c r="F24" s="105">
        <v>35631886</v>
      </c>
      <c r="G24" s="105">
        <v>28865618</v>
      </c>
      <c r="H24" s="106">
        <v>0</v>
      </c>
      <c r="I24" s="105">
        <v>35631886</v>
      </c>
      <c r="L24" s="3"/>
    </row>
    <row r="25" spans="1:12" x14ac:dyDescent="0.25">
      <c r="A25" s="2" t="s">
        <v>12</v>
      </c>
      <c r="B25" s="105">
        <v>1623</v>
      </c>
      <c r="C25" s="105">
        <v>5701599</v>
      </c>
      <c r="D25" s="37">
        <v>637446.99289811531</v>
      </c>
      <c r="E25" s="105">
        <v>4767309</v>
      </c>
      <c r="F25" s="105">
        <v>4139442</v>
      </c>
      <c r="G25" s="105">
        <v>4561279</v>
      </c>
      <c r="H25" s="106">
        <v>0</v>
      </c>
      <c r="I25" s="105">
        <v>4561279</v>
      </c>
      <c r="L25" s="3"/>
    </row>
    <row r="26" spans="1:12" x14ac:dyDescent="0.25">
      <c r="A26" s="2" t="s">
        <v>13</v>
      </c>
      <c r="B26" s="105">
        <v>10780</v>
      </c>
      <c r="C26" s="105">
        <v>37870140</v>
      </c>
      <c r="D26" s="37">
        <v>500096.7358164324</v>
      </c>
      <c r="E26" s="105">
        <v>40361132</v>
      </c>
      <c r="F26" s="105">
        <v>35045462</v>
      </c>
      <c r="G26" s="105">
        <v>30296112</v>
      </c>
      <c r="H26" s="106">
        <v>0</v>
      </c>
      <c r="I26" s="105">
        <v>35045462</v>
      </c>
      <c r="L26" s="3"/>
    </row>
    <row r="27" spans="1:12" x14ac:dyDescent="0.25">
      <c r="A27" s="2" t="s">
        <v>14</v>
      </c>
      <c r="B27" s="105">
        <v>12044</v>
      </c>
      <c r="C27" s="105">
        <v>42310572</v>
      </c>
      <c r="D27" s="37">
        <v>586235.46149925317</v>
      </c>
      <c r="E27" s="105">
        <v>38467842</v>
      </c>
      <c r="F27" s="105">
        <v>33401523</v>
      </c>
      <c r="G27" s="105">
        <v>33848458</v>
      </c>
      <c r="H27" s="106">
        <v>0</v>
      </c>
      <c r="I27" s="105">
        <v>33848458</v>
      </c>
      <c r="L27" s="3"/>
    </row>
    <row r="28" spans="1:12" x14ac:dyDescent="0.25">
      <c r="A28" s="2" t="s">
        <v>15</v>
      </c>
      <c r="B28" s="105">
        <v>986</v>
      </c>
      <c r="C28" s="105">
        <v>3463818</v>
      </c>
      <c r="D28" s="37">
        <v>880896.79933110368</v>
      </c>
      <c r="E28" s="105">
        <v>2095804</v>
      </c>
      <c r="F28" s="105">
        <v>1819781</v>
      </c>
      <c r="G28" s="105">
        <v>2771054</v>
      </c>
      <c r="H28" s="106">
        <v>0</v>
      </c>
      <c r="I28" s="105">
        <v>2771054</v>
      </c>
      <c r="L28" s="3"/>
    </row>
    <row r="29" spans="1:12" x14ac:dyDescent="0.25">
      <c r="B29" s="285"/>
      <c r="C29" s="105"/>
      <c r="D29" s="37"/>
      <c r="E29" s="105"/>
      <c r="F29" s="105"/>
      <c r="G29" s="105"/>
      <c r="H29" s="106"/>
      <c r="I29" s="105"/>
      <c r="L29" s="3"/>
    </row>
    <row r="30" spans="1:12" x14ac:dyDescent="0.25">
      <c r="A30" s="2" t="s">
        <v>16</v>
      </c>
      <c r="B30" s="105">
        <v>50904</v>
      </c>
      <c r="C30" s="105">
        <v>178825752</v>
      </c>
      <c r="D30" s="37">
        <v>722950.92496312095</v>
      </c>
      <c r="E30" s="105">
        <v>131838391</v>
      </c>
      <c r="F30" s="105">
        <v>114474919</v>
      </c>
      <c r="G30" s="105">
        <v>143060602</v>
      </c>
      <c r="H30" s="106">
        <v>0</v>
      </c>
      <c r="I30" s="105">
        <v>143060602</v>
      </c>
      <c r="L30" s="3"/>
    </row>
    <row r="31" spans="1:12" x14ac:dyDescent="0.25">
      <c r="A31" s="2" t="s">
        <v>17</v>
      </c>
      <c r="B31" s="105">
        <v>76719</v>
      </c>
      <c r="C31" s="105">
        <v>269513847</v>
      </c>
      <c r="D31" s="37">
        <v>431459.14068753005</v>
      </c>
      <c r="E31" s="105">
        <v>332937140</v>
      </c>
      <c r="F31" s="105">
        <v>289088420</v>
      </c>
      <c r="G31" s="105">
        <v>215611078</v>
      </c>
      <c r="H31" s="106">
        <v>0</v>
      </c>
      <c r="I31" s="105">
        <v>289088420</v>
      </c>
      <c r="L31" s="3"/>
    </row>
    <row r="32" spans="1:12" x14ac:dyDescent="0.25">
      <c r="A32" s="2" t="s">
        <v>18</v>
      </c>
      <c r="B32" s="105">
        <v>1812</v>
      </c>
      <c r="C32" s="105">
        <v>6365556</v>
      </c>
      <c r="D32" s="37">
        <v>621970.16583869571</v>
      </c>
      <c r="E32" s="105">
        <v>5454910</v>
      </c>
      <c r="F32" s="105">
        <v>4736484</v>
      </c>
      <c r="G32" s="105">
        <v>5092445</v>
      </c>
      <c r="H32" s="106">
        <v>0</v>
      </c>
      <c r="I32" s="105">
        <v>5092445</v>
      </c>
      <c r="L32" s="3"/>
    </row>
    <row r="33" spans="1:12" x14ac:dyDescent="0.25">
      <c r="A33" s="2" t="s">
        <v>19</v>
      </c>
      <c r="B33" s="105">
        <v>5341</v>
      </c>
      <c r="C33" s="105">
        <v>18762933</v>
      </c>
      <c r="D33" s="37">
        <v>460273.60642028198</v>
      </c>
      <c r="E33" s="105">
        <v>21727262</v>
      </c>
      <c r="F33" s="105">
        <v>18865723</v>
      </c>
      <c r="G33" s="105">
        <v>15010346</v>
      </c>
      <c r="H33" s="106">
        <v>0</v>
      </c>
      <c r="I33" s="105">
        <v>18865723</v>
      </c>
      <c r="L33" s="3"/>
    </row>
    <row r="34" spans="1:12" x14ac:dyDescent="0.25">
      <c r="A34" s="2" t="s">
        <v>20</v>
      </c>
      <c r="B34" s="105">
        <v>1977</v>
      </c>
      <c r="C34" s="105">
        <v>6945201</v>
      </c>
      <c r="D34" s="37">
        <v>307242.36587155965</v>
      </c>
      <c r="E34" s="105">
        <v>12048276</v>
      </c>
      <c r="F34" s="105">
        <v>10461486</v>
      </c>
      <c r="G34" s="105">
        <v>5556161</v>
      </c>
      <c r="H34" s="106">
        <v>0</v>
      </c>
      <c r="I34" s="105">
        <v>10461486</v>
      </c>
      <c r="L34" s="3"/>
    </row>
    <row r="35" spans="1:12" x14ac:dyDescent="0.25">
      <c r="B35" s="105"/>
      <c r="C35" s="105"/>
      <c r="D35" s="37"/>
      <c r="E35" s="105"/>
      <c r="F35" s="105"/>
      <c r="G35" s="105"/>
      <c r="H35" s="106"/>
      <c r="I35" s="105"/>
      <c r="L35" s="3"/>
    </row>
    <row r="36" spans="1:12" x14ac:dyDescent="0.25">
      <c r="A36" s="2" t="s">
        <v>21</v>
      </c>
      <c r="B36" s="105">
        <v>1964</v>
      </c>
      <c r="C36" s="105">
        <v>6899532</v>
      </c>
      <c r="D36" s="37">
        <v>995554.79640582344</v>
      </c>
      <c r="E36" s="105">
        <v>3693814</v>
      </c>
      <c r="F36" s="105">
        <v>3207329</v>
      </c>
      <c r="G36" s="105">
        <v>5519626</v>
      </c>
      <c r="H36" s="106">
        <v>0</v>
      </c>
      <c r="I36" s="105">
        <v>5519626</v>
      </c>
      <c r="L36" s="3"/>
    </row>
    <row r="37" spans="1:12" x14ac:dyDescent="0.25">
      <c r="A37" s="2" t="s">
        <v>22</v>
      </c>
      <c r="B37" s="105">
        <v>10240</v>
      </c>
      <c r="C37" s="105">
        <v>35973120</v>
      </c>
      <c r="D37" s="37">
        <v>364031.63344346551</v>
      </c>
      <c r="E37" s="105">
        <v>52669506</v>
      </c>
      <c r="F37" s="105">
        <v>45732790</v>
      </c>
      <c r="G37" s="105">
        <v>28778496</v>
      </c>
      <c r="H37" s="106">
        <v>0</v>
      </c>
      <c r="I37" s="105">
        <v>45732790</v>
      </c>
      <c r="L37" s="3"/>
    </row>
    <row r="38" spans="1:12" x14ac:dyDescent="0.25">
      <c r="A38" s="2" t="s">
        <v>23</v>
      </c>
      <c r="B38" s="105">
        <v>8315</v>
      </c>
      <c r="C38" s="105">
        <v>29210595</v>
      </c>
      <c r="D38" s="37">
        <v>292085.57609925006</v>
      </c>
      <c r="E38" s="105">
        <v>53302838</v>
      </c>
      <c r="F38" s="105">
        <v>46282710</v>
      </c>
      <c r="G38" s="105">
        <v>23368476</v>
      </c>
      <c r="H38" s="106">
        <v>0</v>
      </c>
      <c r="I38" s="105">
        <v>46282710</v>
      </c>
      <c r="L38" s="3"/>
    </row>
    <row r="39" spans="1:12" x14ac:dyDescent="0.25">
      <c r="A39" s="6" t="s">
        <v>24</v>
      </c>
      <c r="B39" s="107">
        <v>2649</v>
      </c>
      <c r="C39" s="107">
        <v>9305937</v>
      </c>
      <c r="D39" s="184">
        <v>1175104.122058362</v>
      </c>
      <c r="E39" s="107">
        <v>4220895</v>
      </c>
      <c r="F39" s="107">
        <v>3664992</v>
      </c>
      <c r="G39" s="107">
        <v>7444750</v>
      </c>
      <c r="H39" s="108">
        <v>0</v>
      </c>
      <c r="I39" s="107">
        <v>7444750</v>
      </c>
      <c r="L39" s="3"/>
    </row>
    <row r="40" spans="1:12" x14ac:dyDescent="0.25">
      <c r="A40" s="99"/>
      <c r="B40" s="99"/>
      <c r="C40" s="99"/>
      <c r="D40" s="172"/>
      <c r="E40" s="99"/>
      <c r="F40" s="99"/>
      <c r="G40" s="99"/>
      <c r="H40" s="99"/>
      <c r="I40" s="99"/>
      <c r="L40" s="3"/>
    </row>
    <row r="41" spans="1:12" ht="13" x14ac:dyDescent="0.3">
      <c r="A41" s="2" t="s">
        <v>83</v>
      </c>
      <c r="B41" s="3"/>
      <c r="C41" s="95"/>
      <c r="D41" s="58"/>
      <c r="F41" s="96"/>
      <c r="G41" s="3"/>
      <c r="H41" s="3"/>
      <c r="I41" s="3"/>
      <c r="L41" s="3"/>
    </row>
    <row r="42" spans="1:12" x14ac:dyDescent="0.25">
      <c r="B42" s="3"/>
      <c r="C42" s="3"/>
      <c r="D42" s="58"/>
      <c r="E42" s="3"/>
      <c r="F42" s="3"/>
      <c r="G42" s="3"/>
      <c r="H42" s="3"/>
      <c r="I42" s="3"/>
      <c r="L42" s="3"/>
    </row>
    <row r="43" spans="1:12" x14ac:dyDescent="0.25">
      <c r="A43" s="2" t="s">
        <v>273</v>
      </c>
      <c r="B43" s="3"/>
      <c r="C43" s="3"/>
      <c r="D43" s="58"/>
      <c r="E43" s="3"/>
      <c r="F43" s="3"/>
      <c r="G43" s="3"/>
      <c r="H43" s="3"/>
      <c r="I43" s="3"/>
      <c r="L43" s="3"/>
    </row>
    <row r="44" spans="1:12" x14ac:dyDescent="0.25">
      <c r="B44" s="3"/>
      <c r="C44" s="3"/>
      <c r="D44" s="58"/>
      <c r="E44" s="3"/>
      <c r="F44" s="3"/>
      <c r="G44" s="3"/>
      <c r="H44" s="3"/>
      <c r="I44" s="3"/>
      <c r="L44" s="3"/>
    </row>
    <row r="45" spans="1:12" x14ac:dyDescent="0.25">
      <c r="B45" s="94"/>
      <c r="C45" s="84"/>
      <c r="D45" s="94"/>
      <c r="E45" s="94"/>
      <c r="F45" s="94"/>
      <c r="G45" s="94"/>
      <c r="H45" s="94"/>
      <c r="I45" s="3"/>
    </row>
    <row r="46" spans="1:12" x14ac:dyDescent="0.25">
      <c r="B46" s="94"/>
      <c r="C46" s="84"/>
      <c r="D46" s="94"/>
      <c r="E46" s="94"/>
      <c r="F46" s="94"/>
      <c r="G46" s="94"/>
      <c r="H46" s="94"/>
      <c r="I46" s="3"/>
    </row>
    <row r="47" spans="1:12" x14ac:dyDescent="0.25">
      <c r="B47" s="94"/>
      <c r="C47" s="84"/>
      <c r="D47" s="94"/>
      <c r="E47" s="94"/>
      <c r="F47" s="94"/>
      <c r="G47" s="94"/>
      <c r="H47" s="94"/>
      <c r="I47" s="3"/>
    </row>
    <row r="48" spans="1:12" x14ac:dyDescent="0.25">
      <c r="B48" s="94"/>
      <c r="C48" s="84"/>
      <c r="D48" s="94"/>
      <c r="E48" s="94"/>
      <c r="F48" s="94"/>
      <c r="G48" s="94"/>
      <c r="H48" s="94"/>
    </row>
    <row r="49" spans="2:9" x14ac:dyDescent="0.25">
      <c r="B49" s="94"/>
      <c r="C49" s="84"/>
      <c r="D49" s="94"/>
      <c r="E49" s="94"/>
      <c r="F49" s="94"/>
      <c r="G49" s="94"/>
      <c r="H49" s="94"/>
    </row>
    <row r="50" spans="2:9" x14ac:dyDescent="0.25">
      <c r="B50" s="94"/>
      <c r="C50" s="84"/>
      <c r="D50" s="94"/>
      <c r="E50" s="94"/>
      <c r="F50" s="94"/>
      <c r="G50" s="94"/>
      <c r="H50" s="94"/>
    </row>
    <row r="51" spans="2:9" x14ac:dyDescent="0.25">
      <c r="B51" s="94"/>
      <c r="C51" s="84"/>
      <c r="D51" s="94"/>
      <c r="E51" s="94"/>
      <c r="F51" s="94"/>
      <c r="G51" s="94"/>
      <c r="H51" s="94"/>
      <c r="I51" s="3"/>
    </row>
    <row r="52" spans="2:9" x14ac:dyDescent="0.25">
      <c r="B52" s="94"/>
      <c r="C52" s="84"/>
      <c r="D52" s="94"/>
      <c r="E52" s="94"/>
      <c r="F52" s="94"/>
      <c r="G52" s="94"/>
      <c r="H52" s="94"/>
      <c r="I52" s="3"/>
    </row>
    <row r="53" spans="2:9" x14ac:dyDescent="0.25">
      <c r="B53" s="94"/>
      <c r="C53" s="84"/>
      <c r="D53" s="94"/>
      <c r="E53" s="94"/>
      <c r="F53" s="94"/>
      <c r="G53" s="94"/>
      <c r="H53" s="94"/>
      <c r="I53" s="3"/>
    </row>
    <row r="54" spans="2:9" x14ac:dyDescent="0.25">
      <c r="B54" s="94"/>
      <c r="C54" s="84"/>
      <c r="D54" s="94"/>
      <c r="E54" s="94"/>
      <c r="F54" s="94"/>
      <c r="G54" s="94"/>
      <c r="H54" s="94"/>
      <c r="I54" s="3"/>
    </row>
    <row r="55" spans="2:9" x14ac:dyDescent="0.25">
      <c r="B55" s="94"/>
      <c r="C55" s="84"/>
      <c r="D55" s="94"/>
      <c r="E55" s="94"/>
      <c r="F55" s="94"/>
      <c r="G55" s="94"/>
      <c r="H55" s="94"/>
      <c r="I55" s="3"/>
    </row>
    <row r="56" spans="2:9" x14ac:dyDescent="0.25">
      <c r="B56" s="94"/>
      <c r="C56" s="84"/>
      <c r="D56" s="94"/>
      <c r="E56" s="94"/>
      <c r="F56" s="94"/>
      <c r="G56" s="94"/>
      <c r="H56" s="94"/>
      <c r="I56" s="3"/>
    </row>
    <row r="57" spans="2:9" x14ac:dyDescent="0.25">
      <c r="B57" s="94"/>
      <c r="C57" s="84"/>
      <c r="D57" s="94"/>
      <c r="E57" s="94"/>
      <c r="F57" s="94"/>
      <c r="G57" s="94"/>
      <c r="H57" s="94"/>
      <c r="I57" s="3"/>
    </row>
    <row r="58" spans="2:9" x14ac:dyDescent="0.25">
      <c r="B58" s="94"/>
      <c r="C58" s="84"/>
      <c r="D58" s="94"/>
      <c r="E58" s="94"/>
      <c r="F58" s="94"/>
      <c r="G58" s="94"/>
      <c r="H58" s="94"/>
      <c r="I58" s="3"/>
    </row>
    <row r="59" spans="2:9" x14ac:dyDescent="0.25">
      <c r="B59" s="94"/>
      <c r="C59" s="84"/>
      <c r="D59" s="94"/>
      <c r="E59" s="94"/>
      <c r="F59" s="94"/>
      <c r="G59" s="94"/>
      <c r="H59" s="94"/>
      <c r="I59" s="3"/>
    </row>
    <row r="60" spans="2:9" x14ac:dyDescent="0.25">
      <c r="B60" s="94"/>
      <c r="C60" s="84"/>
      <c r="D60" s="94"/>
      <c r="E60" s="94"/>
      <c r="F60" s="94"/>
      <c r="G60" s="94"/>
      <c r="H60" s="94"/>
      <c r="I60" s="3"/>
    </row>
    <row r="61" spans="2:9" x14ac:dyDescent="0.25">
      <c r="B61" s="94"/>
      <c r="C61" s="84"/>
      <c r="D61" s="94"/>
      <c r="E61" s="94"/>
      <c r="F61" s="94"/>
      <c r="G61" s="94"/>
      <c r="H61" s="94"/>
      <c r="I61" s="3"/>
    </row>
    <row r="62" spans="2:9" x14ac:dyDescent="0.25">
      <c r="B62" s="94"/>
      <c r="C62" s="84"/>
      <c r="D62" s="94"/>
      <c r="E62" s="94"/>
      <c r="F62" s="94"/>
      <c r="G62" s="94"/>
      <c r="H62" s="94"/>
      <c r="I62" s="3"/>
    </row>
    <row r="63" spans="2:9" x14ac:dyDescent="0.25">
      <c r="B63" s="94"/>
      <c r="C63" s="84"/>
      <c r="D63" s="94"/>
      <c r="E63" s="94"/>
      <c r="F63" s="94"/>
      <c r="G63" s="94"/>
      <c r="H63" s="94"/>
      <c r="I63" s="3"/>
    </row>
    <row r="64" spans="2:9" x14ac:dyDescent="0.25">
      <c r="B64" s="94"/>
      <c r="C64" s="84"/>
      <c r="D64" s="94"/>
      <c r="E64" s="94"/>
      <c r="F64" s="94"/>
      <c r="G64" s="94"/>
      <c r="H64" s="94"/>
      <c r="I64" s="3"/>
    </row>
    <row r="65" spans="2:9" x14ac:dyDescent="0.25">
      <c r="B65" s="94"/>
      <c r="C65" s="84"/>
      <c r="D65" s="94"/>
      <c r="E65" s="94"/>
      <c r="F65" s="94"/>
      <c r="G65" s="94"/>
      <c r="H65" s="94"/>
      <c r="I65" s="3"/>
    </row>
    <row r="66" spans="2:9" x14ac:dyDescent="0.25">
      <c r="B66" s="94"/>
      <c r="C66" s="84"/>
      <c r="D66" s="94"/>
      <c r="E66" s="94"/>
      <c r="F66" s="94"/>
      <c r="G66" s="94"/>
      <c r="H66" s="94"/>
      <c r="I66" s="3"/>
    </row>
    <row r="67" spans="2:9" x14ac:dyDescent="0.25">
      <c r="B67" s="94"/>
      <c r="C67" s="84"/>
      <c r="D67" s="94"/>
      <c r="E67" s="94"/>
      <c r="F67" s="94"/>
      <c r="G67" s="94"/>
      <c r="H67" s="94"/>
      <c r="I67" s="3"/>
    </row>
    <row r="68" spans="2:9" x14ac:dyDescent="0.25">
      <c r="B68" s="94"/>
      <c r="C68" s="84"/>
      <c r="D68" s="94"/>
      <c r="E68" s="94"/>
      <c r="F68" s="94"/>
      <c r="G68" s="94"/>
      <c r="H68" s="94"/>
      <c r="I68" s="3"/>
    </row>
    <row r="69" spans="2:9" x14ac:dyDescent="0.25">
      <c r="B69" s="94"/>
      <c r="C69" s="84"/>
      <c r="D69" s="94"/>
      <c r="E69" s="94"/>
      <c r="F69" s="94"/>
      <c r="G69" s="94"/>
      <c r="H69" s="94"/>
      <c r="I69" s="3"/>
    </row>
    <row r="70" spans="2:9" x14ac:dyDescent="0.25">
      <c r="B70" s="94"/>
      <c r="C70" s="94"/>
      <c r="D70" s="84"/>
      <c r="E70" s="94"/>
      <c r="F70" s="94"/>
      <c r="G70" s="94"/>
      <c r="H70" s="94"/>
      <c r="I70" s="3"/>
    </row>
    <row r="71" spans="2:9" x14ac:dyDescent="0.25">
      <c r="B71" s="94"/>
      <c r="C71" s="94"/>
      <c r="D71" s="84"/>
      <c r="E71" s="94"/>
      <c r="F71" s="94"/>
      <c r="G71" s="94"/>
      <c r="H71" s="94"/>
      <c r="I71" s="3"/>
    </row>
    <row r="72" spans="2:9" x14ac:dyDescent="0.25">
      <c r="B72" s="94"/>
      <c r="C72" s="94"/>
      <c r="D72" s="84"/>
      <c r="E72" s="94"/>
      <c r="F72" s="94"/>
      <c r="G72" s="94"/>
      <c r="H72" s="94"/>
      <c r="I72" s="3"/>
    </row>
    <row r="73" spans="2:9" x14ac:dyDescent="0.25">
      <c r="B73" s="3"/>
      <c r="C73" s="3"/>
      <c r="D73" s="58"/>
      <c r="E73" s="3"/>
      <c r="F73" s="3"/>
      <c r="G73" s="3"/>
      <c r="H73" s="3"/>
      <c r="I73" s="3"/>
    </row>
    <row r="74" spans="2:9" x14ac:dyDescent="0.25">
      <c r="B74" s="3"/>
      <c r="C74" s="3"/>
      <c r="D74" s="58"/>
      <c r="E74" s="3"/>
      <c r="F74" s="3"/>
      <c r="G74" s="3"/>
      <c r="H74" s="3"/>
      <c r="I74" s="3"/>
    </row>
    <row r="75" spans="2:9" x14ac:dyDescent="0.25">
      <c r="B75" s="3"/>
      <c r="C75" s="3"/>
      <c r="D75" s="58"/>
      <c r="E75" s="3"/>
      <c r="F75" s="3"/>
      <c r="G75" s="3"/>
      <c r="H75" s="3"/>
      <c r="I75" s="3"/>
    </row>
    <row r="76" spans="2:9" x14ac:dyDescent="0.25">
      <c r="B76" s="3"/>
      <c r="C76" s="3"/>
      <c r="D76" s="58"/>
      <c r="E76" s="3"/>
      <c r="F76" s="3"/>
      <c r="G76" s="3"/>
      <c r="H76" s="3"/>
      <c r="I76" s="3"/>
    </row>
    <row r="77" spans="2:9" x14ac:dyDescent="0.25">
      <c r="B77" s="3"/>
      <c r="C77" s="3"/>
      <c r="D77" s="58"/>
      <c r="E77" s="3"/>
      <c r="F77" s="3"/>
      <c r="G77" s="3"/>
      <c r="H77" s="3"/>
      <c r="I77" s="3"/>
    </row>
    <row r="78" spans="2:9" x14ac:dyDescent="0.25">
      <c r="B78" s="3"/>
      <c r="C78" s="3"/>
      <c r="D78" s="58"/>
      <c r="E78" s="3"/>
      <c r="F78" s="3"/>
      <c r="G78" s="3"/>
      <c r="H78" s="3"/>
      <c r="I78" s="3"/>
    </row>
    <row r="79" spans="2:9" x14ac:dyDescent="0.25">
      <c r="B79" s="3"/>
      <c r="C79" s="3"/>
      <c r="D79" s="58"/>
      <c r="E79" s="3"/>
      <c r="F79" s="3"/>
      <c r="G79" s="3"/>
      <c r="H79" s="3"/>
      <c r="I79" s="3"/>
    </row>
    <row r="80" spans="2:9" x14ac:dyDescent="0.25">
      <c r="B80" s="3"/>
      <c r="C80" s="3"/>
      <c r="D80" s="58"/>
      <c r="E80" s="3"/>
      <c r="F80" s="3"/>
      <c r="G80" s="3"/>
      <c r="H80" s="3"/>
      <c r="I80" s="3"/>
    </row>
    <row r="81" spans="2:9" x14ac:dyDescent="0.25">
      <c r="B81" s="3"/>
      <c r="C81" s="3"/>
      <c r="D81" s="58"/>
      <c r="E81" s="3"/>
      <c r="F81" s="3"/>
      <c r="G81" s="3"/>
      <c r="H81" s="3"/>
      <c r="I81" s="3"/>
    </row>
    <row r="82" spans="2:9" x14ac:dyDescent="0.25">
      <c r="B82" s="3"/>
      <c r="C82" s="3"/>
      <c r="D82" s="58"/>
      <c r="E82" s="3"/>
      <c r="F82" s="3"/>
      <c r="G82" s="3"/>
      <c r="H82" s="3"/>
      <c r="I82" s="3"/>
    </row>
    <row r="83" spans="2:9" x14ac:dyDescent="0.25">
      <c r="B83" s="3"/>
      <c r="C83" s="3"/>
      <c r="D83" s="58"/>
      <c r="E83" s="3"/>
      <c r="F83" s="3"/>
      <c r="G83" s="3"/>
      <c r="H83" s="3"/>
      <c r="I83" s="3"/>
    </row>
    <row r="84" spans="2:9" x14ac:dyDescent="0.25">
      <c r="B84" s="3"/>
      <c r="C84" s="3"/>
      <c r="D84" s="58"/>
      <c r="E84" s="3"/>
      <c r="F84" s="3"/>
      <c r="G84" s="3"/>
      <c r="H84" s="3"/>
      <c r="I84" s="3"/>
    </row>
    <row r="85" spans="2:9" x14ac:dyDescent="0.25">
      <c r="B85" s="3"/>
      <c r="C85" s="3"/>
      <c r="D85" s="58"/>
      <c r="E85" s="3"/>
      <c r="F85" s="3"/>
      <c r="G85" s="3"/>
      <c r="H85" s="3"/>
      <c r="I85" s="3"/>
    </row>
    <row r="86" spans="2:9" x14ac:dyDescent="0.25">
      <c r="B86" s="3"/>
      <c r="C86" s="3"/>
      <c r="D86" s="58"/>
      <c r="E86" s="3"/>
      <c r="F86" s="3"/>
      <c r="G86" s="3"/>
      <c r="H86" s="3"/>
      <c r="I86" s="3"/>
    </row>
    <row r="87" spans="2:9" x14ac:dyDescent="0.25">
      <c r="B87" s="3"/>
      <c r="C87" s="3"/>
      <c r="D87" s="58"/>
      <c r="E87" s="3"/>
      <c r="F87" s="3"/>
      <c r="G87" s="3"/>
      <c r="H87" s="3"/>
      <c r="I87" s="3"/>
    </row>
    <row r="88" spans="2:9" x14ac:dyDescent="0.25">
      <c r="B88" s="3"/>
      <c r="C88" s="3"/>
      <c r="D88" s="58"/>
      <c r="E88" s="3"/>
      <c r="F88" s="3"/>
      <c r="G88" s="3"/>
      <c r="H88" s="3"/>
      <c r="I88" s="3"/>
    </row>
    <row r="89" spans="2:9" x14ac:dyDescent="0.25">
      <c r="B89" s="3"/>
      <c r="C89" s="3"/>
      <c r="D89" s="58"/>
      <c r="E89" s="3"/>
      <c r="F89" s="3"/>
      <c r="G89" s="3"/>
      <c r="H89" s="3"/>
      <c r="I89" s="3"/>
    </row>
    <row r="90" spans="2:9" x14ac:dyDescent="0.25">
      <c r="B90" s="3"/>
      <c r="C90" s="3"/>
      <c r="D90" s="58"/>
      <c r="E90" s="3"/>
      <c r="F90" s="3"/>
      <c r="G90" s="3"/>
      <c r="H90" s="3"/>
      <c r="I90" s="3"/>
    </row>
    <row r="91" spans="2:9" x14ac:dyDescent="0.25">
      <c r="B91" s="3"/>
      <c r="C91" s="3"/>
      <c r="D91" s="58"/>
      <c r="E91" s="3"/>
      <c r="F91" s="3"/>
      <c r="G91" s="3"/>
      <c r="H91" s="3"/>
      <c r="I91" s="3"/>
    </row>
    <row r="92" spans="2:9" x14ac:dyDescent="0.25">
      <c r="B92" s="3"/>
      <c r="C92" s="3"/>
      <c r="D92" s="58"/>
      <c r="E92" s="3"/>
      <c r="F92" s="3"/>
      <c r="G92" s="3"/>
      <c r="H92" s="3"/>
      <c r="I92" s="3"/>
    </row>
    <row r="93" spans="2:9" x14ac:dyDescent="0.25">
      <c r="B93" s="3"/>
      <c r="C93" s="3"/>
      <c r="D93" s="58"/>
      <c r="E93" s="3"/>
      <c r="F93" s="3"/>
      <c r="G93" s="3"/>
      <c r="H93" s="3"/>
      <c r="I93" s="3"/>
    </row>
    <row r="94" spans="2:9" x14ac:dyDescent="0.25">
      <c r="B94" s="3"/>
      <c r="C94" s="3"/>
      <c r="D94" s="58"/>
      <c r="E94" s="3"/>
      <c r="F94" s="3"/>
      <c r="G94" s="3"/>
      <c r="H94" s="3"/>
      <c r="I94" s="3"/>
    </row>
    <row r="95" spans="2:9" x14ac:dyDescent="0.25">
      <c r="B95" s="3"/>
      <c r="C95" s="3"/>
      <c r="D95" s="58"/>
      <c r="E95" s="3"/>
      <c r="F95" s="3"/>
      <c r="G95" s="3"/>
      <c r="H95" s="3"/>
      <c r="I95" s="3"/>
    </row>
    <row r="96" spans="2:9" x14ac:dyDescent="0.25">
      <c r="B96" s="3"/>
      <c r="C96" s="3"/>
      <c r="D96" s="58"/>
      <c r="E96" s="3"/>
      <c r="F96" s="3"/>
      <c r="G96" s="3"/>
      <c r="H96" s="3"/>
      <c r="I96" s="3"/>
    </row>
    <row r="97" spans="2:9" x14ac:dyDescent="0.25">
      <c r="B97" s="3"/>
      <c r="C97" s="3"/>
      <c r="D97" s="58"/>
      <c r="E97" s="3"/>
      <c r="F97" s="3"/>
      <c r="G97" s="3"/>
      <c r="H97" s="3"/>
      <c r="I97" s="3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19"/>
  <sheetViews>
    <sheetView showGridLines="0" tabSelected="1" zoomScale="114" zoomScaleNormal="114" workbookViewId="0">
      <selection activeCell="M49" sqref="M49"/>
    </sheetView>
  </sheetViews>
  <sheetFormatPr defaultColWidth="9.1796875" defaultRowHeight="12.5" x14ac:dyDescent="0.25"/>
  <cols>
    <col min="1" max="1" width="14.1796875" style="18" customWidth="1"/>
    <col min="2" max="2" width="16.7265625" style="18" customWidth="1"/>
    <col min="3" max="3" width="17.7265625" style="18" bestFit="1" customWidth="1"/>
    <col min="4" max="4" width="16.26953125" style="18" customWidth="1"/>
    <col min="5" max="5" width="17.7265625" style="18" bestFit="1" customWidth="1"/>
    <col min="6" max="6" width="14.81640625" style="18" bestFit="1" customWidth="1"/>
    <col min="7" max="7" width="15" style="18" bestFit="1" customWidth="1"/>
    <col min="8" max="8" width="2.7265625" style="18" customWidth="1"/>
    <col min="9" max="10" width="14" style="18" bestFit="1" customWidth="1"/>
    <col min="11" max="11" width="7.1796875" style="18" bestFit="1" customWidth="1"/>
    <col min="12" max="13" width="9.1796875" style="18"/>
    <col min="14" max="14" width="16.26953125" style="52" bestFit="1" customWidth="1"/>
    <col min="15" max="15" width="22.1796875" style="18" bestFit="1" customWidth="1"/>
    <col min="16" max="16" width="14.26953125" style="18" bestFit="1" customWidth="1"/>
    <col min="17" max="17" width="16.26953125" style="18" bestFit="1" customWidth="1"/>
    <col min="18" max="18" width="11.81640625" style="18" bestFit="1" customWidth="1"/>
    <col min="19" max="19" width="9.1796875" style="18"/>
    <col min="20" max="20" width="12.26953125" style="18" bestFit="1" customWidth="1"/>
    <col min="21" max="21" width="9.1796875" style="18"/>
    <col min="22" max="22" width="14" style="18" bestFit="1" customWidth="1"/>
    <col min="23" max="16384" width="9.1796875" style="18"/>
  </cols>
  <sheetData>
    <row r="1" spans="1:59" x14ac:dyDescent="0.25">
      <c r="B1" s="113"/>
      <c r="C1" s="113"/>
      <c r="D1" s="113"/>
      <c r="E1" s="113" t="s">
        <v>74</v>
      </c>
      <c r="F1" s="113"/>
      <c r="G1" s="113"/>
      <c r="H1" s="113"/>
      <c r="I1" s="113"/>
      <c r="J1" s="113"/>
      <c r="K1" s="113"/>
      <c r="L1" s="113"/>
    </row>
    <row r="2" spans="1:59" x14ac:dyDescent="0.25">
      <c r="C2" s="60"/>
      <c r="D2" s="19"/>
      <c r="O2" s="84"/>
    </row>
    <row r="3" spans="1:59" x14ac:dyDescent="0.25">
      <c r="A3" s="113"/>
      <c r="B3" s="113"/>
      <c r="C3" s="113"/>
      <c r="E3" s="113" t="s">
        <v>207</v>
      </c>
      <c r="F3" s="113"/>
      <c r="G3" s="113"/>
      <c r="H3" s="113"/>
      <c r="I3" s="113"/>
      <c r="J3" s="113"/>
      <c r="K3" s="113"/>
      <c r="L3" s="113"/>
    </row>
    <row r="4" spans="1:59" x14ac:dyDescent="0.25">
      <c r="A4" s="53"/>
      <c r="B4" s="53"/>
      <c r="C4" s="53"/>
      <c r="D4" s="113"/>
      <c r="E4" s="81" t="s">
        <v>126</v>
      </c>
      <c r="F4" s="81"/>
      <c r="G4" s="113"/>
      <c r="H4" s="53"/>
      <c r="I4" s="53"/>
      <c r="J4" s="53"/>
      <c r="K4" s="53"/>
      <c r="L4" s="53"/>
    </row>
    <row r="5" spans="1:59" ht="13" thickBot="1" x14ac:dyDescent="0.3">
      <c r="I5" s="51"/>
      <c r="O5" s="171"/>
    </row>
    <row r="6" spans="1:59" ht="15" customHeight="1" thickTop="1" x14ac:dyDescent="0.25">
      <c r="A6" s="38" t="s">
        <v>65</v>
      </c>
      <c r="B6" s="142" t="s">
        <v>39</v>
      </c>
      <c r="C6" s="115" t="s">
        <v>205</v>
      </c>
      <c r="D6" s="115"/>
      <c r="E6" s="142"/>
      <c r="F6" s="142"/>
      <c r="G6" s="38"/>
      <c r="H6" s="38"/>
      <c r="I6" s="115" t="s">
        <v>206</v>
      </c>
      <c r="J6" s="115"/>
      <c r="K6" s="115"/>
      <c r="L6" s="115"/>
      <c r="M6" s="53"/>
      <c r="N6" s="172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</row>
    <row r="7" spans="1:59" x14ac:dyDescent="0.25">
      <c r="A7" s="52" t="s">
        <v>30</v>
      </c>
      <c r="B7" s="41" t="s">
        <v>71</v>
      </c>
      <c r="C7" s="132" t="s">
        <v>65</v>
      </c>
      <c r="D7" s="132" t="s">
        <v>65</v>
      </c>
      <c r="E7" s="173"/>
      <c r="F7" s="173"/>
      <c r="G7" s="41" t="s">
        <v>67</v>
      </c>
      <c r="H7" s="41"/>
      <c r="I7" s="40"/>
      <c r="J7" s="40"/>
      <c r="K7" s="40"/>
      <c r="L7" s="40" t="s">
        <v>67</v>
      </c>
    </row>
    <row r="8" spans="1:59" ht="13.5" thickBot="1" x14ac:dyDescent="0.35">
      <c r="A8" s="54" t="s">
        <v>119</v>
      </c>
      <c r="B8" s="42" t="s">
        <v>72</v>
      </c>
      <c r="C8" s="55" t="s">
        <v>66</v>
      </c>
      <c r="D8" s="55" t="s">
        <v>183</v>
      </c>
      <c r="E8" s="55" t="s">
        <v>40</v>
      </c>
      <c r="F8" s="55" t="s">
        <v>46</v>
      </c>
      <c r="G8" s="55" t="s">
        <v>69</v>
      </c>
      <c r="H8" s="55"/>
      <c r="I8" s="42" t="s">
        <v>65</v>
      </c>
      <c r="J8" s="42" t="s">
        <v>40</v>
      </c>
      <c r="K8" s="55" t="s">
        <v>46</v>
      </c>
      <c r="L8" s="55" t="s">
        <v>69</v>
      </c>
    </row>
    <row r="9" spans="1:59" ht="13" x14ac:dyDescent="0.3">
      <c r="A9" s="52" t="s">
        <v>0</v>
      </c>
      <c r="B9" s="19">
        <f>SUM(B11:B38)</f>
        <v>14352882598.490002</v>
      </c>
      <c r="C9" s="93">
        <f>SUM(C11:C38)</f>
        <v>6705794859.4700003</v>
      </c>
      <c r="D9" s="19">
        <f t="shared" ref="D9:G9" si="0">SUM(D11:D38)</f>
        <v>101444365.14999999</v>
      </c>
      <c r="E9" s="93">
        <f t="shared" si="0"/>
        <v>6909851822.0500011</v>
      </c>
      <c r="F9" s="93">
        <f>SUM(F11:F38)</f>
        <v>630466741.83000004</v>
      </c>
      <c r="G9" s="19">
        <f t="shared" si="0"/>
        <v>5324809.9900000039</v>
      </c>
      <c r="H9" s="19"/>
      <c r="I9" s="56">
        <f>IF(B9&lt;&gt;0,((+C9+D9)/B9),(IF(C9&lt;&gt;0,1,0)))</f>
        <v>0.47427679965390068</v>
      </c>
      <c r="J9" s="56">
        <f>IF($B9&lt;&gt;0,(E9/$B9),(IF(E9&lt;&gt;0,1,0)))</f>
        <v>0.48142606717740127</v>
      </c>
      <c r="K9" s="56">
        <f>IF($B9&lt;&gt;0,(F9/$B9),(IF(F9&lt;&gt;0,1,0)))</f>
        <v>4.3926140794625354E-2</v>
      </c>
      <c r="L9" s="56">
        <f>IF($B9&lt;&gt;0,(G9/$B9),(IF(G9&lt;&gt;0,1,0)))</f>
        <v>3.7099237407266201E-4</v>
      </c>
      <c r="N9" s="97"/>
      <c r="P9" s="174"/>
      <c r="Q9" s="174"/>
    </row>
    <row r="10" spans="1:59" x14ac:dyDescent="0.25">
      <c r="A10" s="52"/>
      <c r="B10" s="48"/>
      <c r="C10" s="175"/>
      <c r="D10" s="44"/>
      <c r="E10" s="40"/>
      <c r="F10" s="40"/>
      <c r="G10" s="40"/>
      <c r="H10" s="40"/>
      <c r="I10" s="57"/>
      <c r="J10" s="57"/>
      <c r="K10" s="57"/>
      <c r="L10" s="57"/>
      <c r="N10" s="18"/>
    </row>
    <row r="11" spans="1:59" x14ac:dyDescent="0.25">
      <c r="A11" s="18" t="s">
        <v>1</v>
      </c>
      <c r="B11" s="68">
        <f>SUM(C11:G11)</f>
        <v>135037406.59999999</v>
      </c>
      <c r="C11" s="176">
        <v>30734335</v>
      </c>
      <c r="D11" s="176">
        <v>730076.87</v>
      </c>
      <c r="E11" s="176">
        <v>93831611.569999993</v>
      </c>
      <c r="F11" s="176">
        <v>9705446.7400000002</v>
      </c>
      <c r="G11" s="176">
        <v>35936.42</v>
      </c>
      <c r="H11" s="39"/>
      <c r="I11" s="49">
        <f>IF(B11&lt;&gt;0,((+C11+D11)/B11*100),(IF(C11&lt;&gt;0,1,0)))</f>
        <v>23.300515510640739</v>
      </c>
      <c r="J11" s="49">
        <f>IF($B11&lt;&gt;0,(E11/$B11*100),(IF(E11&lt;&gt;0,1,0)))</f>
        <v>69.485643965262582</v>
      </c>
      <c r="K11" s="49">
        <f t="shared" ref="K11:L11" si="1">IF($B11&lt;&gt;0,(F11/$B11*100),(IF(F11&lt;&gt;0,1,0)))</f>
        <v>7.1872283275914164</v>
      </c>
      <c r="L11" s="49">
        <f t="shared" si="1"/>
        <v>2.6612196505260789E-2</v>
      </c>
      <c r="M11" s="177"/>
      <c r="N11" s="18"/>
      <c r="Q11" s="84"/>
    </row>
    <row r="12" spans="1:59" x14ac:dyDescent="0.25">
      <c r="A12" s="18" t="s">
        <v>2</v>
      </c>
      <c r="B12" s="17">
        <f t="shared" ref="B12:B15" si="2">SUM(C12:G12)</f>
        <v>1250633152.52</v>
      </c>
      <c r="C12" s="176">
        <v>733315800</v>
      </c>
      <c r="D12" s="176">
        <v>11115446.15</v>
      </c>
      <c r="E12" s="176">
        <v>462166124.78000003</v>
      </c>
      <c r="F12" s="176">
        <v>42684729.589999996</v>
      </c>
      <c r="G12" s="176">
        <v>1351052</v>
      </c>
      <c r="H12" s="68"/>
      <c r="I12" s="49">
        <f t="shared" ref="I12:I15" si="3">IF(B12&lt;&gt;0,((+C12+D12)/B12*100),(IF(C12&lt;&gt;0,1,0)))</f>
        <v>59.524349298592185</v>
      </c>
      <c r="J12" s="49">
        <f t="shared" ref="J12:J15" si="4">IF($B12&lt;&gt;0,(E12/$B12*100),(IF(E12&lt;&gt;0,1,0)))</f>
        <v>36.954571678253117</v>
      </c>
      <c r="K12" s="49">
        <f t="shared" ref="K12:K15" si="5">IF($B12&lt;&gt;0,(F12/$B12*100),(IF(F12&lt;&gt;0,1,0)))</f>
        <v>3.4130495824447915</v>
      </c>
      <c r="L12" s="49">
        <f t="shared" ref="L12:L15" si="6">IF($B12&lt;&gt;0,(G12/$B12*100),(IF(G12&lt;&gt;0,1,0)))</f>
        <v>0.10802944070990428</v>
      </c>
      <c r="N12" s="18"/>
      <c r="Q12" s="84"/>
    </row>
    <row r="13" spans="1:59" x14ac:dyDescent="0.25">
      <c r="A13" s="18" t="s">
        <v>3</v>
      </c>
      <c r="B13" s="17">
        <f t="shared" si="2"/>
        <v>1322482499.6399999</v>
      </c>
      <c r="C13" s="176">
        <v>280520288.07999998</v>
      </c>
      <c r="D13" s="176">
        <v>19638772.91</v>
      </c>
      <c r="E13" s="176">
        <v>957228450.04999995</v>
      </c>
      <c r="F13" s="176">
        <v>116608210.75000001</v>
      </c>
      <c r="G13" s="176">
        <v>-51513222.149999999</v>
      </c>
      <c r="H13" s="68"/>
      <c r="I13" s="49">
        <f t="shared" si="3"/>
        <v>22.696637654691685</v>
      </c>
      <c r="J13" s="49">
        <f t="shared" si="4"/>
        <v>72.381180870867652</v>
      </c>
      <c r="K13" s="49">
        <f t="shared" si="5"/>
        <v>8.8173726897514761</v>
      </c>
      <c r="L13" s="49">
        <f t="shared" si="6"/>
        <v>-3.895191215310803</v>
      </c>
      <c r="N13" s="18"/>
      <c r="Q13" s="84"/>
    </row>
    <row r="14" spans="1:59" x14ac:dyDescent="0.25">
      <c r="A14" s="18" t="s">
        <v>4</v>
      </c>
      <c r="B14" s="17">
        <f t="shared" si="2"/>
        <v>1799202990.3900001</v>
      </c>
      <c r="C14" s="176">
        <v>851564331.95000005</v>
      </c>
      <c r="D14" s="176">
        <v>4536439.7999999989</v>
      </c>
      <c r="E14" s="176">
        <v>827494298.03000021</v>
      </c>
      <c r="F14" s="176">
        <v>82233160.609999999</v>
      </c>
      <c r="G14" s="176">
        <v>33374760</v>
      </c>
      <c r="H14" s="68"/>
      <c r="I14" s="49">
        <f t="shared" si="3"/>
        <v>47.582222590927849</v>
      </c>
      <c r="J14" s="49">
        <f t="shared" si="4"/>
        <v>45.992270046785009</v>
      </c>
      <c r="K14" s="49">
        <f t="shared" si="5"/>
        <v>4.5705326774815394</v>
      </c>
      <c r="L14" s="49">
        <f t="shared" si="6"/>
        <v>1.8549746848056092</v>
      </c>
      <c r="N14" s="18"/>
      <c r="Q14" s="84"/>
    </row>
    <row r="15" spans="1:59" x14ac:dyDescent="0.25">
      <c r="A15" s="18" t="s">
        <v>5</v>
      </c>
      <c r="B15" s="17">
        <f t="shared" si="2"/>
        <v>246806095.19</v>
      </c>
      <c r="C15" s="176">
        <v>130589034</v>
      </c>
      <c r="D15" s="176">
        <v>2330180.0599999996</v>
      </c>
      <c r="E15" s="176">
        <v>104743419.97</v>
      </c>
      <c r="F15" s="176">
        <v>8932962.179999996</v>
      </c>
      <c r="G15" s="176">
        <v>210498.98</v>
      </c>
      <c r="H15" s="68"/>
      <c r="I15" s="49">
        <f t="shared" si="3"/>
        <v>53.855725871629758</v>
      </c>
      <c r="J15" s="49">
        <f t="shared" si="4"/>
        <v>42.439559642708517</v>
      </c>
      <c r="K15" s="49">
        <f t="shared" si="5"/>
        <v>3.6194252711316102</v>
      </c>
      <c r="L15" s="49">
        <f t="shared" si="6"/>
        <v>8.5289214530115426E-2</v>
      </c>
      <c r="N15" s="18"/>
      <c r="Q15" s="84"/>
    </row>
    <row r="16" spans="1:59" x14ac:dyDescent="0.25">
      <c r="B16" s="17"/>
      <c r="C16" s="176"/>
      <c r="D16" s="176"/>
      <c r="E16" s="176"/>
      <c r="F16" s="176"/>
      <c r="G16" s="176"/>
      <c r="H16" s="68"/>
      <c r="I16" s="49"/>
      <c r="J16" s="49"/>
      <c r="K16" s="49"/>
      <c r="L16" s="49"/>
      <c r="N16" s="18"/>
    </row>
    <row r="17" spans="1:17" x14ac:dyDescent="0.25">
      <c r="A17" s="18" t="s">
        <v>6</v>
      </c>
      <c r="B17" s="17">
        <f t="shared" ref="B17:B38" si="7">SUM(C17:G17)</f>
        <v>90075837.99000001</v>
      </c>
      <c r="C17" s="176">
        <v>15220217</v>
      </c>
      <c r="D17" s="176">
        <v>1065160.8799999999</v>
      </c>
      <c r="E17" s="176">
        <v>67836299.300000012</v>
      </c>
      <c r="F17" s="176">
        <v>5954160.8100000024</v>
      </c>
      <c r="G17" s="176">
        <v>0</v>
      </c>
      <c r="H17" s="68"/>
      <c r="I17" s="49">
        <f t="shared" ref="I17:I21" si="8">IF(B17&lt;&gt;0,((+C17+D17)/B17*100),(IF(C17&lt;&gt;0,1,0)))</f>
        <v>18.079629613668384</v>
      </c>
      <c r="J17" s="49">
        <f t="shared" ref="J17:J21" si="9">IF($B17&lt;&gt;0,(E17/$B17*100),(IF(E17&lt;&gt;0,1,0)))</f>
        <v>75.310206170417231</v>
      </c>
      <c r="K17" s="49">
        <f t="shared" ref="K17:K21" si="10">IF($B17&lt;&gt;0,(F17/$B17*100),(IF(F17&lt;&gt;0,1,0)))</f>
        <v>6.6101642159143923</v>
      </c>
      <c r="L17" s="49">
        <f t="shared" ref="L17:L21" si="11">IF($B17&lt;&gt;0,(G17/$B17*100),(IF(G17&lt;&gt;0,1,0)))</f>
        <v>0</v>
      </c>
      <c r="N17" s="18"/>
      <c r="Q17" s="84"/>
    </row>
    <row r="18" spans="1:17" x14ac:dyDescent="0.25">
      <c r="A18" s="18" t="s">
        <v>7</v>
      </c>
      <c r="B18" s="17">
        <f t="shared" si="7"/>
        <v>376830673.73999995</v>
      </c>
      <c r="C18" s="176">
        <v>197959421</v>
      </c>
      <c r="D18" s="176">
        <v>2177024.42</v>
      </c>
      <c r="E18" s="176">
        <v>160903931.92999998</v>
      </c>
      <c r="F18" s="176">
        <v>11254785.129999995</v>
      </c>
      <c r="G18" s="176">
        <v>4535511.26</v>
      </c>
      <c r="H18" s="68"/>
      <c r="I18" s="49">
        <f t="shared" si="8"/>
        <v>53.110444389696141</v>
      </c>
      <c r="J18" s="49">
        <f t="shared" si="9"/>
        <v>42.69926604781066</v>
      </c>
      <c r="K18" s="49">
        <f t="shared" si="10"/>
        <v>2.9866955941504392</v>
      </c>
      <c r="L18" s="49">
        <f t="shared" si="11"/>
        <v>1.2035939683427537</v>
      </c>
      <c r="N18" s="18"/>
      <c r="Q18" s="84"/>
    </row>
    <row r="19" spans="1:17" x14ac:dyDescent="0.25">
      <c r="A19" s="18" t="s">
        <v>8</v>
      </c>
      <c r="B19" s="17">
        <f t="shared" si="7"/>
        <v>221918098.45000002</v>
      </c>
      <c r="C19" s="176">
        <v>84905673</v>
      </c>
      <c r="D19" s="176">
        <v>1246573.5900000001</v>
      </c>
      <c r="E19" s="176">
        <v>124875232.43000001</v>
      </c>
      <c r="F19" s="176">
        <v>10890619.430000002</v>
      </c>
      <c r="G19" s="176">
        <v>0</v>
      </c>
      <c r="H19" s="68"/>
      <c r="I19" s="49">
        <f t="shared" si="8"/>
        <v>38.82164059251383</v>
      </c>
      <c r="J19" s="49">
        <f t="shared" si="9"/>
        <v>56.270864477570058</v>
      </c>
      <c r="K19" s="49">
        <f t="shared" si="10"/>
        <v>4.9074949299161137</v>
      </c>
      <c r="L19" s="49">
        <f t="shared" si="11"/>
        <v>0</v>
      </c>
      <c r="N19" s="18"/>
      <c r="Q19" s="84"/>
    </row>
    <row r="20" spans="1:17" x14ac:dyDescent="0.25">
      <c r="A20" s="18" t="s">
        <v>9</v>
      </c>
      <c r="B20" s="17">
        <f t="shared" si="7"/>
        <v>433043097.99000001</v>
      </c>
      <c r="C20" s="176">
        <v>192074000</v>
      </c>
      <c r="D20" s="176">
        <v>3786818.6199999996</v>
      </c>
      <c r="E20" s="176">
        <v>221382128.13999999</v>
      </c>
      <c r="F20" s="176">
        <v>15800151.23</v>
      </c>
      <c r="G20" s="176">
        <v>0</v>
      </c>
      <c r="H20" s="68"/>
      <c r="I20" s="49">
        <f t="shared" si="8"/>
        <v>45.228943615335695</v>
      </c>
      <c r="J20" s="49">
        <f t="shared" si="9"/>
        <v>51.122423880570025</v>
      </c>
      <c r="K20" s="49">
        <f t="shared" si="10"/>
        <v>3.6486325040942837</v>
      </c>
      <c r="L20" s="49">
        <f t="shared" si="11"/>
        <v>0</v>
      </c>
      <c r="N20" s="18"/>
      <c r="Q20" s="84"/>
    </row>
    <row r="21" spans="1:17" x14ac:dyDescent="0.25">
      <c r="A21" s="18" t="s">
        <v>10</v>
      </c>
      <c r="B21" s="17">
        <f t="shared" si="7"/>
        <v>79721169.549999997</v>
      </c>
      <c r="C21" s="176">
        <v>20077482</v>
      </c>
      <c r="D21" s="176">
        <v>870356.24</v>
      </c>
      <c r="E21" s="176">
        <v>53161176.469999999</v>
      </c>
      <c r="F21" s="176">
        <v>5612154.8399999999</v>
      </c>
      <c r="G21" s="176">
        <v>0</v>
      </c>
      <c r="H21" s="68"/>
      <c r="I21" s="49">
        <f t="shared" si="8"/>
        <v>26.276380989194859</v>
      </c>
      <c r="J21" s="49">
        <f t="shared" si="9"/>
        <v>66.683889323347245</v>
      </c>
      <c r="K21" s="49">
        <f t="shared" si="10"/>
        <v>7.0397296874579034</v>
      </c>
      <c r="L21" s="49">
        <f t="shared" si="11"/>
        <v>0</v>
      </c>
      <c r="N21" s="18"/>
      <c r="Q21" s="84"/>
    </row>
    <row r="22" spans="1:17" x14ac:dyDescent="0.25">
      <c r="B22" s="17"/>
      <c r="C22" s="176"/>
      <c r="D22" s="176"/>
      <c r="E22" s="176"/>
      <c r="F22" s="176"/>
      <c r="G22" s="176"/>
      <c r="H22" s="68"/>
      <c r="I22" s="49"/>
      <c r="J22" s="49"/>
      <c r="K22" s="49"/>
      <c r="L22" s="49"/>
      <c r="N22" s="18"/>
    </row>
    <row r="23" spans="1:17" x14ac:dyDescent="0.25">
      <c r="A23" s="18" t="s">
        <v>11</v>
      </c>
      <c r="B23" s="17">
        <f t="shared" ref="B23" si="12">SUM(C23:G23)</f>
        <v>609799500.85000002</v>
      </c>
      <c r="C23" s="176">
        <v>283465005</v>
      </c>
      <c r="D23" s="176">
        <v>7160204.3800000008</v>
      </c>
      <c r="E23" s="176">
        <v>300638114.37</v>
      </c>
      <c r="F23" s="176">
        <v>18536177.100000005</v>
      </c>
      <c r="G23" s="176">
        <v>0</v>
      </c>
      <c r="H23" s="68"/>
      <c r="I23" s="49">
        <f t="shared" ref="I23:I27" si="13">IF(B23&lt;&gt;0,((+C23+D23)/B23*100),(IF(C23&lt;&gt;0,1,0)))</f>
        <v>47.659141894163128</v>
      </c>
      <c r="J23" s="49">
        <f t="shared" ref="J23:J27" si="14">IF($B23&lt;&gt;0,(E23/$B23*100),(IF(E23&lt;&gt;0,1,0)))</f>
        <v>49.301141432707027</v>
      </c>
      <c r="K23" s="49">
        <f t="shared" ref="K23:K27" si="15">IF($B23&lt;&gt;0,(F23/$B23*100),(IF(F23&lt;&gt;0,1,0)))</f>
        <v>3.0397166731298424</v>
      </c>
      <c r="L23" s="49">
        <f t="shared" ref="L23:L27" si="16">IF($B23&lt;&gt;0,(G23/$B23*100),(IF(G23&lt;&gt;0,1,0)))</f>
        <v>0</v>
      </c>
      <c r="N23" s="18"/>
      <c r="Q23" s="84"/>
    </row>
    <row r="24" spans="1:17" x14ac:dyDescent="0.25">
      <c r="A24" s="18" t="s">
        <v>12</v>
      </c>
      <c r="B24" s="17">
        <f t="shared" si="7"/>
        <v>58357392.57</v>
      </c>
      <c r="C24" s="176">
        <v>27887538</v>
      </c>
      <c r="D24" s="176">
        <v>674067.95000000007</v>
      </c>
      <c r="E24" s="176">
        <v>26566913.07</v>
      </c>
      <c r="F24" s="176">
        <v>3216753.0300000003</v>
      </c>
      <c r="G24" s="176">
        <v>12120.52</v>
      </c>
      <c r="H24" s="68"/>
      <c r="I24" s="49">
        <f t="shared" si="13"/>
        <v>48.94256698624806</v>
      </c>
      <c r="J24" s="49">
        <f t="shared" si="14"/>
        <v>45.524503237756633</v>
      </c>
      <c r="K24" s="49">
        <f t="shared" si="15"/>
        <v>5.512160307953252</v>
      </c>
      <c r="L24" s="49">
        <f t="shared" si="16"/>
        <v>2.0769468042050324E-2</v>
      </c>
      <c r="N24" s="18"/>
      <c r="Q24" s="84"/>
    </row>
    <row r="25" spans="1:17" x14ac:dyDescent="0.25">
      <c r="A25" s="18" t="s">
        <v>13</v>
      </c>
      <c r="B25" s="17">
        <f t="shared" si="7"/>
        <v>542596496.35000002</v>
      </c>
      <c r="C25" s="176">
        <v>256465645</v>
      </c>
      <c r="D25" s="176">
        <v>4807801.17</v>
      </c>
      <c r="E25" s="176">
        <v>254867495.59</v>
      </c>
      <c r="F25" s="176">
        <v>21398943.229999997</v>
      </c>
      <c r="G25" s="176">
        <v>5056611.3600000003</v>
      </c>
      <c r="H25" s="68"/>
      <c r="I25" s="49">
        <f t="shared" si="13"/>
        <v>48.152438861578354</v>
      </c>
      <c r="J25" s="49">
        <f t="shared" si="14"/>
        <v>46.971828477417702</v>
      </c>
      <c r="K25" s="49">
        <f t="shared" si="15"/>
        <v>3.9438041664383841</v>
      </c>
      <c r="L25" s="49">
        <f t="shared" si="16"/>
        <v>0.93192849456555471</v>
      </c>
      <c r="N25" s="18"/>
      <c r="Q25" s="84"/>
    </row>
    <row r="26" spans="1:17" x14ac:dyDescent="0.25">
      <c r="A26" s="18" t="s">
        <v>14</v>
      </c>
      <c r="B26" s="17">
        <f t="shared" si="7"/>
        <v>982849665.79999995</v>
      </c>
      <c r="C26" s="176">
        <v>607200000</v>
      </c>
      <c r="D26" s="176">
        <v>5937742</v>
      </c>
      <c r="E26" s="176">
        <v>343842034</v>
      </c>
      <c r="F26" s="176">
        <v>24326811.800000012</v>
      </c>
      <c r="G26" s="176">
        <v>1543078</v>
      </c>
      <c r="H26" s="68"/>
      <c r="I26" s="49">
        <f t="shared" si="13"/>
        <v>62.383675076180708</v>
      </c>
      <c r="J26" s="49">
        <f t="shared" si="14"/>
        <v>34.984194019145995</v>
      </c>
      <c r="K26" s="49">
        <f t="shared" si="15"/>
        <v>2.4751304951809665</v>
      </c>
      <c r="L26" s="49">
        <f t="shared" si="16"/>
        <v>0.15700040949233032</v>
      </c>
      <c r="N26" s="18"/>
      <c r="Q26" s="84"/>
    </row>
    <row r="27" spans="1:17" x14ac:dyDescent="0.25">
      <c r="A27" s="18" t="s">
        <v>15</v>
      </c>
      <c r="B27" s="17">
        <f t="shared" si="7"/>
        <v>32939195.409999996</v>
      </c>
      <c r="C27" s="176">
        <v>18511969.41</v>
      </c>
      <c r="D27" s="176">
        <v>281047.36</v>
      </c>
      <c r="E27" s="176">
        <v>11814976.469999999</v>
      </c>
      <c r="F27" s="176">
        <v>2331202.1699999995</v>
      </c>
      <c r="G27" s="176">
        <v>0</v>
      </c>
      <c r="H27" s="68"/>
      <c r="I27" s="49">
        <f t="shared" si="13"/>
        <v>57.053660649812457</v>
      </c>
      <c r="J27" s="49">
        <f t="shared" si="14"/>
        <v>35.869049996324733</v>
      </c>
      <c r="K27" s="49">
        <f t="shared" si="15"/>
        <v>7.0772893538628177</v>
      </c>
      <c r="L27" s="49">
        <f t="shared" si="16"/>
        <v>0</v>
      </c>
      <c r="N27" s="18"/>
      <c r="Q27" s="84"/>
    </row>
    <row r="28" spans="1:17" x14ac:dyDescent="0.25">
      <c r="B28" s="17"/>
      <c r="C28" s="176"/>
      <c r="D28" s="176"/>
      <c r="E28" s="176"/>
      <c r="F28" s="176"/>
      <c r="G28" s="176"/>
      <c r="H28" s="68"/>
      <c r="I28" s="49"/>
      <c r="J28" s="49"/>
      <c r="K28" s="49"/>
      <c r="L28" s="49"/>
      <c r="N28" s="18"/>
    </row>
    <row r="29" spans="1:17" x14ac:dyDescent="0.25">
      <c r="A29" s="18" t="s">
        <v>16</v>
      </c>
      <c r="B29" s="17">
        <f t="shared" ref="B29" si="17">SUM(C29:G29)</f>
        <v>2755650122.7800002</v>
      </c>
      <c r="C29" s="176">
        <v>1732658904</v>
      </c>
      <c r="D29" s="176">
        <v>11686330.399999999</v>
      </c>
      <c r="E29" s="176">
        <v>925466414.14999998</v>
      </c>
      <c r="F29" s="176">
        <v>85838474.230000004</v>
      </c>
      <c r="G29" s="176">
        <v>0</v>
      </c>
      <c r="H29" s="68"/>
      <c r="I29" s="49">
        <f t="shared" ref="I29:I33" si="18">IF(B29&lt;&gt;0,((+C29+D29)/B29*100),(IF(C29&lt;&gt;0,1,0)))</f>
        <v>63.300678848163827</v>
      </c>
      <c r="J29" s="49">
        <f t="shared" ref="J29:J33" si="19">IF($B29&lt;&gt;0,(E29/$B29*100),(IF(E29&lt;&gt;0,1,0)))</f>
        <v>33.584322135074089</v>
      </c>
      <c r="K29" s="49">
        <f t="shared" ref="K29:K33" si="20">IF($B29&lt;&gt;0,(F29/$B29*100),(IF(F29&lt;&gt;0,1,0)))</f>
        <v>3.114999016762078</v>
      </c>
      <c r="L29" s="49">
        <f t="shared" ref="L29:L33" si="21">IF($B29&lt;&gt;0,(G29/$B29*100),(IF(G29&lt;&gt;0,1,0)))</f>
        <v>0</v>
      </c>
      <c r="N29" s="18"/>
      <c r="Q29" s="84"/>
    </row>
    <row r="30" spans="1:17" x14ac:dyDescent="0.25">
      <c r="A30" s="18" t="s">
        <v>17</v>
      </c>
      <c r="B30" s="17">
        <f t="shared" si="7"/>
        <v>2224275111.5599999</v>
      </c>
      <c r="C30" s="176">
        <v>786783509.10000002</v>
      </c>
      <c r="D30" s="176">
        <v>15137411.32</v>
      </c>
      <c r="E30" s="176">
        <v>1326925567.9400001</v>
      </c>
      <c r="F30" s="176">
        <v>93391882.199999943</v>
      </c>
      <c r="G30" s="176">
        <v>2036741</v>
      </c>
      <c r="H30" s="68"/>
      <c r="I30" s="49">
        <f t="shared" si="18"/>
        <v>36.053135525019258</v>
      </c>
      <c r="J30" s="49">
        <f t="shared" si="19"/>
        <v>59.656539833750969</v>
      </c>
      <c r="K30" s="49">
        <f t="shared" si="20"/>
        <v>4.1987558874630109</v>
      </c>
      <c r="L30" s="49">
        <f t="shared" si="21"/>
        <v>9.156875376677337E-2</v>
      </c>
      <c r="N30" s="18"/>
      <c r="Q30" s="84"/>
    </row>
    <row r="31" spans="1:17" x14ac:dyDescent="0.25">
      <c r="A31" s="18" t="s">
        <v>18</v>
      </c>
      <c r="B31" s="17">
        <f t="shared" si="7"/>
        <v>109311445.09999999</v>
      </c>
      <c r="C31" s="176">
        <v>59491381</v>
      </c>
      <c r="D31" s="176">
        <v>1044724.74</v>
      </c>
      <c r="E31" s="176">
        <v>44126345.009999998</v>
      </c>
      <c r="F31" s="176">
        <v>4648994.3500000006</v>
      </c>
      <c r="G31" s="176">
        <v>0</v>
      </c>
      <c r="H31" s="68"/>
      <c r="I31" s="49">
        <f t="shared" si="18"/>
        <v>55.379476215523937</v>
      </c>
      <c r="J31" s="49">
        <f t="shared" si="19"/>
        <v>40.367543370808477</v>
      </c>
      <c r="K31" s="49">
        <f t="shared" si="20"/>
        <v>4.2529804136675908</v>
      </c>
      <c r="L31" s="49">
        <f t="shared" si="21"/>
        <v>0</v>
      </c>
      <c r="N31" s="18"/>
      <c r="Q31" s="84"/>
    </row>
    <row r="32" spans="1:17" x14ac:dyDescent="0.25">
      <c r="A32" s="18" t="s">
        <v>19</v>
      </c>
      <c r="B32" s="17">
        <f t="shared" si="7"/>
        <v>259935008.15000001</v>
      </c>
      <c r="C32" s="176">
        <v>106242921</v>
      </c>
      <c r="D32" s="176">
        <v>2278040.83</v>
      </c>
      <c r="E32" s="176">
        <v>128702796.39</v>
      </c>
      <c r="F32" s="176">
        <v>15141618.15</v>
      </c>
      <c r="G32" s="176">
        <v>7569631.7800000003</v>
      </c>
      <c r="H32" s="68"/>
      <c r="I32" s="49">
        <f t="shared" si="18"/>
        <v>41.749267481268276</v>
      </c>
      <c r="J32" s="49">
        <f t="shared" si="19"/>
        <v>49.513452345645497</v>
      </c>
      <c r="K32" s="49">
        <f t="shared" si="20"/>
        <v>5.8251553947139998</v>
      </c>
      <c r="L32" s="49">
        <f t="shared" si="21"/>
        <v>2.9121247783722199</v>
      </c>
      <c r="N32" s="18"/>
      <c r="Q32" s="84"/>
    </row>
    <row r="33" spans="1:256" x14ac:dyDescent="0.25">
      <c r="A33" s="18" t="s">
        <v>20</v>
      </c>
      <c r="B33" s="17">
        <f t="shared" si="7"/>
        <v>54144175.780000001</v>
      </c>
      <c r="C33" s="176">
        <v>10088825</v>
      </c>
      <c r="D33" s="176">
        <v>227196.71</v>
      </c>
      <c r="E33" s="176">
        <v>38890246.369999997</v>
      </c>
      <c r="F33" s="176">
        <v>4937907.7000000011</v>
      </c>
      <c r="G33" s="176">
        <v>0</v>
      </c>
      <c r="H33" s="68"/>
      <c r="I33" s="49">
        <f t="shared" si="18"/>
        <v>19.052874222181025</v>
      </c>
      <c r="J33" s="49">
        <f t="shared" si="19"/>
        <v>71.827201743766196</v>
      </c>
      <c r="K33" s="49">
        <f t="shared" si="20"/>
        <v>9.1199240340527741</v>
      </c>
      <c r="L33" s="49">
        <f t="shared" si="21"/>
        <v>0</v>
      </c>
      <c r="N33" s="18"/>
      <c r="Q33" s="84"/>
    </row>
    <row r="34" spans="1:256" x14ac:dyDescent="0.25">
      <c r="B34" s="17"/>
      <c r="C34" s="176"/>
      <c r="D34" s="176"/>
      <c r="E34" s="176"/>
      <c r="F34" s="176"/>
      <c r="G34" s="176"/>
      <c r="H34" s="68"/>
      <c r="I34" s="49"/>
      <c r="J34" s="49"/>
      <c r="K34" s="49"/>
      <c r="L34" s="49"/>
      <c r="N34" s="18"/>
    </row>
    <row r="35" spans="1:256" x14ac:dyDescent="0.25">
      <c r="A35" s="18" t="s">
        <v>21</v>
      </c>
      <c r="B35" s="17">
        <f t="shared" ref="B35" si="22">SUM(C35:G35)</f>
        <v>67878469.599999994</v>
      </c>
      <c r="C35" s="176">
        <v>42062225</v>
      </c>
      <c r="D35" s="176">
        <v>1356296.8299999998</v>
      </c>
      <c r="E35" s="176">
        <v>19785483.369999997</v>
      </c>
      <c r="F35" s="176">
        <v>4674464.4000000022</v>
      </c>
      <c r="G35" s="176">
        <v>0</v>
      </c>
      <c r="H35" s="68"/>
      <c r="I35" s="49">
        <f t="shared" ref="I35:I38" si="23">IF(B35&lt;&gt;0,((+C35+D35)/B35*100),(IF(C35&lt;&gt;0,1,0)))</f>
        <v>63.965086552275487</v>
      </c>
      <c r="J35" s="49">
        <f t="shared" ref="J35:J38" si="24">IF($B35&lt;&gt;0,(E35/$B35*100),(IF(E35&lt;&gt;0,1,0)))</f>
        <v>29.148393425181169</v>
      </c>
      <c r="K35" s="49">
        <f t="shared" ref="K35:K38" si="25">IF($B35&lt;&gt;0,(F35/$B35*100),(IF(F35&lt;&gt;0,1,0)))</f>
        <v>6.886520022543352</v>
      </c>
      <c r="L35" s="49">
        <f t="shared" ref="L35:L38" si="26">IF($B35&lt;&gt;0,(G35/$B35*100),(IF(G35&lt;&gt;0,1,0)))</f>
        <v>0</v>
      </c>
      <c r="N35" s="18"/>
      <c r="Q35" s="84"/>
    </row>
    <row r="36" spans="1:256" x14ac:dyDescent="0.25">
      <c r="A36" s="18" t="s">
        <v>22</v>
      </c>
      <c r="B36" s="17">
        <f t="shared" si="7"/>
        <v>332768082.75</v>
      </c>
      <c r="C36" s="176">
        <v>100515610</v>
      </c>
      <c r="D36" s="176">
        <v>1840056.31</v>
      </c>
      <c r="E36" s="176">
        <v>211650896.80999997</v>
      </c>
      <c r="F36" s="176">
        <v>18144929.039999995</v>
      </c>
      <c r="G36" s="176">
        <v>616590.59</v>
      </c>
      <c r="H36" s="68"/>
      <c r="I36" s="49">
        <f t="shared" si="23"/>
        <v>30.758859282456228</v>
      </c>
      <c r="J36" s="49">
        <f t="shared" si="24"/>
        <v>63.603124152086352</v>
      </c>
      <c r="K36" s="49">
        <f t="shared" si="25"/>
        <v>5.4527251802667047</v>
      </c>
      <c r="L36" s="49">
        <f t="shared" si="26"/>
        <v>0.18529138519069704</v>
      </c>
      <c r="N36" s="18"/>
      <c r="Q36" s="84"/>
    </row>
    <row r="37" spans="1:256" x14ac:dyDescent="0.25">
      <c r="A37" s="18" t="s">
        <v>23</v>
      </c>
      <c r="B37" s="17">
        <f t="shared" si="7"/>
        <v>239900969.11999997</v>
      </c>
      <c r="C37" s="176">
        <v>46432322.93</v>
      </c>
      <c r="D37" s="176">
        <v>945273.78</v>
      </c>
      <c r="E37" s="176">
        <v>174392581.82999998</v>
      </c>
      <c r="F37" s="176">
        <v>17635290.350000001</v>
      </c>
      <c r="G37" s="176">
        <v>495500.23</v>
      </c>
      <c r="H37" s="68"/>
      <c r="I37" s="49">
        <f t="shared" si="23"/>
        <v>19.748814222714302</v>
      </c>
      <c r="J37" s="49">
        <f t="shared" si="24"/>
        <v>72.693571213865212</v>
      </c>
      <c r="K37" s="49">
        <f t="shared" si="25"/>
        <v>7.3510709084208479</v>
      </c>
      <c r="L37" s="49">
        <f t="shared" si="26"/>
        <v>0.20654365499963764</v>
      </c>
      <c r="N37" s="18"/>
      <c r="Q37" s="84"/>
    </row>
    <row r="38" spans="1:256" x14ac:dyDescent="0.25">
      <c r="A38" s="178" t="s">
        <v>24</v>
      </c>
      <c r="B38" s="33">
        <f t="shared" si="7"/>
        <v>126725940.61</v>
      </c>
      <c r="C38" s="179">
        <v>91028422</v>
      </c>
      <c r="D38" s="179">
        <v>571321.82999999996</v>
      </c>
      <c r="E38" s="179">
        <v>28559284.009999998</v>
      </c>
      <c r="F38" s="179">
        <v>6566912.7699999996</v>
      </c>
      <c r="G38" s="179">
        <v>0</v>
      </c>
      <c r="H38" s="90"/>
      <c r="I38" s="66">
        <f t="shared" si="23"/>
        <v>72.281762825417786</v>
      </c>
      <c r="J38" s="66">
        <f t="shared" si="24"/>
        <v>22.536257274973718</v>
      </c>
      <c r="K38" s="66">
        <f t="shared" si="25"/>
        <v>5.1819798996084954</v>
      </c>
      <c r="L38" s="66">
        <f t="shared" si="26"/>
        <v>0</v>
      </c>
      <c r="N38" s="18"/>
      <c r="Q38" s="84"/>
    </row>
    <row r="39" spans="1:256" x14ac:dyDescent="0.25">
      <c r="A39" s="52"/>
      <c r="B39" s="39"/>
      <c r="C39" s="63"/>
      <c r="D39" s="63"/>
      <c r="E39" s="63"/>
      <c r="F39" s="63"/>
      <c r="G39" s="63"/>
      <c r="H39" s="39"/>
      <c r="I39" s="49"/>
      <c r="J39" s="49"/>
      <c r="K39" s="49"/>
      <c r="L39" s="49"/>
      <c r="N39" s="18"/>
    </row>
    <row r="40" spans="1:256" x14ac:dyDescent="0.25">
      <c r="A40" s="92" t="s">
        <v>165</v>
      </c>
      <c r="D40" s="68"/>
      <c r="I40" s="67"/>
      <c r="J40" s="67"/>
      <c r="K40" s="67"/>
      <c r="N40" s="180"/>
      <c r="O40" s="58"/>
      <c r="P40" s="58"/>
      <c r="Q40" s="58"/>
      <c r="R40" s="58"/>
    </row>
    <row r="41" spans="1:256" x14ac:dyDescent="0.25">
      <c r="A41" s="18" t="s">
        <v>186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3"/>
      <c r="O41" s="84"/>
      <c r="P41" s="84"/>
      <c r="Q41" s="84"/>
      <c r="R41" s="84"/>
      <c r="S41" s="47"/>
      <c r="T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</row>
    <row r="42" spans="1:256" x14ac:dyDescent="0.25">
      <c r="D42" s="68"/>
      <c r="P42" s="84"/>
      <c r="Q42" s="84"/>
      <c r="R42" s="84"/>
    </row>
    <row r="43" spans="1:256" x14ac:dyDescent="0.25">
      <c r="A43" s="47"/>
      <c r="D43" s="68"/>
      <c r="P43" s="84"/>
      <c r="Q43" s="84"/>
      <c r="R43" s="84"/>
    </row>
    <row r="44" spans="1:256" x14ac:dyDescent="0.25">
      <c r="B44" s="47"/>
      <c r="C44" s="84"/>
      <c r="D44" s="63"/>
      <c r="E44" s="84"/>
      <c r="F44" s="84"/>
      <c r="G44" s="84"/>
      <c r="I44" s="37"/>
      <c r="J44" s="84"/>
      <c r="P44" s="84"/>
      <c r="Q44" s="84"/>
      <c r="R44" s="84"/>
    </row>
    <row r="45" spans="1:256" x14ac:dyDescent="0.25">
      <c r="C45" s="84"/>
      <c r="D45" s="89"/>
      <c r="E45" s="84"/>
      <c r="F45" s="84"/>
      <c r="G45" s="84"/>
      <c r="I45" s="37"/>
      <c r="J45" s="84"/>
      <c r="P45" s="84"/>
      <c r="Q45" s="84"/>
      <c r="R45" s="84"/>
      <c r="U45" s="47"/>
    </row>
    <row r="46" spans="1:256" x14ac:dyDescent="0.25">
      <c r="C46" s="84"/>
      <c r="D46" s="84"/>
      <c r="E46" s="84"/>
      <c r="F46" s="84"/>
      <c r="G46" s="84"/>
      <c r="I46" s="37"/>
      <c r="J46" s="84"/>
      <c r="P46" s="84"/>
      <c r="Q46" s="84"/>
      <c r="R46" s="84"/>
    </row>
    <row r="47" spans="1:256" x14ac:dyDescent="0.25">
      <c r="C47" s="84"/>
      <c r="D47" s="84"/>
      <c r="E47" s="84"/>
      <c r="F47" s="84"/>
      <c r="G47" s="84"/>
      <c r="I47" s="37"/>
      <c r="J47" s="84"/>
      <c r="P47" s="84"/>
      <c r="Q47" s="84"/>
      <c r="R47" s="84"/>
    </row>
    <row r="48" spans="1:256" x14ac:dyDescent="0.25">
      <c r="C48" s="84"/>
      <c r="D48" s="84"/>
      <c r="E48" s="84"/>
      <c r="F48" s="84"/>
      <c r="G48" s="84"/>
      <c r="I48" s="37"/>
      <c r="J48" s="84"/>
      <c r="P48" s="84"/>
      <c r="Q48" s="84"/>
      <c r="R48" s="84"/>
    </row>
    <row r="49" spans="3:18" x14ac:dyDescent="0.25">
      <c r="C49" s="84"/>
      <c r="D49" s="84"/>
      <c r="E49" s="84"/>
      <c r="F49" s="84"/>
      <c r="G49" s="84"/>
      <c r="I49" s="37"/>
      <c r="J49" s="84"/>
      <c r="P49" s="84"/>
      <c r="Q49" s="84"/>
      <c r="R49" s="84"/>
    </row>
    <row r="50" spans="3:18" x14ac:dyDescent="0.25">
      <c r="C50" s="84"/>
      <c r="D50" s="84"/>
      <c r="E50" s="84"/>
      <c r="F50" s="84"/>
      <c r="G50" s="84"/>
      <c r="I50" s="37"/>
      <c r="J50" s="84"/>
      <c r="P50" s="84"/>
      <c r="Q50" s="84"/>
      <c r="R50" s="84"/>
    </row>
    <row r="51" spans="3:18" x14ac:dyDescent="0.25">
      <c r="C51" s="84"/>
      <c r="D51" s="84"/>
      <c r="E51" s="84"/>
      <c r="F51" s="84"/>
      <c r="G51" s="84"/>
      <c r="I51" s="37"/>
      <c r="J51" s="84"/>
      <c r="P51" s="84"/>
      <c r="Q51" s="84"/>
      <c r="R51" s="84"/>
    </row>
    <row r="52" spans="3:18" x14ac:dyDescent="0.25">
      <c r="C52" s="84"/>
      <c r="D52" s="84"/>
      <c r="E52" s="84"/>
      <c r="F52" s="84"/>
      <c r="G52" s="84"/>
      <c r="I52" s="37"/>
      <c r="J52" s="84"/>
      <c r="P52" s="84"/>
      <c r="Q52" s="84"/>
      <c r="R52" s="84"/>
    </row>
    <row r="53" spans="3:18" x14ac:dyDescent="0.25">
      <c r="C53" s="84"/>
      <c r="D53" s="84"/>
      <c r="E53" s="84"/>
      <c r="F53" s="84"/>
      <c r="G53" s="84"/>
      <c r="I53" s="37"/>
      <c r="J53" s="84"/>
      <c r="P53" s="84"/>
      <c r="Q53" s="84"/>
      <c r="R53" s="84"/>
    </row>
    <row r="54" spans="3:18" x14ac:dyDescent="0.25">
      <c r="C54" s="84"/>
      <c r="D54" s="84"/>
      <c r="E54" s="84"/>
      <c r="F54" s="84"/>
      <c r="G54" s="84"/>
      <c r="I54" s="37"/>
      <c r="J54" s="84"/>
      <c r="P54" s="84"/>
      <c r="Q54" s="84"/>
      <c r="R54" s="84"/>
    </row>
    <row r="55" spans="3:18" x14ac:dyDescent="0.25">
      <c r="C55" s="84"/>
      <c r="D55" s="84"/>
      <c r="E55" s="84"/>
      <c r="F55" s="84"/>
      <c r="G55" s="84"/>
      <c r="I55" s="37"/>
      <c r="J55" s="84"/>
      <c r="P55" s="84"/>
      <c r="Q55" s="84"/>
      <c r="R55" s="84"/>
    </row>
    <row r="56" spans="3:18" x14ac:dyDescent="0.25">
      <c r="C56" s="84"/>
      <c r="D56" s="84"/>
      <c r="E56" s="84"/>
      <c r="F56" s="84"/>
      <c r="G56" s="84"/>
      <c r="I56" s="37"/>
      <c r="J56" s="84"/>
      <c r="P56" s="84"/>
      <c r="Q56" s="84"/>
      <c r="R56" s="84"/>
    </row>
    <row r="57" spans="3:18" x14ac:dyDescent="0.25">
      <c r="C57" s="84"/>
      <c r="D57" s="84"/>
      <c r="E57" s="84"/>
      <c r="F57" s="84"/>
      <c r="G57" s="84"/>
      <c r="I57" s="37"/>
      <c r="J57" s="84"/>
      <c r="P57" s="84"/>
      <c r="Q57" s="84"/>
      <c r="R57" s="84"/>
    </row>
    <row r="58" spans="3:18" x14ac:dyDescent="0.25">
      <c r="C58" s="84"/>
      <c r="D58" s="84"/>
      <c r="E58" s="84"/>
      <c r="F58" s="84"/>
      <c r="G58" s="84"/>
      <c r="I58" s="37"/>
      <c r="J58" s="84"/>
      <c r="P58" s="84"/>
      <c r="Q58" s="84"/>
      <c r="R58" s="84"/>
    </row>
    <row r="59" spans="3:18" x14ac:dyDescent="0.25">
      <c r="C59" s="84"/>
      <c r="D59" s="84"/>
      <c r="E59" s="84"/>
      <c r="F59" s="84"/>
      <c r="G59" s="84"/>
      <c r="I59" s="37"/>
      <c r="J59" s="84"/>
      <c r="P59" s="84"/>
      <c r="Q59" s="84"/>
      <c r="R59" s="84"/>
    </row>
    <row r="60" spans="3:18" x14ac:dyDescent="0.25">
      <c r="C60" s="84"/>
      <c r="D60" s="84"/>
      <c r="E60" s="84"/>
      <c r="F60" s="84"/>
      <c r="G60" s="84"/>
      <c r="I60" s="37"/>
      <c r="J60" s="84"/>
      <c r="P60" s="84"/>
      <c r="Q60" s="84"/>
      <c r="R60" s="84"/>
    </row>
    <row r="61" spans="3:18" x14ac:dyDescent="0.25">
      <c r="C61" s="84"/>
      <c r="D61" s="84"/>
      <c r="E61" s="84"/>
      <c r="F61" s="84"/>
      <c r="G61" s="84"/>
      <c r="I61" s="37"/>
      <c r="J61" s="84"/>
      <c r="P61" s="84"/>
      <c r="Q61" s="84"/>
      <c r="R61" s="84"/>
    </row>
    <row r="62" spans="3:18" x14ac:dyDescent="0.25">
      <c r="C62" s="84"/>
      <c r="D62" s="84"/>
      <c r="E62" s="84"/>
      <c r="F62" s="84"/>
      <c r="G62" s="84"/>
      <c r="I62" s="37"/>
      <c r="J62" s="84"/>
      <c r="P62" s="84"/>
      <c r="Q62" s="84"/>
      <c r="R62" s="84"/>
    </row>
    <row r="63" spans="3:18" x14ac:dyDescent="0.25">
      <c r="C63" s="84"/>
      <c r="D63" s="84"/>
      <c r="E63" s="84"/>
      <c r="F63" s="84"/>
      <c r="G63" s="84"/>
      <c r="I63" s="37"/>
      <c r="J63" s="84"/>
      <c r="P63" s="84"/>
      <c r="Q63" s="84"/>
      <c r="R63" s="84"/>
    </row>
    <row r="64" spans="3:18" x14ac:dyDescent="0.25">
      <c r="C64" s="84"/>
      <c r="D64" s="84"/>
      <c r="E64" s="84"/>
      <c r="F64" s="84"/>
      <c r="G64" s="84"/>
      <c r="I64" s="37"/>
      <c r="J64" s="84"/>
      <c r="P64" s="84"/>
      <c r="Q64" s="84"/>
      <c r="R64" s="84"/>
    </row>
    <row r="65" spans="3:18" x14ac:dyDescent="0.25">
      <c r="C65" s="84"/>
      <c r="D65" s="84"/>
      <c r="E65" s="84"/>
      <c r="F65" s="84"/>
      <c r="G65" s="84"/>
      <c r="I65" s="37"/>
      <c r="J65" s="84"/>
      <c r="P65" s="84"/>
      <c r="Q65" s="84"/>
      <c r="R65" s="84"/>
    </row>
    <row r="66" spans="3:18" x14ac:dyDescent="0.25">
      <c r="C66" s="84"/>
      <c r="D66" s="84"/>
      <c r="E66" s="84"/>
      <c r="F66" s="84"/>
      <c r="G66" s="84"/>
      <c r="I66" s="37"/>
      <c r="J66" s="84"/>
      <c r="P66" s="84"/>
      <c r="Q66" s="84"/>
      <c r="R66" s="84"/>
    </row>
    <row r="67" spans="3:18" x14ac:dyDescent="0.25">
      <c r="C67" s="84"/>
      <c r="D67" s="84"/>
      <c r="E67" s="84"/>
      <c r="F67" s="84"/>
      <c r="G67" s="84"/>
      <c r="I67" s="37"/>
      <c r="J67" s="84"/>
      <c r="P67" s="84"/>
      <c r="Q67" s="84"/>
      <c r="R67" s="84"/>
    </row>
    <row r="68" spans="3:18" x14ac:dyDescent="0.25">
      <c r="C68" s="84"/>
      <c r="D68" s="84"/>
      <c r="E68" s="84"/>
      <c r="F68" s="84"/>
      <c r="G68" s="84"/>
      <c r="I68" s="37"/>
      <c r="J68" s="84"/>
      <c r="P68" s="84"/>
      <c r="Q68" s="84"/>
      <c r="R68" s="84"/>
    </row>
    <row r="69" spans="3:18" x14ac:dyDescent="0.25">
      <c r="C69" s="84"/>
      <c r="D69" s="84"/>
      <c r="E69" s="84"/>
      <c r="F69" s="84"/>
      <c r="G69" s="84"/>
      <c r="I69" s="37"/>
      <c r="J69" s="84"/>
      <c r="P69" s="84"/>
      <c r="Q69" s="84"/>
      <c r="R69" s="84"/>
    </row>
    <row r="70" spans="3:18" x14ac:dyDescent="0.25">
      <c r="C70" s="84"/>
      <c r="D70" s="84"/>
      <c r="E70" s="84"/>
      <c r="F70" s="84"/>
      <c r="G70" s="84"/>
      <c r="I70" s="37"/>
      <c r="J70" s="84"/>
      <c r="P70" s="84"/>
      <c r="Q70" s="84"/>
      <c r="R70" s="84"/>
    </row>
    <row r="71" spans="3:18" x14ac:dyDescent="0.25">
      <c r="C71" s="84"/>
      <c r="D71" s="84"/>
      <c r="E71" s="84"/>
      <c r="F71" s="84"/>
      <c r="G71" s="84"/>
      <c r="I71" s="37"/>
      <c r="J71" s="84"/>
      <c r="P71" s="84"/>
      <c r="Q71" s="84"/>
      <c r="R71" s="84"/>
    </row>
    <row r="72" spans="3:18" x14ac:dyDescent="0.25">
      <c r="C72" s="84"/>
      <c r="D72" s="84"/>
      <c r="E72" s="84"/>
      <c r="F72" s="84"/>
      <c r="G72" s="84"/>
      <c r="I72" s="37"/>
      <c r="J72" s="84"/>
      <c r="P72" s="84"/>
      <c r="Q72" s="84"/>
      <c r="R72" s="84"/>
    </row>
    <row r="73" spans="3:18" x14ac:dyDescent="0.25">
      <c r="C73" s="84"/>
      <c r="D73" s="84"/>
      <c r="E73" s="84"/>
      <c r="F73" s="84"/>
      <c r="G73" s="84"/>
      <c r="I73" s="37"/>
      <c r="J73" s="84"/>
      <c r="P73" s="84"/>
      <c r="Q73" s="84"/>
      <c r="R73" s="84"/>
    </row>
    <row r="74" spans="3:18" x14ac:dyDescent="0.25">
      <c r="C74" s="84"/>
      <c r="D74" s="84"/>
      <c r="E74" s="84"/>
      <c r="F74" s="84"/>
      <c r="G74" s="84"/>
      <c r="I74" s="37"/>
      <c r="J74" s="84"/>
      <c r="P74" s="84"/>
      <c r="Q74" s="84"/>
      <c r="R74" s="84"/>
    </row>
    <row r="75" spans="3:18" x14ac:dyDescent="0.25">
      <c r="C75" s="84"/>
      <c r="D75" s="84"/>
      <c r="E75" s="84"/>
      <c r="F75" s="84"/>
      <c r="G75" s="84"/>
      <c r="I75" s="37"/>
      <c r="J75" s="84"/>
      <c r="P75" s="181"/>
      <c r="Q75" s="181"/>
      <c r="R75" s="181"/>
    </row>
    <row r="76" spans="3:18" x14ac:dyDescent="0.25">
      <c r="C76" s="84"/>
      <c r="D76" s="84"/>
      <c r="E76" s="84"/>
      <c r="F76" s="84"/>
      <c r="G76" s="84"/>
      <c r="I76" s="37"/>
      <c r="J76" s="84"/>
      <c r="P76" s="84"/>
      <c r="Q76" s="84"/>
      <c r="R76" s="84"/>
    </row>
    <row r="77" spans="3:18" x14ac:dyDescent="0.25">
      <c r="C77" s="84"/>
      <c r="D77" s="84"/>
      <c r="E77" s="84"/>
      <c r="F77" s="84"/>
      <c r="G77" s="84"/>
      <c r="I77" s="84"/>
      <c r="J77" s="84"/>
      <c r="P77" s="84"/>
      <c r="Q77" s="84"/>
      <c r="R77" s="84"/>
    </row>
    <row r="78" spans="3:18" x14ac:dyDescent="0.25">
      <c r="C78" s="84"/>
      <c r="D78" s="84"/>
      <c r="E78" s="84"/>
      <c r="F78" s="84"/>
      <c r="G78" s="84"/>
      <c r="I78" s="84"/>
      <c r="J78" s="84"/>
      <c r="P78" s="84"/>
      <c r="Q78" s="84"/>
      <c r="R78" s="84"/>
    </row>
    <row r="79" spans="3:18" x14ac:dyDescent="0.25">
      <c r="C79" s="84"/>
      <c r="D79" s="84"/>
      <c r="E79" s="84"/>
      <c r="F79" s="84"/>
      <c r="G79" s="84"/>
      <c r="I79" s="84"/>
      <c r="J79" s="84"/>
      <c r="P79" s="84"/>
      <c r="Q79" s="84"/>
      <c r="R79" s="84"/>
    </row>
    <row r="80" spans="3:18" x14ac:dyDescent="0.25">
      <c r="C80" s="84"/>
      <c r="D80" s="84"/>
      <c r="E80" s="84"/>
      <c r="F80" s="84"/>
      <c r="G80" s="84"/>
      <c r="I80" s="84"/>
      <c r="J80" s="84"/>
      <c r="P80" s="84"/>
      <c r="Q80" s="84"/>
      <c r="R80" s="84"/>
    </row>
    <row r="81" spans="2:18" x14ac:dyDescent="0.25">
      <c r="C81" s="84"/>
      <c r="D81" s="84"/>
      <c r="E81" s="84"/>
      <c r="F81" s="84"/>
      <c r="G81" s="84"/>
      <c r="I81" s="84"/>
      <c r="P81" s="84"/>
      <c r="Q81" s="84"/>
      <c r="R81" s="84"/>
    </row>
    <row r="82" spans="2:18" x14ac:dyDescent="0.25">
      <c r="B82" s="84"/>
      <c r="C82" s="84"/>
      <c r="D82" s="84"/>
      <c r="E82" s="84"/>
      <c r="F82" s="84"/>
      <c r="G82" s="84"/>
      <c r="I82" s="84"/>
      <c r="P82" s="84"/>
      <c r="Q82" s="84"/>
      <c r="R82" s="84"/>
    </row>
    <row r="83" spans="2:18" x14ac:dyDescent="0.25">
      <c r="B83" s="84"/>
      <c r="C83" s="84"/>
      <c r="D83" s="84"/>
      <c r="E83" s="84"/>
      <c r="F83" s="84"/>
      <c r="G83" s="84"/>
      <c r="I83" s="84"/>
      <c r="P83" s="84"/>
      <c r="Q83" s="84"/>
      <c r="R83" s="84"/>
    </row>
    <row r="85" spans="2:18" x14ac:dyDescent="0.25">
      <c r="B85" s="84"/>
      <c r="C85" s="84"/>
      <c r="D85" s="84"/>
      <c r="E85" s="84"/>
      <c r="F85" s="84"/>
      <c r="G85" s="84"/>
      <c r="I85" s="84"/>
      <c r="K85" s="177"/>
      <c r="N85" s="63"/>
      <c r="O85" s="84"/>
      <c r="P85" s="84"/>
      <c r="Q85" s="84"/>
      <c r="R85" s="84"/>
    </row>
    <row r="86" spans="2:18" x14ac:dyDescent="0.25">
      <c r="B86" s="84"/>
      <c r="C86" s="84"/>
      <c r="D86" s="84"/>
      <c r="E86" s="84"/>
      <c r="F86" s="84"/>
      <c r="G86" s="84"/>
      <c r="I86" s="84"/>
      <c r="K86" s="177"/>
      <c r="N86" s="63"/>
      <c r="O86" s="84"/>
      <c r="P86" s="84"/>
      <c r="Q86" s="84"/>
      <c r="R86" s="84"/>
    </row>
    <row r="87" spans="2:18" x14ac:dyDescent="0.25">
      <c r="B87" s="84"/>
      <c r="C87" s="84"/>
      <c r="D87" s="84"/>
      <c r="E87" s="84"/>
      <c r="F87" s="84"/>
      <c r="G87" s="84"/>
      <c r="I87" s="84"/>
      <c r="K87" s="177"/>
      <c r="N87" s="63"/>
      <c r="O87" s="84"/>
      <c r="P87" s="84"/>
      <c r="Q87" s="84"/>
      <c r="R87" s="84"/>
    </row>
    <row r="88" spans="2:18" x14ac:dyDescent="0.25">
      <c r="B88" s="84"/>
      <c r="C88" s="84"/>
      <c r="D88" s="84"/>
      <c r="E88" s="84"/>
      <c r="F88" s="84"/>
      <c r="G88" s="84"/>
      <c r="I88" s="84"/>
      <c r="N88" s="63"/>
      <c r="O88" s="84"/>
      <c r="P88" s="84"/>
      <c r="Q88" s="84"/>
      <c r="R88" s="84"/>
    </row>
    <row r="90" spans="2:18" x14ac:dyDescent="0.25">
      <c r="B90" s="177"/>
      <c r="C90" s="84"/>
      <c r="D90" s="84"/>
      <c r="E90" s="84"/>
      <c r="F90" s="84"/>
      <c r="G90" s="84"/>
      <c r="I90" s="177"/>
      <c r="J90" s="84"/>
      <c r="K90" s="177"/>
      <c r="N90" s="18"/>
      <c r="O90" s="84"/>
    </row>
    <row r="91" spans="2:18" x14ac:dyDescent="0.25">
      <c r="B91" s="177"/>
      <c r="C91" s="84"/>
      <c r="D91" s="84"/>
      <c r="E91" s="84"/>
      <c r="F91" s="84"/>
      <c r="G91" s="84"/>
      <c r="I91" s="177"/>
      <c r="J91" s="84"/>
      <c r="K91" s="177"/>
      <c r="N91" s="18"/>
      <c r="O91" s="182"/>
    </row>
    <row r="92" spans="2:18" x14ac:dyDescent="0.25">
      <c r="B92" s="177"/>
      <c r="C92" s="84"/>
      <c r="D92" s="84"/>
      <c r="E92" s="84"/>
      <c r="F92" s="84"/>
      <c r="G92" s="84"/>
      <c r="I92" s="177"/>
      <c r="J92" s="84"/>
      <c r="K92" s="177"/>
      <c r="N92" s="84"/>
      <c r="O92" s="83"/>
    </row>
    <row r="93" spans="2:18" x14ac:dyDescent="0.25">
      <c r="J93" s="84"/>
      <c r="N93" s="84"/>
      <c r="O93" s="83"/>
    </row>
    <row r="94" spans="2:18" x14ac:dyDescent="0.25">
      <c r="B94" s="177"/>
      <c r="C94" s="84"/>
      <c r="D94" s="84"/>
      <c r="E94" s="84"/>
      <c r="F94" s="84"/>
      <c r="G94" s="84"/>
      <c r="I94" s="84"/>
      <c r="J94" s="84"/>
      <c r="N94" s="84"/>
      <c r="O94" s="83"/>
    </row>
    <row r="95" spans="2:18" x14ac:dyDescent="0.25">
      <c r="J95" s="84"/>
      <c r="N95" s="84"/>
      <c r="O95" s="83"/>
    </row>
    <row r="96" spans="2:18" x14ac:dyDescent="0.25">
      <c r="J96" s="84"/>
      <c r="N96" s="84"/>
      <c r="O96" s="83"/>
    </row>
    <row r="97" spans="10:15" x14ac:dyDescent="0.25">
      <c r="J97" s="84"/>
      <c r="N97" s="84"/>
      <c r="O97" s="83"/>
    </row>
    <row r="98" spans="10:15" x14ac:dyDescent="0.25">
      <c r="J98" s="84"/>
      <c r="N98" s="84"/>
      <c r="O98" s="83"/>
    </row>
    <row r="99" spans="10:15" x14ac:dyDescent="0.25">
      <c r="J99" s="84"/>
      <c r="N99" s="84"/>
      <c r="O99" s="83"/>
    </row>
    <row r="100" spans="10:15" x14ac:dyDescent="0.25">
      <c r="J100" s="84"/>
      <c r="N100" s="84"/>
      <c r="O100" s="83"/>
    </row>
    <row r="101" spans="10:15" x14ac:dyDescent="0.25">
      <c r="J101" s="84"/>
      <c r="N101" s="84"/>
      <c r="O101" s="83"/>
    </row>
    <row r="102" spans="10:15" x14ac:dyDescent="0.25">
      <c r="J102" s="84"/>
      <c r="N102" s="84"/>
      <c r="O102" s="83"/>
    </row>
    <row r="103" spans="10:15" x14ac:dyDescent="0.25">
      <c r="J103" s="84"/>
      <c r="N103" s="84"/>
      <c r="O103" s="83"/>
    </row>
    <row r="104" spans="10:15" x14ac:dyDescent="0.25">
      <c r="J104" s="84"/>
      <c r="N104" s="84"/>
      <c r="O104" s="83"/>
    </row>
    <row r="105" spans="10:15" x14ac:dyDescent="0.25">
      <c r="J105" s="84"/>
      <c r="N105" s="84"/>
      <c r="O105" s="83"/>
    </row>
    <row r="106" spans="10:15" x14ac:dyDescent="0.25">
      <c r="J106" s="84"/>
      <c r="N106" s="84"/>
      <c r="O106" s="83"/>
    </row>
    <row r="107" spans="10:15" x14ac:dyDescent="0.25">
      <c r="J107" s="84"/>
      <c r="N107" s="84"/>
      <c r="O107" s="83"/>
    </row>
    <row r="108" spans="10:15" x14ac:dyDescent="0.25">
      <c r="J108" s="84"/>
      <c r="N108" s="84"/>
      <c r="O108" s="83"/>
    </row>
    <row r="109" spans="10:15" x14ac:dyDescent="0.25">
      <c r="J109" s="84"/>
      <c r="N109" s="84"/>
      <c r="O109" s="83"/>
    </row>
    <row r="110" spans="10:15" x14ac:dyDescent="0.25">
      <c r="J110" s="84"/>
      <c r="N110" s="84"/>
      <c r="O110" s="83"/>
    </row>
    <row r="111" spans="10:15" x14ac:dyDescent="0.25">
      <c r="J111" s="84"/>
      <c r="N111" s="84"/>
      <c r="O111" s="83"/>
    </row>
    <row r="112" spans="10:15" x14ac:dyDescent="0.25">
      <c r="J112" s="84"/>
      <c r="N112" s="84"/>
      <c r="O112" s="83"/>
    </row>
    <row r="113" spans="10:15" x14ac:dyDescent="0.25">
      <c r="J113" s="84"/>
      <c r="N113" s="84"/>
      <c r="O113" s="83"/>
    </row>
    <row r="114" spans="10:15" x14ac:dyDescent="0.25">
      <c r="J114" s="84"/>
      <c r="N114" s="84"/>
      <c r="O114" s="83"/>
    </row>
    <row r="115" spans="10:15" x14ac:dyDescent="0.25">
      <c r="J115" s="84"/>
      <c r="N115" s="84"/>
      <c r="O115" s="83"/>
    </row>
    <row r="116" spans="10:15" x14ac:dyDescent="0.25">
      <c r="J116" s="84"/>
      <c r="N116" s="84"/>
      <c r="O116" s="83"/>
    </row>
    <row r="117" spans="10:15" x14ac:dyDescent="0.25">
      <c r="J117" s="84"/>
      <c r="N117" s="84"/>
      <c r="O117" s="83"/>
    </row>
    <row r="118" spans="10:15" x14ac:dyDescent="0.25">
      <c r="N118" s="84"/>
      <c r="O118" s="83"/>
    </row>
    <row r="119" spans="10:15" x14ac:dyDescent="0.25">
      <c r="N119" s="84"/>
      <c r="O119" s="83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80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22" style="2" customWidth="1"/>
    <col min="2" max="2" width="17.1796875" style="2" customWidth="1"/>
    <col min="3" max="3" width="13.1796875" style="2" customWidth="1"/>
    <col min="4" max="4" width="18.1796875" style="2" bestFit="1" customWidth="1"/>
    <col min="5" max="5" width="13.81640625" style="2" customWidth="1"/>
    <col min="6" max="6" width="14.81640625" style="2" customWidth="1"/>
    <col min="7" max="15" width="12" style="2" customWidth="1"/>
    <col min="16" max="16384" width="8.7265625" style="2"/>
  </cols>
  <sheetData>
    <row r="1" spans="1:15" x14ac:dyDescent="0.25">
      <c r="A1" s="112"/>
      <c r="B1" s="112"/>
      <c r="C1" s="112" t="s">
        <v>95</v>
      </c>
      <c r="D1" s="112"/>
      <c r="E1" s="112"/>
      <c r="F1" s="112"/>
    </row>
    <row r="2" spans="1:15" ht="13.5" customHeight="1" x14ac:dyDescent="0.65">
      <c r="A2" s="8"/>
      <c r="E2" s="7"/>
    </row>
    <row r="3" spans="1:15" x14ac:dyDescent="0.25">
      <c r="A3" s="112"/>
      <c r="B3" s="112"/>
      <c r="C3" s="112" t="s">
        <v>201</v>
      </c>
      <c r="D3" s="112"/>
      <c r="E3" s="112"/>
      <c r="F3" s="112"/>
    </row>
    <row r="4" spans="1:15" ht="13" thickBot="1" x14ac:dyDescent="0.3">
      <c r="A4" s="7"/>
      <c r="B4" s="7"/>
      <c r="C4" s="7"/>
      <c r="D4" s="7"/>
      <c r="F4" s="7"/>
    </row>
    <row r="5" spans="1:15" ht="15" customHeight="1" thickTop="1" x14ac:dyDescent="0.25">
      <c r="A5" s="21"/>
      <c r="B5" s="110" t="s">
        <v>161</v>
      </c>
      <c r="C5" s="21"/>
      <c r="D5" s="21"/>
      <c r="E5" s="142">
        <v>2019</v>
      </c>
      <c r="F5" s="141"/>
      <c r="G5" s="164"/>
    </row>
    <row r="6" spans="1:15" x14ac:dyDescent="0.25">
      <c r="A6" s="7" t="s">
        <v>65</v>
      </c>
      <c r="B6" s="117" t="s">
        <v>102</v>
      </c>
      <c r="C6" s="40" t="s">
        <v>90</v>
      </c>
      <c r="D6" s="117" t="s">
        <v>87</v>
      </c>
      <c r="E6" s="125" t="s">
        <v>242</v>
      </c>
      <c r="F6" s="117" t="s">
        <v>87</v>
      </c>
      <c r="G6" s="164"/>
    </row>
    <row r="7" spans="1:15" x14ac:dyDescent="0.25">
      <c r="A7" s="7" t="s">
        <v>30</v>
      </c>
      <c r="B7" s="117" t="s">
        <v>103</v>
      </c>
      <c r="C7" s="40" t="s">
        <v>91</v>
      </c>
      <c r="D7" s="117" t="s">
        <v>88</v>
      </c>
      <c r="E7" s="125" t="s">
        <v>243</v>
      </c>
      <c r="F7" s="117" t="s">
        <v>88</v>
      </c>
      <c r="G7" s="164"/>
    </row>
    <row r="8" spans="1:15" ht="13" thickBot="1" x14ac:dyDescent="0.3">
      <c r="A8" s="13" t="s">
        <v>119</v>
      </c>
      <c r="B8" s="10" t="s">
        <v>89</v>
      </c>
      <c r="C8" s="55" t="s">
        <v>160</v>
      </c>
      <c r="D8" s="10" t="s">
        <v>92</v>
      </c>
      <c r="E8" s="126"/>
      <c r="F8" s="10" t="s">
        <v>93</v>
      </c>
      <c r="G8" s="164"/>
    </row>
    <row r="9" spans="1:15" x14ac:dyDescent="0.25">
      <c r="A9" s="7" t="s">
        <v>0</v>
      </c>
      <c r="B9" s="286">
        <f>SUM(B11:B38)</f>
        <v>793562625</v>
      </c>
      <c r="C9" s="287">
        <f>SUM(C11:C38)</f>
        <v>900883.97375438595</v>
      </c>
      <c r="D9" s="266">
        <f>+B9*1000/C9</f>
        <v>880871.06455326325</v>
      </c>
      <c r="E9" s="288">
        <f>SUM(E11:E38)</f>
        <v>6045680</v>
      </c>
      <c r="F9" s="289">
        <f>+B9*1000/E9</f>
        <v>131261.10296939302</v>
      </c>
      <c r="H9" s="2" t="s">
        <v>177</v>
      </c>
      <c r="I9" s="17"/>
    </row>
    <row r="10" spans="1:15" x14ac:dyDescent="0.25">
      <c r="A10" s="7"/>
      <c r="B10" s="31"/>
      <c r="C10" s="43"/>
      <c r="D10" s="7"/>
      <c r="E10" s="7"/>
      <c r="F10" s="31"/>
    </row>
    <row r="11" spans="1:15" x14ac:dyDescent="0.25">
      <c r="A11" s="7" t="s">
        <v>1</v>
      </c>
      <c r="B11" s="31">
        <v>3949721</v>
      </c>
      <c r="C11" s="154">
        <v>8158.5307692307688</v>
      </c>
      <c r="D11" s="39">
        <f>+B11*1000/C11</f>
        <v>484121.60372012685</v>
      </c>
      <c r="E11" s="82">
        <v>70416</v>
      </c>
      <c r="F11" s="290">
        <f t="shared" ref="F11:F38" si="0">+B11*1000/E11</f>
        <v>56091.243467393775</v>
      </c>
      <c r="H11" s="94"/>
      <c r="I11" s="3"/>
      <c r="J11" s="3"/>
      <c r="K11" s="291"/>
    </row>
    <row r="12" spans="1:15" x14ac:dyDescent="0.25">
      <c r="A12" s="7" t="s">
        <v>2</v>
      </c>
      <c r="B12" s="31">
        <v>94117562</v>
      </c>
      <c r="C12" s="154">
        <v>84463.48485730926</v>
      </c>
      <c r="D12" s="39">
        <f t="shared" ref="D12:D15" si="1">+B12*1000/C12</f>
        <v>1114298.8258062063</v>
      </c>
      <c r="E12" s="82">
        <v>579234</v>
      </c>
      <c r="F12" s="290">
        <f t="shared" si="0"/>
        <v>162486.25253351842</v>
      </c>
      <c r="H12" s="94"/>
      <c r="I12" s="3"/>
      <c r="J12" s="3"/>
      <c r="K12" s="291"/>
    </row>
    <row r="13" spans="1:15" x14ac:dyDescent="0.25">
      <c r="A13" s="7" t="s">
        <v>3</v>
      </c>
      <c r="B13" s="31">
        <v>43706583</v>
      </c>
      <c r="C13" s="154">
        <v>78566.599018238179</v>
      </c>
      <c r="D13" s="39">
        <f t="shared" si="1"/>
        <v>556299.79592032626</v>
      </c>
      <c r="E13" s="82">
        <v>593490</v>
      </c>
      <c r="F13" s="290">
        <f t="shared" si="0"/>
        <v>73643.33518677653</v>
      </c>
      <c r="H13" s="94"/>
      <c r="I13" s="3"/>
      <c r="J13" s="3"/>
      <c r="K13" s="291"/>
    </row>
    <row r="14" spans="1:15" x14ac:dyDescent="0.25">
      <c r="A14" s="7" t="s">
        <v>4</v>
      </c>
      <c r="B14" s="31">
        <v>90208358</v>
      </c>
      <c r="C14" s="154">
        <v>113240.95845580522</v>
      </c>
      <c r="D14" s="39">
        <f t="shared" si="1"/>
        <v>796605.39110683883</v>
      </c>
      <c r="E14" s="82">
        <v>827370</v>
      </c>
      <c r="F14" s="290">
        <f t="shared" si="0"/>
        <v>109030.25006949733</v>
      </c>
      <c r="H14" s="94"/>
      <c r="I14" s="3"/>
      <c r="J14" s="3"/>
      <c r="K14" s="291"/>
    </row>
    <row r="15" spans="1:15" x14ac:dyDescent="0.25">
      <c r="A15" s="7" t="s">
        <v>5</v>
      </c>
      <c r="B15" s="31">
        <v>12526703</v>
      </c>
      <c r="C15" s="154">
        <v>15831.786633663367</v>
      </c>
      <c r="D15" s="39">
        <f t="shared" si="1"/>
        <v>791237.48253177456</v>
      </c>
      <c r="E15" s="82">
        <v>92525</v>
      </c>
      <c r="F15" s="290">
        <f t="shared" si="0"/>
        <v>135387.22507430424</v>
      </c>
      <c r="H15" s="94"/>
      <c r="I15" s="3"/>
      <c r="J15" s="3"/>
      <c r="K15" s="291"/>
    </row>
    <row r="16" spans="1:15" x14ac:dyDescent="0.25">
      <c r="A16" s="7"/>
      <c r="B16" s="39"/>
      <c r="C16" s="154"/>
      <c r="D16" s="39"/>
      <c r="E16" s="82"/>
      <c r="F16" s="290"/>
      <c r="H16" s="94"/>
      <c r="I16" s="3"/>
      <c r="J16" s="3"/>
      <c r="K16" s="291"/>
      <c r="O16" s="94"/>
    </row>
    <row r="17" spans="1:11" x14ac:dyDescent="0.25">
      <c r="A17" s="7" t="s">
        <v>6</v>
      </c>
      <c r="B17" s="31">
        <v>2674082</v>
      </c>
      <c r="C17" s="154">
        <v>5816.2206284153008</v>
      </c>
      <c r="D17" s="39">
        <f t="shared" ref="D17:D21" si="2">+B17*1000/C17</f>
        <v>459762.82036752545</v>
      </c>
      <c r="E17" s="82">
        <v>33406</v>
      </c>
      <c r="F17" s="290">
        <f t="shared" si="0"/>
        <v>80047.955457103511</v>
      </c>
      <c r="H17" s="94"/>
      <c r="I17" s="3"/>
      <c r="J17" s="3"/>
      <c r="K17" s="292"/>
    </row>
    <row r="18" spans="1:11" x14ac:dyDescent="0.25">
      <c r="A18" s="7" t="s">
        <v>7</v>
      </c>
      <c r="B18" s="31">
        <v>20625370</v>
      </c>
      <c r="C18" s="154">
        <v>25188.377396964093</v>
      </c>
      <c r="D18" s="39">
        <f t="shared" si="2"/>
        <v>818844.7264763444</v>
      </c>
      <c r="E18" s="82">
        <v>168447</v>
      </c>
      <c r="F18" s="290">
        <f t="shared" si="0"/>
        <v>122444.27030460619</v>
      </c>
      <c r="H18" s="94"/>
      <c r="I18" s="3"/>
      <c r="J18" s="3"/>
      <c r="K18" s="291"/>
    </row>
    <row r="19" spans="1:11" x14ac:dyDescent="0.25">
      <c r="A19" s="7" t="s">
        <v>8</v>
      </c>
      <c r="B19" s="31">
        <v>10843316</v>
      </c>
      <c r="C19" s="154">
        <v>15150.107188498403</v>
      </c>
      <c r="D19" s="39">
        <f t="shared" si="2"/>
        <v>715725.36517972522</v>
      </c>
      <c r="E19" s="82">
        <v>102855</v>
      </c>
      <c r="F19" s="290">
        <f t="shared" si="0"/>
        <v>105423.32409702979</v>
      </c>
      <c r="H19" s="94"/>
      <c r="I19" s="3"/>
      <c r="J19" s="3"/>
      <c r="K19" s="291"/>
    </row>
    <row r="20" spans="1:11" x14ac:dyDescent="0.25">
      <c r="A20" s="7" t="s">
        <v>9</v>
      </c>
      <c r="B20" s="31">
        <v>18816409</v>
      </c>
      <c r="C20" s="154">
        <v>27281.316816143499</v>
      </c>
      <c r="D20" s="39">
        <f t="shared" si="2"/>
        <v>689717.77010652004</v>
      </c>
      <c r="E20" s="82">
        <v>163257</v>
      </c>
      <c r="F20" s="290">
        <f t="shared" si="0"/>
        <v>115256.36879276233</v>
      </c>
      <c r="H20" s="94"/>
      <c r="I20" s="3"/>
      <c r="J20" s="3"/>
      <c r="K20" s="291"/>
    </row>
    <row r="21" spans="1:11" x14ac:dyDescent="0.25">
      <c r="A21" s="7" t="s">
        <v>10</v>
      </c>
      <c r="B21" s="31">
        <v>2934932</v>
      </c>
      <c r="C21" s="154">
        <v>4679.8544674767691</v>
      </c>
      <c r="D21" s="39">
        <f t="shared" si="2"/>
        <v>627141.72425588768</v>
      </c>
      <c r="E21" s="82">
        <v>31929</v>
      </c>
      <c r="F21" s="290">
        <f t="shared" si="0"/>
        <v>91920.573773058975</v>
      </c>
      <c r="H21" s="94"/>
      <c r="I21" s="3"/>
      <c r="J21" s="3"/>
      <c r="K21" s="291"/>
    </row>
    <row r="22" spans="1:11" x14ac:dyDescent="0.25">
      <c r="A22" s="7"/>
      <c r="C22" s="154"/>
      <c r="D22" s="39"/>
      <c r="E22" s="82"/>
      <c r="F22" s="290"/>
      <c r="H22" s="94"/>
      <c r="I22" s="3"/>
      <c r="J22" s="3"/>
      <c r="K22" s="291"/>
    </row>
    <row r="23" spans="1:11" x14ac:dyDescent="0.25">
      <c r="A23" s="7" t="s">
        <v>11</v>
      </c>
      <c r="B23" s="17">
        <v>32395453</v>
      </c>
      <c r="C23" s="154">
        <v>43318.098153560895</v>
      </c>
      <c r="D23" s="39">
        <f t="shared" ref="D23:D38" si="3">+B23*1000/C23</f>
        <v>747850.30693543924</v>
      </c>
      <c r="E23" s="82">
        <v>259547</v>
      </c>
      <c r="F23" s="290">
        <f t="shared" si="0"/>
        <v>124815.3629207812</v>
      </c>
      <c r="H23" s="94"/>
      <c r="I23" s="3"/>
      <c r="J23" s="3"/>
      <c r="K23" s="291"/>
    </row>
    <row r="24" spans="1:11" x14ac:dyDescent="0.25">
      <c r="A24" s="7" t="s">
        <v>12</v>
      </c>
      <c r="B24" s="31">
        <v>4655557</v>
      </c>
      <c r="C24" s="154">
        <v>3810.6</v>
      </c>
      <c r="D24" s="39">
        <f t="shared" si="3"/>
        <v>1221738.5713535927</v>
      </c>
      <c r="E24" s="82">
        <v>29014</v>
      </c>
      <c r="F24" s="290">
        <f t="shared" si="0"/>
        <v>160458.98531743296</v>
      </c>
      <c r="H24" s="94"/>
      <c r="I24" s="3"/>
      <c r="J24" s="3"/>
      <c r="K24" s="292"/>
    </row>
    <row r="25" spans="1:11" x14ac:dyDescent="0.25">
      <c r="A25" s="7" t="s">
        <v>13</v>
      </c>
      <c r="B25" s="31">
        <v>29811421</v>
      </c>
      <c r="C25" s="154">
        <v>38108.71807565372</v>
      </c>
      <c r="D25" s="39">
        <f t="shared" si="3"/>
        <v>782272.99435310671</v>
      </c>
      <c r="E25" s="82">
        <v>255441</v>
      </c>
      <c r="F25" s="290">
        <f t="shared" si="0"/>
        <v>116705.70112080676</v>
      </c>
      <c r="H25" s="94"/>
      <c r="I25" s="3"/>
      <c r="J25" s="3"/>
      <c r="K25" s="291"/>
    </row>
    <row r="26" spans="1:11" x14ac:dyDescent="0.25">
      <c r="A26" s="7" t="s">
        <v>14</v>
      </c>
      <c r="B26" s="31">
        <v>55001532</v>
      </c>
      <c r="C26" s="154">
        <v>58506.994866409434</v>
      </c>
      <c r="D26" s="39">
        <f t="shared" si="3"/>
        <v>940084.72193088115</v>
      </c>
      <c r="E26" s="82">
        <v>325690</v>
      </c>
      <c r="F26" s="290">
        <f t="shared" si="0"/>
        <v>168876.94433356874</v>
      </c>
      <c r="H26" s="94"/>
      <c r="I26" s="3"/>
      <c r="J26" s="3"/>
      <c r="K26" s="291"/>
    </row>
    <row r="27" spans="1:11" x14ac:dyDescent="0.25">
      <c r="A27" s="7" t="s">
        <v>15</v>
      </c>
      <c r="B27" s="31">
        <v>3004081</v>
      </c>
      <c r="C27" s="154">
        <v>1914.7</v>
      </c>
      <c r="D27" s="39">
        <f t="shared" si="3"/>
        <v>1568956.4944899983</v>
      </c>
      <c r="E27" s="82">
        <v>19422</v>
      </c>
      <c r="F27" s="290">
        <f t="shared" si="0"/>
        <v>154674.13242714448</v>
      </c>
      <c r="H27" s="94"/>
      <c r="I27" s="3"/>
      <c r="J27" s="3"/>
      <c r="K27" s="291"/>
    </row>
    <row r="28" spans="1:11" x14ac:dyDescent="0.25">
      <c r="A28" s="7"/>
      <c r="B28" s="39"/>
      <c r="C28" s="154"/>
      <c r="D28" s="39"/>
      <c r="E28" s="82"/>
      <c r="F28" s="290"/>
      <c r="H28" s="94"/>
      <c r="I28" s="3"/>
      <c r="J28" s="3"/>
      <c r="K28" s="291"/>
    </row>
    <row r="29" spans="1:11" x14ac:dyDescent="0.25">
      <c r="A29" s="7" t="s">
        <v>16</v>
      </c>
      <c r="B29" s="17">
        <v>199198373</v>
      </c>
      <c r="C29" s="154">
        <v>163926.70969895067</v>
      </c>
      <c r="D29" s="39">
        <f t="shared" si="3"/>
        <v>1215167.2742399655</v>
      </c>
      <c r="E29" s="82">
        <v>1050688</v>
      </c>
      <c r="F29" s="290">
        <f t="shared" si="0"/>
        <v>189588.51057592739</v>
      </c>
      <c r="H29" s="94"/>
      <c r="I29" s="3"/>
      <c r="J29" s="3"/>
      <c r="K29" s="291"/>
    </row>
    <row r="30" spans="1:11" x14ac:dyDescent="0.25">
      <c r="A30" s="7" t="s">
        <v>17</v>
      </c>
      <c r="B30" s="31">
        <v>101186676</v>
      </c>
      <c r="C30" s="154">
        <v>135323.52995372791</v>
      </c>
      <c r="D30" s="39">
        <f t="shared" si="3"/>
        <v>747738.96331701847</v>
      </c>
      <c r="E30" s="82">
        <v>909327</v>
      </c>
      <c r="F30" s="290">
        <f t="shared" si="0"/>
        <v>111276.44510720565</v>
      </c>
      <c r="H30" s="94"/>
      <c r="I30" s="3"/>
      <c r="J30" s="3"/>
      <c r="K30" s="291"/>
    </row>
    <row r="31" spans="1:11" x14ac:dyDescent="0.25">
      <c r="A31" s="7" t="s">
        <v>18</v>
      </c>
      <c r="B31" s="31">
        <v>8508585</v>
      </c>
      <c r="C31" s="154">
        <v>7688.6571428571424</v>
      </c>
      <c r="D31" s="39">
        <f t="shared" si="3"/>
        <v>1106641.2303095842</v>
      </c>
      <c r="E31" s="82">
        <v>50381</v>
      </c>
      <c r="F31" s="290">
        <f t="shared" si="0"/>
        <v>168884.79784045572</v>
      </c>
      <c r="H31" s="94"/>
      <c r="I31" s="3"/>
      <c r="J31" s="3"/>
      <c r="K31" s="292"/>
    </row>
    <row r="32" spans="1:11" x14ac:dyDescent="0.25">
      <c r="A32" s="7" t="s">
        <v>19</v>
      </c>
      <c r="B32" s="31">
        <v>12916158</v>
      </c>
      <c r="C32" s="154">
        <v>17665.199354078264</v>
      </c>
      <c r="D32" s="39">
        <f t="shared" si="3"/>
        <v>731164.01015979028</v>
      </c>
      <c r="E32" s="82">
        <v>113510</v>
      </c>
      <c r="F32" s="290">
        <f t="shared" si="0"/>
        <v>113788.72346048807</v>
      </c>
      <c r="H32" s="94"/>
      <c r="I32" s="3"/>
      <c r="J32" s="3"/>
      <c r="K32" s="291"/>
    </row>
    <row r="33" spans="1:11" x14ac:dyDescent="0.25">
      <c r="A33" s="7" t="s">
        <v>20</v>
      </c>
      <c r="B33" s="31">
        <v>1494268</v>
      </c>
      <c r="C33" s="154">
        <v>2871.8</v>
      </c>
      <c r="D33" s="39">
        <f t="shared" si="3"/>
        <v>520324.53513475868</v>
      </c>
      <c r="E33" s="82">
        <v>25616</v>
      </c>
      <c r="F33" s="290">
        <f t="shared" si="0"/>
        <v>58333.385384134919</v>
      </c>
      <c r="H33" s="94"/>
      <c r="I33" s="3"/>
      <c r="J33" s="3"/>
      <c r="K33" s="291"/>
    </row>
    <row r="34" spans="1:11" x14ac:dyDescent="0.25">
      <c r="A34" s="7"/>
      <c r="B34" s="31"/>
      <c r="C34" s="154"/>
      <c r="D34" s="39"/>
      <c r="E34" s="82"/>
      <c r="F34" s="290"/>
      <c r="H34" s="94"/>
      <c r="I34" s="3"/>
      <c r="J34" s="3"/>
      <c r="K34" s="291"/>
    </row>
    <row r="35" spans="1:11" x14ac:dyDescent="0.25">
      <c r="A35" s="7" t="s">
        <v>21</v>
      </c>
      <c r="B35" s="31">
        <v>8553943</v>
      </c>
      <c r="C35" s="154">
        <v>4632.2519920318728</v>
      </c>
      <c r="D35" s="39">
        <f t="shared" si="3"/>
        <v>1846605.7146100837</v>
      </c>
      <c r="E35" s="82">
        <v>37181</v>
      </c>
      <c r="F35" s="290">
        <f t="shared" si="0"/>
        <v>230062.20919286733</v>
      </c>
      <c r="H35" s="94"/>
      <c r="I35" s="3"/>
      <c r="J35" s="3"/>
      <c r="K35" s="291"/>
    </row>
    <row r="36" spans="1:11" x14ac:dyDescent="0.25">
      <c r="A36" s="7" t="s">
        <v>22</v>
      </c>
      <c r="B36" s="31">
        <v>13449265</v>
      </c>
      <c r="C36" s="154">
        <v>22944.400930851065</v>
      </c>
      <c r="D36" s="39">
        <f t="shared" si="3"/>
        <v>586167.62497015577</v>
      </c>
      <c r="E36" s="82">
        <v>151049</v>
      </c>
      <c r="F36" s="290">
        <f t="shared" si="0"/>
        <v>89039.086653999693</v>
      </c>
      <c r="H36" s="94"/>
      <c r="I36" s="3"/>
      <c r="J36" s="3"/>
      <c r="K36" s="291"/>
    </row>
    <row r="37" spans="1:11" x14ac:dyDescent="0.25">
      <c r="A37" s="7" t="s">
        <v>23</v>
      </c>
      <c r="B37" s="31">
        <v>6695198</v>
      </c>
      <c r="C37" s="154">
        <v>15104.577354520192</v>
      </c>
      <c r="D37" s="39">
        <f t="shared" si="3"/>
        <v>443256.22907921992</v>
      </c>
      <c r="E37" s="82">
        <v>103609</v>
      </c>
      <c r="F37" s="290">
        <f t="shared" si="0"/>
        <v>64619.84962696291</v>
      </c>
      <c r="H37" s="94"/>
      <c r="I37" s="3"/>
      <c r="J37" s="3"/>
      <c r="K37" s="291"/>
    </row>
    <row r="38" spans="1:11" ht="13" thickBot="1" x14ac:dyDescent="0.3">
      <c r="A38" s="13" t="s">
        <v>24</v>
      </c>
      <c r="B38" s="80">
        <v>16289079</v>
      </c>
      <c r="C38" s="163">
        <v>6690.5</v>
      </c>
      <c r="D38" s="158">
        <f t="shared" si="3"/>
        <v>2434657.9478364848</v>
      </c>
      <c r="E38" s="80">
        <v>52276</v>
      </c>
      <c r="F38" s="293">
        <f t="shared" si="0"/>
        <v>311597.65475552838</v>
      </c>
      <c r="H38" s="94"/>
      <c r="I38" s="3"/>
      <c r="J38" s="3"/>
      <c r="K38" s="292"/>
    </row>
    <row r="39" spans="1:11" x14ac:dyDescent="0.25">
      <c r="A39" s="7"/>
      <c r="B39" s="31"/>
      <c r="C39" s="39"/>
      <c r="D39" s="31"/>
      <c r="E39" s="5"/>
      <c r="F39" s="11"/>
      <c r="H39" s="3"/>
      <c r="I39" s="3"/>
      <c r="K39" s="291"/>
    </row>
    <row r="40" spans="1:11" x14ac:dyDescent="0.25">
      <c r="A40" s="52" t="s">
        <v>301</v>
      </c>
      <c r="B40" s="31"/>
      <c r="C40" s="31"/>
      <c r="D40" s="31"/>
      <c r="E40" s="31"/>
      <c r="F40" s="11"/>
      <c r="H40" s="3"/>
      <c r="I40" s="3"/>
      <c r="K40" s="291"/>
    </row>
    <row r="41" spans="1:11" x14ac:dyDescent="0.25">
      <c r="A41" s="71" t="s">
        <v>267</v>
      </c>
      <c r="H41" s="3"/>
      <c r="I41" s="3"/>
      <c r="K41" s="291"/>
    </row>
    <row r="42" spans="1:11" x14ac:dyDescent="0.25">
      <c r="A42" s="71" t="s">
        <v>179</v>
      </c>
      <c r="B42" s="294" t="s">
        <v>268</v>
      </c>
      <c r="H42" s="3"/>
      <c r="I42" s="3"/>
      <c r="K42" s="291"/>
    </row>
    <row r="44" spans="1:11" x14ac:dyDescent="0.25">
      <c r="A44" s="7" t="s">
        <v>180</v>
      </c>
    </row>
    <row r="45" spans="1:11" x14ac:dyDescent="0.25">
      <c r="A45" s="7"/>
    </row>
    <row r="46" spans="1:11" x14ac:dyDescent="0.25">
      <c r="A46" s="81" t="s">
        <v>269</v>
      </c>
    </row>
    <row r="47" spans="1:11" x14ac:dyDescent="0.25">
      <c r="A47" s="18" t="s">
        <v>270</v>
      </c>
    </row>
    <row r="48" spans="1:11" x14ac:dyDescent="0.25">
      <c r="A48" s="18" t="s">
        <v>181</v>
      </c>
      <c r="B48" s="294" t="s">
        <v>182</v>
      </c>
    </row>
    <row r="49" spans="2:15" x14ac:dyDescent="0.25">
      <c r="D49" s="295"/>
      <c r="E49" s="291"/>
    </row>
    <row r="50" spans="2:15" x14ac:dyDescent="0.25">
      <c r="B50" s="295"/>
      <c r="C50" s="291"/>
    </row>
    <row r="51" spans="2:15" x14ac:dyDescent="0.25">
      <c r="B51" s="3"/>
      <c r="C51" s="295"/>
      <c r="E51" s="292"/>
      <c r="F51" s="94"/>
      <c r="G51" s="94"/>
      <c r="H51" s="94"/>
      <c r="I51" s="94"/>
      <c r="J51" s="94"/>
      <c r="K51" s="94"/>
      <c r="L51" s="94"/>
      <c r="N51" s="3"/>
      <c r="O51" s="3"/>
    </row>
    <row r="52" spans="2:15" x14ac:dyDescent="0.25">
      <c r="B52" s="295"/>
      <c r="C52" s="291"/>
      <c r="E52" s="94"/>
      <c r="F52" s="94"/>
      <c r="G52" s="94"/>
      <c r="H52" s="94"/>
      <c r="I52" s="94"/>
      <c r="J52" s="94"/>
      <c r="K52" s="94"/>
      <c r="L52" s="94"/>
      <c r="N52" s="3"/>
      <c r="O52" s="3"/>
    </row>
    <row r="53" spans="2:15" x14ac:dyDescent="0.25">
      <c r="B53" s="295"/>
      <c r="C53" s="291"/>
      <c r="D53" s="3"/>
      <c r="E53" s="94"/>
      <c r="F53" s="94"/>
      <c r="G53" s="94"/>
      <c r="H53" s="94"/>
      <c r="I53" s="94"/>
      <c r="J53" s="94"/>
      <c r="K53" s="94"/>
      <c r="L53" s="94"/>
      <c r="N53" s="3"/>
    </row>
    <row r="54" spans="2:15" x14ac:dyDescent="0.25">
      <c r="B54" s="3"/>
      <c r="C54" s="3"/>
      <c r="E54" s="94"/>
      <c r="F54" s="94"/>
      <c r="G54" s="94"/>
      <c r="H54" s="94"/>
      <c r="I54" s="94"/>
      <c r="J54" s="94"/>
      <c r="K54" s="94"/>
      <c r="L54" s="94"/>
      <c r="N54" s="3"/>
      <c r="O54" s="3"/>
    </row>
    <row r="55" spans="2:15" x14ac:dyDescent="0.25">
      <c r="B55" s="3"/>
      <c r="C55" s="295"/>
      <c r="E55" s="292"/>
      <c r="F55" s="94"/>
      <c r="G55" s="94"/>
      <c r="H55" s="94"/>
      <c r="I55" s="94"/>
      <c r="J55" s="94"/>
      <c r="K55" s="94"/>
      <c r="L55" s="94"/>
      <c r="M55" s="94"/>
      <c r="N55" s="3"/>
      <c r="O55" s="3"/>
    </row>
    <row r="56" spans="2:15" x14ac:dyDescent="0.25">
      <c r="B56" s="3"/>
      <c r="C56" s="295"/>
      <c r="E56" s="292"/>
      <c r="F56" s="94"/>
      <c r="G56" s="94"/>
      <c r="H56" s="94"/>
      <c r="I56" s="94"/>
      <c r="J56" s="94"/>
      <c r="K56" s="94"/>
      <c r="L56" s="94"/>
      <c r="M56" s="94"/>
      <c r="N56" s="3"/>
      <c r="O56" s="3"/>
    </row>
    <row r="57" spans="2:15" x14ac:dyDescent="0.25">
      <c r="B57" s="3"/>
      <c r="C57" s="295"/>
      <c r="E57" s="292"/>
      <c r="F57" s="94"/>
      <c r="G57" s="94"/>
      <c r="H57" s="94"/>
      <c r="I57" s="94"/>
      <c r="J57" s="94"/>
      <c r="K57" s="94"/>
      <c r="L57" s="94"/>
      <c r="M57" s="94"/>
      <c r="N57" s="3"/>
      <c r="O57" s="3"/>
    </row>
    <row r="58" spans="2:15" x14ac:dyDescent="0.25">
      <c r="B58" s="3"/>
      <c r="C58" s="295"/>
      <c r="E58" s="292"/>
      <c r="F58" s="94"/>
      <c r="G58" s="94"/>
      <c r="H58" s="94"/>
      <c r="I58" s="94"/>
      <c r="J58" s="94"/>
      <c r="K58" s="94"/>
      <c r="L58" s="94"/>
      <c r="M58" s="94"/>
      <c r="N58" s="3"/>
      <c r="O58" s="3"/>
    </row>
    <row r="59" spans="2:15" x14ac:dyDescent="0.25">
      <c r="B59" s="3"/>
      <c r="C59" s="295"/>
      <c r="E59" s="292"/>
      <c r="F59" s="94"/>
      <c r="G59" s="94"/>
      <c r="H59" s="94"/>
      <c r="I59" s="94"/>
      <c r="J59" s="94"/>
      <c r="K59" s="94"/>
      <c r="L59" s="94"/>
      <c r="M59" s="94"/>
      <c r="N59" s="3"/>
      <c r="O59" s="3"/>
    </row>
    <row r="60" spans="2:15" x14ac:dyDescent="0.25">
      <c r="B60" s="3"/>
      <c r="C60" s="295"/>
      <c r="E60" s="292"/>
      <c r="F60" s="94"/>
      <c r="G60" s="94"/>
      <c r="H60" s="94"/>
      <c r="I60" s="94"/>
      <c r="J60" s="94"/>
      <c r="K60" s="94"/>
      <c r="L60" s="94"/>
      <c r="M60" s="94"/>
      <c r="N60" s="3"/>
      <c r="O60" s="3"/>
    </row>
    <row r="61" spans="2:15" x14ac:dyDescent="0.25">
      <c r="B61" s="3"/>
      <c r="C61" s="295"/>
      <c r="E61" s="292"/>
      <c r="F61" s="94"/>
      <c r="G61" s="94"/>
      <c r="H61" s="94"/>
      <c r="I61" s="94"/>
      <c r="J61" s="94"/>
      <c r="K61" s="94"/>
      <c r="L61" s="94"/>
      <c r="M61" s="94"/>
      <c r="N61" s="3"/>
      <c r="O61" s="3"/>
    </row>
    <row r="62" spans="2:15" x14ac:dyDescent="0.25">
      <c r="B62" s="3"/>
      <c r="C62" s="295"/>
      <c r="E62" s="292"/>
      <c r="F62" s="94"/>
      <c r="G62" s="94"/>
      <c r="H62" s="94"/>
      <c r="I62" s="94"/>
      <c r="J62" s="94"/>
      <c r="K62" s="94"/>
      <c r="L62" s="94"/>
      <c r="M62" s="94"/>
      <c r="N62" s="3"/>
      <c r="O62" s="3"/>
    </row>
    <row r="63" spans="2:15" x14ac:dyDescent="0.25">
      <c r="B63" s="3"/>
      <c r="C63" s="295"/>
      <c r="E63" s="292"/>
      <c r="F63" s="94"/>
      <c r="G63" s="94"/>
      <c r="H63" s="94"/>
      <c r="I63" s="94"/>
      <c r="J63" s="94"/>
      <c r="K63" s="94"/>
      <c r="L63" s="94"/>
      <c r="M63" s="94"/>
      <c r="N63" s="3"/>
      <c r="O63" s="3"/>
    </row>
    <row r="64" spans="2:15" x14ac:dyDescent="0.25">
      <c r="B64" s="3"/>
      <c r="C64" s="295"/>
      <c r="E64" s="292"/>
      <c r="F64" s="94"/>
      <c r="G64" s="94"/>
      <c r="H64" s="94"/>
      <c r="I64" s="94"/>
      <c r="J64" s="94"/>
      <c r="K64" s="94"/>
      <c r="L64" s="94"/>
      <c r="M64" s="94"/>
      <c r="N64" s="3"/>
      <c r="O64" s="3"/>
    </row>
    <row r="65" spans="2:15" x14ac:dyDescent="0.25">
      <c r="B65" s="3"/>
      <c r="C65" s="295"/>
      <c r="E65" s="292"/>
      <c r="F65" s="94"/>
      <c r="G65" s="94"/>
      <c r="H65" s="94"/>
      <c r="I65" s="94"/>
      <c r="J65" s="94"/>
      <c r="K65" s="94"/>
      <c r="L65" s="94"/>
      <c r="M65" s="94"/>
      <c r="N65" s="3"/>
      <c r="O65" s="3"/>
    </row>
    <row r="66" spans="2:15" x14ac:dyDescent="0.25">
      <c r="B66" s="3"/>
      <c r="C66" s="295"/>
      <c r="E66" s="292"/>
      <c r="F66" s="94"/>
      <c r="G66" s="94"/>
      <c r="H66" s="94"/>
      <c r="I66" s="94"/>
      <c r="J66" s="94"/>
      <c r="K66" s="94"/>
      <c r="L66" s="94"/>
      <c r="M66" s="94"/>
      <c r="N66" s="3"/>
      <c r="O66" s="3"/>
    </row>
    <row r="67" spans="2:15" x14ac:dyDescent="0.25">
      <c r="B67" s="3"/>
      <c r="C67" s="295"/>
      <c r="E67" s="292"/>
      <c r="F67" s="94"/>
      <c r="G67" s="94"/>
      <c r="H67" s="94"/>
      <c r="I67" s="94"/>
      <c r="J67" s="94"/>
      <c r="K67" s="94"/>
      <c r="L67" s="94"/>
      <c r="M67" s="94"/>
      <c r="N67" s="3"/>
      <c r="O67" s="3"/>
    </row>
    <row r="68" spans="2:15" x14ac:dyDescent="0.25">
      <c r="B68" s="295"/>
      <c r="C68" s="291"/>
      <c r="D68" s="3"/>
      <c r="E68" s="94"/>
      <c r="F68" s="94"/>
      <c r="G68" s="94"/>
      <c r="H68" s="94"/>
      <c r="I68" s="94"/>
      <c r="J68" s="94"/>
      <c r="K68" s="94"/>
      <c r="L68" s="94"/>
      <c r="M68" s="94"/>
      <c r="N68" s="3"/>
    </row>
    <row r="69" spans="2:15" x14ac:dyDescent="0.25">
      <c r="B69" s="295"/>
      <c r="C69" s="291"/>
      <c r="E69" s="94"/>
      <c r="F69" s="94"/>
      <c r="G69" s="94"/>
      <c r="H69" s="94"/>
      <c r="I69" s="94"/>
      <c r="J69" s="94"/>
      <c r="K69" s="94"/>
      <c r="L69" s="94"/>
      <c r="M69" s="94"/>
      <c r="N69" s="3"/>
    </row>
    <row r="70" spans="2:15" x14ac:dyDescent="0.25">
      <c r="B70" s="295"/>
      <c r="C70" s="291"/>
      <c r="E70" s="94"/>
      <c r="F70" s="94"/>
      <c r="G70" s="94"/>
      <c r="H70" s="94"/>
      <c r="I70" s="94"/>
      <c r="J70" s="94"/>
      <c r="K70" s="94"/>
      <c r="L70" s="94"/>
      <c r="M70" s="94"/>
      <c r="N70" s="3"/>
    </row>
    <row r="71" spans="2:15" x14ac:dyDescent="0.25">
      <c r="B71" s="3"/>
      <c r="C71" s="295"/>
      <c r="E71" s="292"/>
      <c r="F71" s="94"/>
      <c r="G71" s="94"/>
      <c r="H71" s="94"/>
      <c r="I71" s="94"/>
      <c r="J71" s="94"/>
      <c r="K71" s="94"/>
      <c r="L71" s="94"/>
      <c r="M71" s="94"/>
      <c r="N71" s="3"/>
      <c r="O71" s="3"/>
    </row>
    <row r="72" spans="2:15" x14ac:dyDescent="0.25">
      <c r="B72" s="3"/>
      <c r="C72" s="295"/>
      <c r="E72" s="292"/>
      <c r="F72" s="94"/>
      <c r="G72" s="94"/>
      <c r="H72" s="94"/>
      <c r="I72" s="94"/>
      <c r="J72" s="94"/>
      <c r="K72" s="94"/>
      <c r="L72" s="94"/>
      <c r="M72" s="94"/>
      <c r="N72" s="3"/>
      <c r="O72" s="3"/>
    </row>
    <row r="73" spans="2:15" x14ac:dyDescent="0.25">
      <c r="B73" s="3"/>
      <c r="C73" s="295"/>
      <c r="E73" s="292"/>
      <c r="F73" s="94"/>
      <c r="G73" s="94"/>
      <c r="H73" s="94"/>
      <c r="I73" s="94"/>
      <c r="J73" s="94"/>
      <c r="K73" s="94"/>
      <c r="L73" s="94"/>
      <c r="M73" s="94"/>
      <c r="N73" s="3"/>
      <c r="O73" s="3"/>
    </row>
    <row r="74" spans="2:15" x14ac:dyDescent="0.25">
      <c r="B74" s="3"/>
      <c r="C74" s="295"/>
      <c r="E74" s="94"/>
      <c r="F74" s="94"/>
      <c r="G74" s="94"/>
      <c r="H74" s="94"/>
      <c r="I74" s="94"/>
      <c r="J74" s="94"/>
      <c r="K74" s="94"/>
      <c r="L74" s="94"/>
      <c r="M74" s="94"/>
      <c r="N74" s="3"/>
      <c r="O74" s="3"/>
    </row>
    <row r="75" spans="2:15" x14ac:dyDescent="0.25">
      <c r="B75" s="3"/>
      <c r="C75" s="295"/>
      <c r="E75" s="94"/>
      <c r="F75" s="94"/>
      <c r="G75" s="94"/>
      <c r="H75" s="94"/>
      <c r="I75" s="94"/>
      <c r="J75" s="94"/>
      <c r="K75" s="94"/>
      <c r="L75" s="94"/>
      <c r="M75" s="94"/>
      <c r="N75" s="3"/>
      <c r="O75" s="3"/>
    </row>
    <row r="76" spans="2:15" x14ac:dyDescent="0.25">
      <c r="M76" s="94"/>
    </row>
    <row r="77" spans="2:15" x14ac:dyDescent="0.25">
      <c r="K77" s="3"/>
      <c r="M77" s="94"/>
    </row>
    <row r="78" spans="2:15" x14ac:dyDescent="0.25">
      <c r="K78" s="3"/>
      <c r="M78" s="94"/>
    </row>
    <row r="79" spans="2:15" x14ac:dyDescent="0.25">
      <c r="K79" s="3"/>
      <c r="M79" s="94"/>
    </row>
    <row r="80" spans="2:15" x14ac:dyDescent="0.25">
      <c r="K80" s="3"/>
    </row>
  </sheetData>
  <phoneticPr fontId="0" type="noConversion"/>
  <hyperlinks>
    <hyperlink ref="B48" r:id="rId1" xr:uid="{00000000-0004-0000-1300-000000000000}"/>
    <hyperlink ref="B42" r:id="rId2" display="https://dat.maryland.gov/Documents/statistics/Novbe19.pdf" xr:uid="{6E01A45C-DE85-44A7-9057-071286410CE3}"/>
  </hyperlinks>
  <printOptions horizontalCentered="1"/>
  <pageMargins left="0.59" right="0.56000000000000005" top="0.83" bottom="1" header="0.67" footer="0.5"/>
  <pageSetup scale="76" orientation="landscape" r:id="rId3"/>
  <headerFooter alignWithMargins="0">
    <oddFooter>&amp;L&amp;"Arial,Italic"&amp;9MSDE - LFRO  05/2021&amp;C&amp;P&amp;R&amp;"Arial,Italic"&amp;9Selected Financial Data-Part 1</oddFooter>
  </headerFooter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8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1796875" style="2" customWidth="1"/>
    <col min="2" max="2" width="16.453125" style="2" customWidth="1"/>
    <col min="3" max="3" width="16.1796875" style="2" customWidth="1"/>
    <col min="4" max="4" width="14.90625" style="2" customWidth="1"/>
    <col min="5" max="5" width="15.26953125" style="2" customWidth="1"/>
    <col min="6" max="6" width="2.7265625" style="2" customWidth="1"/>
    <col min="7" max="8" width="15" style="2" bestFit="1" customWidth="1"/>
    <col min="9" max="10" width="14" style="2" bestFit="1" customWidth="1"/>
    <col min="11" max="11" width="8.7265625" style="2"/>
    <col min="12" max="12" width="12.7265625" style="3" bestFit="1" customWidth="1"/>
    <col min="13" max="13" width="11.1796875" style="3" bestFit="1" customWidth="1"/>
    <col min="14" max="14" width="12.7265625" style="3" bestFit="1" customWidth="1"/>
    <col min="15" max="15" width="11.1796875" style="3" bestFit="1" customWidth="1"/>
    <col min="16" max="16" width="8.7265625" style="2"/>
    <col min="17" max="17" width="11.1796875" style="3" bestFit="1" customWidth="1"/>
    <col min="18" max="16384" width="8.7265625" style="2"/>
  </cols>
  <sheetData>
    <row r="1" spans="1:14" x14ac:dyDescent="0.25">
      <c r="A1" s="112"/>
      <c r="B1" s="112"/>
      <c r="C1" s="112"/>
      <c r="D1" s="112" t="s">
        <v>94</v>
      </c>
      <c r="E1" s="112"/>
      <c r="F1" s="112"/>
      <c r="G1" s="112"/>
      <c r="H1" s="112"/>
      <c r="I1" s="112"/>
      <c r="J1" s="112"/>
    </row>
    <row r="3" spans="1:14" x14ac:dyDescent="0.25">
      <c r="A3" s="112"/>
      <c r="B3" s="112"/>
      <c r="C3" s="112"/>
      <c r="D3" s="112" t="s">
        <v>184</v>
      </c>
      <c r="E3" s="112"/>
      <c r="F3" s="112"/>
      <c r="G3" s="112"/>
      <c r="H3" s="112"/>
      <c r="I3" s="112"/>
      <c r="J3" s="112"/>
    </row>
    <row r="4" spans="1:14" x14ac:dyDescent="0.25">
      <c r="A4" s="112"/>
      <c r="B4" s="112"/>
      <c r="C4" s="112"/>
      <c r="D4" s="112" t="s">
        <v>202</v>
      </c>
      <c r="E4" s="112"/>
      <c r="F4" s="112"/>
      <c r="G4" s="112"/>
      <c r="H4" s="112"/>
      <c r="I4" s="112"/>
      <c r="J4" s="112"/>
    </row>
    <row r="5" spans="1:14" ht="13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</row>
    <row r="6" spans="1:14" ht="15" customHeight="1" thickTop="1" x14ac:dyDescent="0.3">
      <c r="A6" s="7"/>
      <c r="B6" s="144"/>
      <c r="C6" s="144" t="s">
        <v>241</v>
      </c>
      <c r="D6" s="144"/>
      <c r="E6" s="144"/>
      <c r="F6" s="162"/>
      <c r="G6" s="111"/>
      <c r="H6" s="111" t="s">
        <v>145</v>
      </c>
      <c r="I6" s="111"/>
      <c r="J6" s="111"/>
      <c r="N6" s="296"/>
    </row>
    <row r="7" spans="1:14" x14ac:dyDescent="0.25">
      <c r="A7" s="7" t="s">
        <v>65</v>
      </c>
      <c r="B7" s="117"/>
      <c r="C7" s="112" t="s">
        <v>188</v>
      </c>
      <c r="D7" s="117" t="s">
        <v>31</v>
      </c>
      <c r="E7" s="117"/>
      <c r="F7" s="117"/>
      <c r="G7" s="117"/>
      <c r="H7" s="117"/>
      <c r="I7" s="117" t="s">
        <v>31</v>
      </c>
      <c r="J7" s="117"/>
    </row>
    <row r="8" spans="1:14" x14ac:dyDescent="0.25">
      <c r="A8" s="7" t="s">
        <v>30</v>
      </c>
      <c r="B8" s="117" t="s">
        <v>96</v>
      </c>
      <c r="C8" s="297" t="s">
        <v>97</v>
      </c>
      <c r="D8" s="117" t="s">
        <v>35</v>
      </c>
      <c r="E8" s="117" t="s">
        <v>37</v>
      </c>
      <c r="F8" s="117"/>
      <c r="G8" s="117" t="s">
        <v>96</v>
      </c>
      <c r="H8" s="117" t="s">
        <v>97</v>
      </c>
      <c r="I8" s="117" t="s">
        <v>35</v>
      </c>
      <c r="J8" s="117" t="s">
        <v>37</v>
      </c>
    </row>
    <row r="9" spans="1:14" ht="13" thickBot="1" x14ac:dyDescent="0.3">
      <c r="A9" s="13" t="s">
        <v>119</v>
      </c>
      <c r="B9" s="10" t="s">
        <v>41</v>
      </c>
      <c r="C9" s="10" t="s">
        <v>52</v>
      </c>
      <c r="D9" s="10" t="s">
        <v>36</v>
      </c>
      <c r="E9" s="10" t="s">
        <v>34</v>
      </c>
      <c r="F9" s="10"/>
      <c r="G9" s="10" t="s">
        <v>41</v>
      </c>
      <c r="H9" s="10" t="s">
        <v>104</v>
      </c>
      <c r="I9" s="10" t="s">
        <v>36</v>
      </c>
      <c r="J9" s="10" t="s">
        <v>34</v>
      </c>
    </row>
    <row r="10" spans="1:14" x14ac:dyDescent="0.25">
      <c r="A10" s="7" t="s">
        <v>0</v>
      </c>
      <c r="B10" s="26">
        <f>SUM(B12:B39)</f>
        <v>8632303875.8799992</v>
      </c>
      <c r="C10" s="26">
        <f>SUM(C12:C39)</f>
        <v>6811433636.8199997</v>
      </c>
      <c r="D10" s="26">
        <f>SUM(D12:D39)</f>
        <v>1029016492.15</v>
      </c>
      <c r="E10" s="26">
        <f>SUM(E12:E39)</f>
        <v>791853746.91000009</v>
      </c>
      <c r="F10" s="26"/>
      <c r="G10" s="168">
        <f>+B10/(table11!$B9*1000)</f>
        <v>1.0877911337974113E-2</v>
      </c>
      <c r="H10" s="168">
        <f>+C10/(table11!$B9*1000)</f>
        <v>8.5833599293061464E-3</v>
      </c>
      <c r="I10" s="168">
        <f>+D10/(table11!$B9*1000)</f>
        <v>1.2967048342908034E-3</v>
      </c>
      <c r="J10" s="168">
        <f>+E10/(table11!$B9*1000)</f>
        <v>9.9784657437716404E-4</v>
      </c>
    </row>
    <row r="11" spans="1:14" x14ac:dyDescent="0.25">
      <c r="A11" s="7"/>
      <c r="C11" s="117"/>
      <c r="D11" s="117"/>
      <c r="E11" s="117"/>
      <c r="F11" s="117"/>
    </row>
    <row r="12" spans="1:14" x14ac:dyDescent="0.25">
      <c r="A12" s="7" t="s">
        <v>1</v>
      </c>
      <c r="B12" s="17">
        <f>SUM(C12:E12)</f>
        <v>33392849.620000001</v>
      </c>
      <c r="C12" s="37">
        <v>31464411.870000001</v>
      </c>
      <c r="D12" s="31">
        <v>426732.75</v>
      </c>
      <c r="E12" s="31">
        <v>1501705</v>
      </c>
      <c r="F12" s="31"/>
      <c r="G12" s="298">
        <f>+B12/(table11!$B11*1000)*100</f>
        <v>0.84544831445056512</v>
      </c>
      <c r="H12" s="298">
        <f>+C12/(table11!$B11*1000)*100</f>
        <v>0.79662365696209947</v>
      </c>
      <c r="I12" s="298">
        <f>+D12/(table11!$B11*1000)*100</f>
        <v>1.0804123886218799E-2</v>
      </c>
      <c r="J12" s="298">
        <f>+E12/(table11!$B11*1000)*100</f>
        <v>3.8020533602246845E-2</v>
      </c>
    </row>
    <row r="13" spans="1:14" x14ac:dyDescent="0.25">
      <c r="A13" s="7" t="s">
        <v>2</v>
      </c>
      <c r="B13" s="17">
        <f t="shared" ref="B13:B39" si="0">SUM(C13:E13)</f>
        <v>863857570.14999998</v>
      </c>
      <c r="C13" s="37">
        <v>744431246.14999998</v>
      </c>
      <c r="D13" s="31">
        <v>37810845</v>
      </c>
      <c r="E13" s="31">
        <v>81615479</v>
      </c>
      <c r="F13" s="31"/>
      <c r="G13" s="298">
        <f>+B13/(table11!$B12*1000)*100</f>
        <v>0.91784949779085867</v>
      </c>
      <c r="H13" s="298">
        <f>+C13/(table11!$B12*1000)*100</f>
        <v>0.79095891386349337</v>
      </c>
      <c r="I13" s="298">
        <f>+D13/(table11!$B12*1000)*100</f>
        <v>4.0174059119805927E-2</v>
      </c>
      <c r="J13" s="298">
        <f>+E13/(table11!$B12*1000)*100</f>
        <v>8.67165248075593E-2</v>
      </c>
    </row>
    <row r="14" spans="1:14" x14ac:dyDescent="0.25">
      <c r="A14" s="7" t="s">
        <v>3</v>
      </c>
      <c r="B14" s="17">
        <f t="shared" si="0"/>
        <v>535040712.90999997</v>
      </c>
      <c r="C14" s="37">
        <v>300159060.98999995</v>
      </c>
      <c r="D14" s="31">
        <v>234881651.92000002</v>
      </c>
      <c r="E14" s="31">
        <v>0</v>
      </c>
      <c r="F14" s="31"/>
      <c r="G14" s="298">
        <f>+B14/(table11!$B13*1000)*100</f>
        <v>1.2241650483406583</v>
      </c>
      <c r="H14" s="298">
        <f>+C14/(table11!$B13*1000)*100</f>
        <v>0.68675938585727447</v>
      </c>
      <c r="I14" s="298">
        <f>+D14/(table11!$B13*1000)*100</f>
        <v>0.53740566248338384</v>
      </c>
      <c r="J14" s="298">
        <f>+E14/(table11!$B13*1000)*100</f>
        <v>0</v>
      </c>
    </row>
    <row r="15" spans="1:14" x14ac:dyDescent="0.25">
      <c r="A15" s="7" t="s">
        <v>4</v>
      </c>
      <c r="B15" s="17">
        <f t="shared" si="0"/>
        <v>997529640.74999976</v>
      </c>
      <c r="C15" s="37">
        <v>856177082.74999976</v>
      </c>
      <c r="D15" s="31">
        <v>79765485</v>
      </c>
      <c r="E15" s="31">
        <v>61587073</v>
      </c>
      <c r="F15" s="31"/>
      <c r="G15" s="298">
        <f>+B15/(table11!$B14*1000)*100</f>
        <v>1.1058062277887817</v>
      </c>
      <c r="H15" s="298">
        <f>+C15/(table11!$B14*1000)*100</f>
        <v>0.94911059433095968</v>
      </c>
      <c r="I15" s="298">
        <f>+D15/(table11!$B14*1000)*100</f>
        <v>8.8423608153914077E-2</v>
      </c>
      <c r="J15" s="298">
        <f>+E15/(table11!$B14*1000)*100</f>
        <v>6.8272025303908093E-2</v>
      </c>
    </row>
    <row r="16" spans="1:14" x14ac:dyDescent="0.25">
      <c r="A16" s="7" t="s">
        <v>5</v>
      </c>
      <c r="B16" s="17">
        <f t="shared" si="0"/>
        <v>151360502.30999997</v>
      </c>
      <c r="C16" s="37">
        <v>133543714.20999999</v>
      </c>
      <c r="D16" s="31">
        <v>12027914.029999999</v>
      </c>
      <c r="E16" s="31">
        <v>5788874.0700000003</v>
      </c>
      <c r="F16" s="31"/>
      <c r="G16" s="298">
        <f>+B16/(table11!$B15*1000)*100</f>
        <v>1.2083027937199433</v>
      </c>
      <c r="H16" s="298">
        <f>+C16/(table11!$B15*1000)*100</f>
        <v>1.0660723273314614</v>
      </c>
      <c r="I16" s="298">
        <f>+D16/(table11!$B15*1000)*100</f>
        <v>9.6018194332539053E-2</v>
      </c>
      <c r="J16" s="298">
        <f>+E16/(table11!$B15*1000)*100</f>
        <v>4.6212272055943214E-2</v>
      </c>
    </row>
    <row r="17" spans="1:10" x14ac:dyDescent="0.25">
      <c r="A17" s="7"/>
      <c r="B17" s="17"/>
      <c r="C17" s="37"/>
      <c r="D17" s="31"/>
      <c r="E17" s="31"/>
      <c r="F17" s="31"/>
      <c r="G17" s="298"/>
      <c r="H17" s="298"/>
      <c r="I17" s="298"/>
      <c r="J17" s="298"/>
    </row>
    <row r="18" spans="1:10" x14ac:dyDescent="0.25">
      <c r="A18" s="7" t="s">
        <v>6</v>
      </c>
      <c r="B18" s="17">
        <f t="shared" si="0"/>
        <v>29011006.749999996</v>
      </c>
      <c r="C18" s="37">
        <v>16285377.879999999</v>
      </c>
      <c r="D18" s="31">
        <v>4230765.8499999996</v>
      </c>
      <c r="E18" s="31">
        <v>8494863.0199999996</v>
      </c>
      <c r="F18" s="31"/>
      <c r="G18" s="298">
        <f>+B18/(table11!$B17*1000)*100</f>
        <v>1.0848959287710698</v>
      </c>
      <c r="H18" s="298">
        <f>+C18/(table11!$B17*1000)*100</f>
        <v>0.60900817102841276</v>
      </c>
      <c r="I18" s="298">
        <f>+D18/(table11!$B17*1000)*100</f>
        <v>0.15821376644396093</v>
      </c>
      <c r="J18" s="298">
        <f>+E18/(table11!$B17*1000)*100</f>
        <v>0.31767399129869611</v>
      </c>
    </row>
    <row r="19" spans="1:10" x14ac:dyDescent="0.25">
      <c r="A19" s="7" t="s">
        <v>7</v>
      </c>
      <c r="B19" s="17">
        <f t="shared" si="0"/>
        <v>216409544.16</v>
      </c>
      <c r="C19" s="37">
        <v>200438535.41999999</v>
      </c>
      <c r="D19" s="31">
        <v>5996539.1799999997</v>
      </c>
      <c r="E19" s="31">
        <v>9974469.5600000005</v>
      </c>
      <c r="F19" s="31"/>
      <c r="G19" s="298">
        <f>+B19/(table11!$B18*1000)*100</f>
        <v>1.0492395732052322</v>
      </c>
      <c r="H19" s="298">
        <f>+C19/(table11!$B18*1000)*100</f>
        <v>0.97180576842985111</v>
      </c>
      <c r="I19" s="298">
        <f>+D19/(table11!$B18*1000)*100</f>
        <v>2.9073607794672291E-2</v>
      </c>
      <c r="J19" s="298">
        <f>+E19/(table11!$B18*1000)*100</f>
        <v>4.836019698070871E-2</v>
      </c>
    </row>
    <row r="20" spans="1:10" x14ac:dyDescent="0.25">
      <c r="A20" s="7" t="s">
        <v>8</v>
      </c>
      <c r="B20" s="17">
        <f t="shared" si="0"/>
        <v>99912963.150000006</v>
      </c>
      <c r="C20" s="37">
        <v>86154975.340000004</v>
      </c>
      <c r="D20" s="31">
        <v>5473347.8099999996</v>
      </c>
      <c r="E20" s="31">
        <v>8284640</v>
      </c>
      <c r="F20" s="31"/>
      <c r="G20" s="298">
        <f>+B20/(table11!$B19*1000)*100</f>
        <v>0.92142443464711343</v>
      </c>
      <c r="H20" s="298">
        <f>+C20/(table11!$B19*1000)*100</f>
        <v>0.79454454098727734</v>
      </c>
      <c r="I20" s="298">
        <f>+D20/(table11!$B19*1000)*100</f>
        <v>5.0476697442000208E-2</v>
      </c>
      <c r="J20" s="298">
        <f>+E20/(table11!$B19*1000)*100</f>
        <v>7.6403196217835936E-2</v>
      </c>
    </row>
    <row r="21" spans="1:10" x14ac:dyDescent="0.25">
      <c r="A21" s="7" t="s">
        <v>152</v>
      </c>
      <c r="B21" s="17">
        <f t="shared" si="0"/>
        <v>231544998.98000002</v>
      </c>
      <c r="C21" s="37">
        <v>195860818.62</v>
      </c>
      <c r="D21" s="31">
        <v>19923431.359999999</v>
      </c>
      <c r="E21" s="31">
        <v>15760749</v>
      </c>
      <c r="F21" s="31"/>
      <c r="G21" s="298">
        <f>+B21/(table11!$B20*1000)*100</f>
        <v>1.2305482888897665</v>
      </c>
      <c r="H21" s="298">
        <f>+C21/(table11!$B20*1000)*100</f>
        <v>1.0409043437565584</v>
      </c>
      <c r="I21" s="298">
        <f>+D21/(table11!$B20*1000)*100</f>
        <v>0.10588328176752534</v>
      </c>
      <c r="J21" s="298">
        <f>+E21/(table11!$B20*1000)*100</f>
        <v>8.3760663365682581E-2</v>
      </c>
    </row>
    <row r="22" spans="1:10" x14ac:dyDescent="0.25">
      <c r="A22" s="7" t="s">
        <v>10</v>
      </c>
      <c r="B22" s="17">
        <f t="shared" si="0"/>
        <v>23406982.239999998</v>
      </c>
      <c r="C22" s="37">
        <v>20947838.239999998</v>
      </c>
      <c r="D22" s="31">
        <v>2459144</v>
      </c>
      <c r="E22" s="31">
        <v>0</v>
      </c>
      <c r="F22" s="31"/>
      <c r="G22" s="298">
        <f>+B22/(table11!$B21*1000)*100</f>
        <v>0.79753064943242291</v>
      </c>
      <c r="H22" s="298">
        <f>+C22/(table11!$B21*1000)*100</f>
        <v>0.7137418597773304</v>
      </c>
      <c r="I22" s="298">
        <f>+D22/(table11!$B21*1000)*100</f>
        <v>8.3788789655092524E-2</v>
      </c>
      <c r="J22" s="298">
        <f>+E22/(table11!$B21*1000)*100</f>
        <v>0</v>
      </c>
    </row>
    <row r="23" spans="1:10" x14ac:dyDescent="0.25">
      <c r="A23" s="7"/>
      <c r="B23" s="17"/>
      <c r="C23" s="37"/>
      <c r="D23" s="31"/>
      <c r="E23" s="31"/>
      <c r="F23" s="31"/>
      <c r="G23" s="298"/>
      <c r="H23" s="298"/>
      <c r="I23" s="298"/>
      <c r="J23" s="298"/>
    </row>
    <row r="24" spans="1:10" x14ac:dyDescent="0.25">
      <c r="A24" s="7" t="s">
        <v>11</v>
      </c>
      <c r="B24" s="17">
        <f t="shared" si="0"/>
        <v>438825539.38</v>
      </c>
      <c r="C24" s="37">
        <v>291127519.38</v>
      </c>
      <c r="D24" s="31">
        <v>59367040</v>
      </c>
      <c r="E24" s="31">
        <v>88330980</v>
      </c>
      <c r="F24" s="31"/>
      <c r="G24" s="298">
        <f>+B24/(table11!$B23*1000)*100</f>
        <v>1.3545899153810259</v>
      </c>
      <c r="H24" s="298">
        <f>+C24/(table11!$B23*1000)*100</f>
        <v>0.89866784508307385</v>
      </c>
      <c r="I24" s="298">
        <f>+D24/(table11!$B23*1000)*100</f>
        <v>0.18325732318050933</v>
      </c>
      <c r="J24" s="298">
        <f>+E24/(table11!$B23*1000)*100</f>
        <v>0.27266474711744265</v>
      </c>
    </row>
    <row r="25" spans="1:10" x14ac:dyDescent="0.25">
      <c r="A25" s="7" t="s">
        <v>12</v>
      </c>
      <c r="B25" s="17">
        <f t="shared" si="0"/>
        <v>29382781.189999998</v>
      </c>
      <c r="C25" s="37">
        <v>28561605.949999999</v>
      </c>
      <c r="D25" s="31">
        <v>821175.24</v>
      </c>
      <c r="E25" s="31">
        <v>0</v>
      </c>
      <c r="F25" s="31"/>
      <c r="G25" s="298">
        <f>+B25/(table11!$B24*1000)*100</f>
        <v>0.6311335290277833</v>
      </c>
      <c r="H25" s="298">
        <f>+C25/(table11!$B24*1000)*100</f>
        <v>0.61349492552663409</v>
      </c>
      <c r="I25" s="298">
        <f>+D25/(table11!$B24*1000)*100</f>
        <v>1.7638603501149271E-2</v>
      </c>
      <c r="J25" s="298">
        <f>+E25/(table11!$B24*1000)*100</f>
        <v>0</v>
      </c>
    </row>
    <row r="26" spans="1:10" x14ac:dyDescent="0.25">
      <c r="A26" s="7" t="s">
        <v>13</v>
      </c>
      <c r="B26" s="17">
        <f t="shared" si="0"/>
        <v>344558176.29000002</v>
      </c>
      <c r="C26" s="37">
        <v>261273446.17000005</v>
      </c>
      <c r="D26" s="31">
        <v>48581603.560000002</v>
      </c>
      <c r="E26" s="31">
        <v>34703126.560000002</v>
      </c>
      <c r="F26" s="31"/>
      <c r="G26" s="298">
        <f>+B26/(table11!$B25*1000)*100</f>
        <v>1.1557925276020893</v>
      </c>
      <c r="H26" s="298">
        <f>+C26/(table11!$B25*1000)*100</f>
        <v>0.87642063815072768</v>
      </c>
      <c r="I26" s="298">
        <f>+D26/(table11!$B25*1000)*100</f>
        <v>0.16296305888941021</v>
      </c>
      <c r="J26" s="298">
        <f>+E26/(table11!$B25*1000)*100</f>
        <v>0.11640883056195142</v>
      </c>
    </row>
    <row r="27" spans="1:10" x14ac:dyDescent="0.25">
      <c r="A27" s="7" t="s">
        <v>14</v>
      </c>
      <c r="B27" s="17">
        <f t="shared" si="0"/>
        <v>688788930</v>
      </c>
      <c r="C27" s="37">
        <v>613513236</v>
      </c>
      <c r="D27" s="31">
        <v>28947499</v>
      </c>
      <c r="E27" s="31">
        <v>46328195</v>
      </c>
      <c r="F27" s="31"/>
      <c r="G27" s="298">
        <f>+B27/(table11!$B26*1000)*100</f>
        <v>1.2523086266033463</v>
      </c>
      <c r="H27" s="298">
        <f>+C27/(table11!$B26*1000)*100</f>
        <v>1.1154475406248685</v>
      </c>
      <c r="I27" s="298">
        <f>+D27/(table11!$B26*1000)*100</f>
        <v>5.2630350369149717E-2</v>
      </c>
      <c r="J27" s="298">
        <f>+E27/(table11!$B26*1000)*100</f>
        <v>8.4230735609328117E-2</v>
      </c>
    </row>
    <row r="28" spans="1:10" x14ac:dyDescent="0.25">
      <c r="A28" s="7" t="s">
        <v>15</v>
      </c>
      <c r="B28" s="17">
        <f t="shared" si="0"/>
        <v>20718205.770000003</v>
      </c>
      <c r="C28" s="37">
        <v>18793016.770000003</v>
      </c>
      <c r="D28" s="31">
        <v>1925189</v>
      </c>
      <c r="E28" s="31">
        <v>0</v>
      </c>
      <c r="F28" s="31"/>
      <c r="G28" s="298">
        <f>+B28/(table11!$B27*1000)*100</f>
        <v>0.68966867970604007</v>
      </c>
      <c r="H28" s="298">
        <f>+C28/(table11!$B27*1000)*100</f>
        <v>0.62558289107384257</v>
      </c>
      <c r="I28" s="298">
        <f>+D28/(table11!$B27*1000)*100</f>
        <v>6.4085788632197341E-2</v>
      </c>
      <c r="J28" s="298">
        <f>+E28/(table11!$B27*1000)*100</f>
        <v>0</v>
      </c>
    </row>
    <row r="29" spans="1:10" x14ac:dyDescent="0.25">
      <c r="A29" s="7"/>
      <c r="B29" s="17"/>
      <c r="C29" s="37"/>
      <c r="D29" s="31"/>
      <c r="E29" s="31"/>
      <c r="F29" s="31"/>
      <c r="G29" s="298"/>
      <c r="H29" s="298"/>
      <c r="I29" s="298"/>
      <c r="J29" s="298"/>
    </row>
    <row r="30" spans="1:10" x14ac:dyDescent="0.25">
      <c r="A30" s="7" t="s">
        <v>16</v>
      </c>
      <c r="B30" s="17">
        <f t="shared" si="0"/>
        <v>2342372926.4000001</v>
      </c>
      <c r="C30" s="37">
        <v>1746078942.4000001</v>
      </c>
      <c r="D30" s="31">
        <v>309436309</v>
      </c>
      <c r="E30" s="31">
        <v>286857675</v>
      </c>
      <c r="F30" s="31"/>
      <c r="G30" s="298">
        <f>+B30/(table11!$B29*1000)*100</f>
        <v>1.1758996276540874</v>
      </c>
      <c r="H30" s="298">
        <f>+C30/(table11!$B29*1000)*100</f>
        <v>0.87655281320997547</v>
      </c>
      <c r="I30" s="298">
        <f>+D30/(table11!$B29*1000)*100</f>
        <v>0.15534078132254625</v>
      </c>
      <c r="J30" s="298">
        <f>+E30/(table11!$B29*1000)*100</f>
        <v>0.14400603312156571</v>
      </c>
    </row>
    <row r="31" spans="1:10" x14ac:dyDescent="0.25">
      <c r="A31" s="7" t="s">
        <v>17</v>
      </c>
      <c r="B31" s="17">
        <f t="shared" si="0"/>
        <v>1014917294.14</v>
      </c>
      <c r="C31" s="37">
        <v>802322382.13999999</v>
      </c>
      <c r="D31" s="31">
        <v>101298696</v>
      </c>
      <c r="E31" s="31">
        <v>111296216</v>
      </c>
      <c r="F31" s="31"/>
      <c r="G31" s="298">
        <f>+B31/(table11!$B30*1000)*100</f>
        <v>1.0030147587217906</v>
      </c>
      <c r="H31" s="298">
        <f>+C31/(table11!$B30*1000)*100</f>
        <v>0.7929130730018249</v>
      </c>
      <c r="I31" s="298">
        <f>+D31/(table11!$B30*1000)*100</f>
        <v>0.10011070627520169</v>
      </c>
      <c r="J31" s="298">
        <f>+E31/(table11!$B30*1000)*100</f>
        <v>0.10999097944476405</v>
      </c>
    </row>
    <row r="32" spans="1:10" x14ac:dyDescent="0.25">
      <c r="A32" s="7" t="s">
        <v>18</v>
      </c>
      <c r="B32" s="17">
        <f t="shared" si="0"/>
        <v>72912609.269999996</v>
      </c>
      <c r="C32" s="37">
        <v>60536105.739999995</v>
      </c>
      <c r="D32" s="31">
        <v>5353226.53</v>
      </c>
      <c r="E32" s="31">
        <v>7023277</v>
      </c>
      <c r="F32" s="31"/>
      <c r="G32" s="298">
        <f>+B32/(table11!$B31*1000)*100</f>
        <v>0.85692990397345736</v>
      </c>
      <c r="H32" s="298">
        <f>+C32/(table11!$B31*1000)*100</f>
        <v>0.71147089369148919</v>
      </c>
      <c r="I32" s="298">
        <f>+D32/(table11!$B31*1000)*100</f>
        <v>6.2915590900249577E-2</v>
      </c>
      <c r="J32" s="298">
        <f>+E32/(table11!$B31*1000)*100</f>
        <v>8.254341938171858E-2</v>
      </c>
    </row>
    <row r="33" spans="1:10" x14ac:dyDescent="0.25">
      <c r="A33" s="7" t="s">
        <v>19</v>
      </c>
      <c r="B33" s="17">
        <f t="shared" si="0"/>
        <v>122281777.56999999</v>
      </c>
      <c r="C33" s="37">
        <v>108528381.83</v>
      </c>
      <c r="D33" s="31">
        <v>7728624.7400000002</v>
      </c>
      <c r="E33" s="31">
        <v>6024771</v>
      </c>
      <c r="F33" s="31"/>
      <c r="G33" s="298">
        <f>+B33/(table11!$B32*1000)*100</f>
        <v>0.94673491583178204</v>
      </c>
      <c r="H33" s="298">
        <f>+C33/(table11!$B32*1000)*100</f>
        <v>0.84025281999492418</v>
      </c>
      <c r="I33" s="298">
        <f>+D33/(table11!$B32*1000)*100</f>
        <v>5.9836870530694961E-2</v>
      </c>
      <c r="J33" s="298">
        <f>+E33/(table11!$B32*1000)*100</f>
        <v>4.6645225306163024E-2</v>
      </c>
    </row>
    <row r="34" spans="1:10" x14ac:dyDescent="0.25">
      <c r="A34" s="7" t="s">
        <v>20</v>
      </c>
      <c r="B34" s="17">
        <f t="shared" si="0"/>
        <v>13986548.899999999</v>
      </c>
      <c r="C34" s="37">
        <v>10316021.709999999</v>
      </c>
      <c r="D34" s="31">
        <v>3670527.19</v>
      </c>
      <c r="E34" s="31">
        <v>0</v>
      </c>
      <c r="F34" s="31"/>
      <c r="G34" s="298">
        <f>+B34/(table11!$B33*1000)*100</f>
        <v>0.9360134125873002</v>
      </c>
      <c r="H34" s="298">
        <f>+C34/(table11!$B33*1000)*100</f>
        <v>0.69037292574022857</v>
      </c>
      <c r="I34" s="298">
        <f>+D34/(table11!$B33*1000)*100</f>
        <v>0.2456404868470716</v>
      </c>
      <c r="J34" s="298">
        <f>+E34/(table11!$B33*1000)*100</f>
        <v>0</v>
      </c>
    </row>
    <row r="35" spans="1:10" x14ac:dyDescent="0.25">
      <c r="A35" s="7"/>
      <c r="B35" s="17"/>
      <c r="C35" s="37"/>
      <c r="D35" s="31"/>
      <c r="E35" s="31"/>
      <c r="F35" s="31"/>
      <c r="G35" s="298"/>
      <c r="H35" s="298"/>
      <c r="I35" s="298"/>
      <c r="J35" s="298"/>
    </row>
    <row r="36" spans="1:10" x14ac:dyDescent="0.25">
      <c r="A36" s="7" t="s">
        <v>21</v>
      </c>
      <c r="B36" s="17">
        <f t="shared" si="0"/>
        <v>64240516.930000007</v>
      </c>
      <c r="C36" s="37">
        <v>43418521.830000006</v>
      </c>
      <c r="D36" s="31">
        <v>18188876.399999999</v>
      </c>
      <c r="E36" s="31">
        <v>2633118.7000000002</v>
      </c>
      <c r="F36" s="31"/>
      <c r="G36" s="298">
        <f>+B36/(table11!$B35*1000)*100</f>
        <v>0.75100473465862472</v>
      </c>
      <c r="H36" s="298">
        <f>+C36/(table11!$B35*1000)*100</f>
        <v>0.50758488605780994</v>
      </c>
      <c r="I36" s="298">
        <f>+D36/(table11!$B35*1000)*100</f>
        <v>0.21263733461866649</v>
      </c>
      <c r="J36" s="298">
        <f>+E36/(table11!$B35*1000)*100</f>
        <v>3.078251398214835E-2</v>
      </c>
    </row>
    <row r="37" spans="1:10" x14ac:dyDescent="0.25">
      <c r="A37" s="7" t="s">
        <v>22</v>
      </c>
      <c r="B37" s="17">
        <f t="shared" si="0"/>
        <v>119393630.07000001</v>
      </c>
      <c r="C37" s="37">
        <v>102455470.01000001</v>
      </c>
      <c r="D37" s="31">
        <v>11840875.060000001</v>
      </c>
      <c r="E37" s="31">
        <v>5097285</v>
      </c>
      <c r="F37" s="31"/>
      <c r="G37" s="298">
        <f>+B37/(table11!$B36*1000)*100</f>
        <v>0.88773349376341393</v>
      </c>
      <c r="H37" s="298">
        <f>+C37/(table11!$B36*1000)*100</f>
        <v>0.76179233593806051</v>
      </c>
      <c r="I37" s="298">
        <f>+D37/(table11!$B36*1000)*100</f>
        <v>8.8041056964822992E-2</v>
      </c>
      <c r="J37" s="298">
        <f>+E37/(table11!$B36*1000)*100</f>
        <v>3.7900100860530292E-2</v>
      </c>
    </row>
    <row r="38" spans="1:10" x14ac:dyDescent="0.25">
      <c r="A38" s="7" t="s">
        <v>23</v>
      </c>
      <c r="B38" s="17">
        <f t="shared" si="0"/>
        <v>57995871.920000002</v>
      </c>
      <c r="C38" s="37">
        <v>47444621.920000002</v>
      </c>
      <c r="D38" s="31">
        <v>0</v>
      </c>
      <c r="E38" s="31">
        <v>10551250</v>
      </c>
      <c r="F38" s="31"/>
      <c r="G38" s="298">
        <f>+B38/(table11!$B37*1000)*100</f>
        <v>0.86623087054333558</v>
      </c>
      <c r="H38" s="298">
        <f>+C38/(table11!$B37*1000)*100</f>
        <v>0.70863657684208892</v>
      </c>
      <c r="I38" s="298">
        <f>+D38/(table11!$B37*1000)*100</f>
        <v>0</v>
      </c>
      <c r="J38" s="298">
        <f>+E38/(table11!$B37*1000)*100</f>
        <v>0.15759429370124678</v>
      </c>
    </row>
    <row r="39" spans="1:10" x14ac:dyDescent="0.25">
      <c r="A39" s="6" t="s">
        <v>24</v>
      </c>
      <c r="B39" s="33">
        <f t="shared" si="0"/>
        <v>120462297.02999999</v>
      </c>
      <c r="C39" s="184">
        <v>91601303.499999985</v>
      </c>
      <c r="D39" s="33">
        <v>28860993.530000001</v>
      </c>
      <c r="E39" s="33">
        <v>0</v>
      </c>
      <c r="F39" s="33"/>
      <c r="G39" s="35">
        <f>+B39/(table11!$B38*1000)*100</f>
        <v>0.73952798086374305</v>
      </c>
      <c r="H39" s="35">
        <f>+C39/(table11!$B38*1000)*100</f>
        <v>0.56234796024993172</v>
      </c>
      <c r="I39" s="35">
        <f>+D39/(table11!$B38*1000)*100</f>
        <v>0.17718002061381127</v>
      </c>
      <c r="J39" s="35">
        <f>+E39/(table11!$B38*1000)*100</f>
        <v>0</v>
      </c>
    </row>
    <row r="40" spans="1:10" x14ac:dyDescent="0.25">
      <c r="A40" s="7"/>
      <c r="B40" s="17"/>
      <c r="G40" s="298"/>
      <c r="H40" s="298"/>
      <c r="I40" s="298"/>
      <c r="J40" s="298"/>
    </row>
    <row r="41" spans="1:10" x14ac:dyDescent="0.25">
      <c r="A41" s="52"/>
    </row>
    <row r="42" spans="1:10" x14ac:dyDescent="0.25">
      <c r="B42" s="94"/>
      <c r="C42" s="94"/>
      <c r="D42" s="94"/>
    </row>
    <row r="43" spans="1:10" x14ac:dyDescent="0.25">
      <c r="B43" s="94"/>
      <c r="C43" s="94"/>
      <c r="D43" s="94"/>
    </row>
    <row r="44" spans="1:10" x14ac:dyDescent="0.25">
      <c r="B44" s="94"/>
      <c r="C44" s="94"/>
      <c r="D44" s="94"/>
    </row>
    <row r="45" spans="1:10" x14ac:dyDescent="0.25">
      <c r="B45" s="94"/>
      <c r="C45" s="94"/>
      <c r="D45" s="94"/>
    </row>
    <row r="46" spans="1:10" x14ac:dyDescent="0.25">
      <c r="B46" s="94"/>
      <c r="C46" s="94"/>
      <c r="D46" s="94"/>
    </row>
    <row r="47" spans="1:10" x14ac:dyDescent="0.25">
      <c r="B47" s="94"/>
      <c r="C47" s="94"/>
      <c r="D47" s="94"/>
    </row>
    <row r="48" spans="1:10" x14ac:dyDescent="0.25">
      <c r="B48" s="94"/>
      <c r="C48" s="94"/>
      <c r="D48" s="94"/>
    </row>
    <row r="49" spans="2:4" x14ac:dyDescent="0.25">
      <c r="B49" s="94"/>
      <c r="C49" s="94"/>
      <c r="D49" s="94"/>
    </row>
    <row r="50" spans="2:4" x14ac:dyDescent="0.25">
      <c r="B50" s="94"/>
      <c r="C50" s="94"/>
      <c r="D50" s="94"/>
    </row>
    <row r="51" spans="2:4" x14ac:dyDescent="0.25">
      <c r="B51" s="94"/>
      <c r="C51" s="94"/>
      <c r="D51" s="94"/>
    </row>
    <row r="52" spans="2:4" x14ac:dyDescent="0.25">
      <c r="B52" s="94"/>
      <c r="C52" s="94"/>
      <c r="D52" s="94"/>
    </row>
    <row r="53" spans="2:4" x14ac:dyDescent="0.25">
      <c r="B53" s="94"/>
      <c r="C53" s="94"/>
      <c r="D53" s="94"/>
    </row>
    <row r="54" spans="2:4" x14ac:dyDescent="0.25">
      <c r="B54" s="94"/>
      <c r="C54" s="94"/>
      <c r="D54" s="94"/>
    </row>
    <row r="55" spans="2:4" x14ac:dyDescent="0.25">
      <c r="B55" s="94"/>
      <c r="C55" s="94"/>
      <c r="D55" s="94"/>
    </row>
    <row r="56" spans="2:4" x14ac:dyDescent="0.25">
      <c r="B56" s="94"/>
      <c r="C56" s="94"/>
      <c r="D56" s="94"/>
    </row>
    <row r="57" spans="2:4" x14ac:dyDescent="0.25">
      <c r="B57" s="94"/>
      <c r="C57" s="94"/>
      <c r="D57" s="94"/>
    </row>
    <row r="58" spans="2:4" x14ac:dyDescent="0.25">
      <c r="B58" s="94"/>
      <c r="C58" s="94"/>
      <c r="D58" s="94"/>
    </row>
    <row r="59" spans="2:4" x14ac:dyDescent="0.25">
      <c r="B59" s="94"/>
      <c r="C59" s="94"/>
      <c r="D59" s="94"/>
    </row>
    <row r="60" spans="2:4" x14ac:dyDescent="0.25">
      <c r="B60" s="94"/>
      <c r="C60" s="94"/>
      <c r="D60" s="94"/>
    </row>
    <row r="61" spans="2:4" x14ac:dyDescent="0.25">
      <c r="B61" s="94"/>
      <c r="C61" s="94"/>
      <c r="D61" s="94"/>
    </row>
    <row r="62" spans="2:4" x14ac:dyDescent="0.25">
      <c r="B62" s="94"/>
      <c r="C62" s="94"/>
      <c r="D62" s="94"/>
    </row>
    <row r="63" spans="2:4" x14ac:dyDescent="0.25">
      <c r="B63" s="94"/>
      <c r="C63" s="94"/>
      <c r="D63" s="94"/>
    </row>
    <row r="64" spans="2:4" x14ac:dyDescent="0.25">
      <c r="B64" s="94"/>
      <c r="C64" s="94"/>
      <c r="D64" s="94"/>
    </row>
    <row r="65" spans="2:4" x14ac:dyDescent="0.25">
      <c r="B65" s="94"/>
      <c r="C65" s="94"/>
      <c r="D65" s="94"/>
    </row>
    <row r="66" spans="2:4" x14ac:dyDescent="0.25">
      <c r="B66" s="94"/>
      <c r="C66" s="94"/>
      <c r="D66" s="94"/>
    </row>
    <row r="67" spans="2:4" x14ac:dyDescent="0.25">
      <c r="B67" s="94"/>
      <c r="C67" s="94"/>
      <c r="D67" s="94"/>
    </row>
    <row r="68" spans="2:4" x14ac:dyDescent="0.25">
      <c r="B68" s="94"/>
      <c r="C68" s="94"/>
      <c r="D68" s="94"/>
    </row>
    <row r="69" spans="2:4" x14ac:dyDescent="0.25">
      <c r="B69" s="94"/>
      <c r="C69" s="94"/>
      <c r="D69" s="94"/>
    </row>
    <row r="70" spans="2:4" x14ac:dyDescent="0.25">
      <c r="B70" s="94"/>
      <c r="C70" s="94"/>
      <c r="D70" s="94"/>
    </row>
    <row r="71" spans="2:4" x14ac:dyDescent="0.25">
      <c r="B71" s="94"/>
      <c r="C71" s="94"/>
      <c r="D71" s="94"/>
    </row>
    <row r="72" spans="2:4" x14ac:dyDescent="0.25">
      <c r="B72" s="94"/>
      <c r="C72" s="94"/>
      <c r="D72" s="94"/>
    </row>
    <row r="73" spans="2:4" x14ac:dyDescent="0.25">
      <c r="B73" s="94"/>
      <c r="C73" s="94"/>
      <c r="D73" s="94"/>
    </row>
    <row r="75" spans="2:4" x14ac:dyDescent="0.25">
      <c r="B75" s="94"/>
      <c r="C75" s="94"/>
      <c r="D75" s="94"/>
    </row>
    <row r="76" spans="2:4" x14ac:dyDescent="0.25">
      <c r="B76" s="94"/>
      <c r="C76" s="94"/>
      <c r="D76" s="94"/>
    </row>
    <row r="77" spans="2:4" x14ac:dyDescent="0.25">
      <c r="B77" s="94"/>
      <c r="C77" s="94"/>
      <c r="D77" s="94"/>
    </row>
    <row r="78" spans="2:4" x14ac:dyDescent="0.25">
      <c r="B78" s="94"/>
      <c r="C78" s="94"/>
      <c r="D78" s="9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69"/>
  <sheetViews>
    <sheetView showGridLines="0" tabSelected="1" topLeftCell="A5" zoomScale="114" zoomScaleNormal="114" workbookViewId="0">
      <selection activeCell="M49" sqref="M49"/>
    </sheetView>
  </sheetViews>
  <sheetFormatPr defaultRowHeight="12.5" x14ac:dyDescent="0.25"/>
  <cols>
    <col min="1" max="1" width="14.26953125" style="2" bestFit="1" customWidth="1"/>
    <col min="2" max="2" width="15" style="2" bestFit="1" customWidth="1"/>
    <col min="3" max="3" width="18.81640625" style="2" customWidth="1"/>
    <col min="4" max="4" width="17" style="2" customWidth="1"/>
    <col min="5" max="5" width="18.1796875" style="2" customWidth="1"/>
    <col min="6" max="6" width="4.7265625" style="2" customWidth="1"/>
    <col min="7" max="7" width="11.7265625" style="2" customWidth="1"/>
    <col min="8" max="8" width="11.453125" style="2" customWidth="1"/>
    <col min="9" max="9" width="11.1796875" style="2" customWidth="1"/>
    <col min="10" max="10" width="17.453125" style="2" customWidth="1"/>
    <col min="11" max="16384" width="8.7265625" style="2"/>
  </cols>
  <sheetData>
    <row r="1" spans="1:24" x14ac:dyDescent="0.25">
      <c r="A1" s="112"/>
      <c r="B1" s="112"/>
      <c r="C1" s="112"/>
      <c r="D1" s="112" t="s">
        <v>164</v>
      </c>
      <c r="E1" s="112"/>
      <c r="F1" s="112"/>
      <c r="G1" s="112"/>
      <c r="H1" s="112"/>
      <c r="I1" s="112"/>
      <c r="J1" s="112"/>
    </row>
    <row r="3" spans="1:24" x14ac:dyDescent="0.25">
      <c r="A3" s="112"/>
      <c r="B3" s="112"/>
      <c r="C3" s="112"/>
      <c r="D3" s="112" t="s">
        <v>184</v>
      </c>
      <c r="E3" s="112"/>
      <c r="F3" s="112"/>
      <c r="G3" s="112"/>
      <c r="H3" s="112"/>
      <c r="I3" s="112"/>
      <c r="J3" s="112"/>
    </row>
    <row r="4" spans="1:24" x14ac:dyDescent="0.25">
      <c r="A4" s="112"/>
      <c r="B4" s="112"/>
      <c r="C4" s="112"/>
      <c r="D4" s="112" t="s">
        <v>202</v>
      </c>
      <c r="E4" s="112"/>
      <c r="F4" s="112"/>
      <c r="G4" s="112"/>
      <c r="H4" s="112"/>
      <c r="I4" s="112"/>
      <c r="J4" s="112"/>
    </row>
    <row r="5" spans="1:24" ht="13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</row>
    <row r="6" spans="1:24" ht="13" thickTop="1" x14ac:dyDescent="0.25">
      <c r="A6" s="7"/>
      <c r="B6" s="144"/>
      <c r="C6" s="144" t="s">
        <v>144</v>
      </c>
      <c r="D6" s="144"/>
      <c r="E6" s="144"/>
      <c r="F6" s="162"/>
      <c r="G6" s="111"/>
      <c r="H6" s="111"/>
      <c r="I6" s="111" t="s">
        <v>163</v>
      </c>
      <c r="J6" s="111"/>
    </row>
    <row r="7" spans="1:24" x14ac:dyDescent="0.25">
      <c r="A7" s="7" t="s">
        <v>65</v>
      </c>
      <c r="B7" s="117"/>
      <c r="C7" s="297" t="s">
        <v>97</v>
      </c>
      <c r="D7" s="117" t="s">
        <v>31</v>
      </c>
      <c r="E7" s="117"/>
      <c r="F7" s="117"/>
      <c r="G7" s="117"/>
      <c r="H7" s="117"/>
      <c r="I7" s="117" t="s">
        <v>31</v>
      </c>
      <c r="J7" s="117"/>
    </row>
    <row r="8" spans="1:24" x14ac:dyDescent="0.25">
      <c r="A8" s="7" t="s">
        <v>30</v>
      </c>
      <c r="B8" s="117" t="s">
        <v>96</v>
      </c>
      <c r="C8" s="297" t="s">
        <v>52</v>
      </c>
      <c r="D8" s="117" t="s">
        <v>35</v>
      </c>
      <c r="E8" s="117" t="s">
        <v>37</v>
      </c>
      <c r="F8" s="117"/>
      <c r="G8" s="117" t="s">
        <v>96</v>
      </c>
      <c r="H8" s="117" t="s">
        <v>97</v>
      </c>
      <c r="I8" s="117" t="s">
        <v>35</v>
      </c>
      <c r="J8" s="117" t="s">
        <v>37</v>
      </c>
    </row>
    <row r="9" spans="1:24" ht="13" thickBot="1" x14ac:dyDescent="0.3">
      <c r="A9" s="13" t="s">
        <v>119</v>
      </c>
      <c r="B9" s="10" t="s">
        <v>41</v>
      </c>
      <c r="C9" s="299"/>
      <c r="D9" s="10" t="s">
        <v>36</v>
      </c>
      <c r="E9" s="10" t="s">
        <v>34</v>
      </c>
      <c r="F9" s="10"/>
      <c r="G9" s="10" t="s">
        <v>41</v>
      </c>
      <c r="H9" s="10" t="s">
        <v>104</v>
      </c>
      <c r="I9" s="10" t="s">
        <v>36</v>
      </c>
      <c r="J9" s="10" t="s">
        <v>34</v>
      </c>
    </row>
    <row r="10" spans="1:24" x14ac:dyDescent="0.25">
      <c r="A10" s="7" t="s">
        <v>0</v>
      </c>
      <c r="B10" s="26">
        <f>SUM(B12:B39)</f>
        <v>8632303875.8799992</v>
      </c>
      <c r="C10" s="26">
        <f>SUM(C12:C39)</f>
        <v>6811433636.8199997</v>
      </c>
      <c r="D10" s="26">
        <f>SUM(D12:D39)</f>
        <v>1029016492.15</v>
      </c>
      <c r="E10" s="26">
        <f>SUM(E12:E39)</f>
        <v>791853746.91000009</v>
      </c>
      <c r="F10" s="26"/>
      <c r="G10" s="168">
        <f>+B10/table9!C10</f>
        <v>1.8765452571421006E-2</v>
      </c>
      <c r="H10" s="168">
        <f>+C10/table9!C10</f>
        <v>1.4807128744885286E-2</v>
      </c>
      <c r="I10" s="168">
        <f>+D10/table9!C10</f>
        <v>2.2369416619595467E-3</v>
      </c>
      <c r="J10" s="168">
        <f>E10/table9!C10</f>
        <v>1.7213821645761752E-3</v>
      </c>
    </row>
    <row r="11" spans="1:24" x14ac:dyDescent="0.25">
      <c r="A11" s="7"/>
      <c r="C11" s="117"/>
      <c r="D11" s="117"/>
      <c r="E11" s="117"/>
      <c r="F11" s="117"/>
    </row>
    <row r="12" spans="1:24" x14ac:dyDescent="0.25">
      <c r="A12" s="7" t="s">
        <v>1</v>
      </c>
      <c r="B12" s="17">
        <f>SUM(C12:E12)</f>
        <v>33392849.620000001</v>
      </c>
      <c r="C12" s="37">
        <v>31464411.870000001</v>
      </c>
      <c r="D12" s="31">
        <v>426732.75</v>
      </c>
      <c r="E12" s="31">
        <v>1501705</v>
      </c>
      <c r="F12" s="31"/>
      <c r="G12" s="298">
        <f>+(B12/table9!C12)*100</f>
        <v>1.3061636574404649</v>
      </c>
      <c r="H12" s="298">
        <f>(+C12/table9!C12)*100</f>
        <v>1.2307326794511637</v>
      </c>
      <c r="I12" s="298">
        <f>(+D12/table9!C12)*100</f>
        <v>1.6691681477695567E-2</v>
      </c>
      <c r="J12" s="298">
        <f>(E12/table9!C12)*100</f>
        <v>5.8739296511605504E-2</v>
      </c>
    </row>
    <row r="13" spans="1:24" x14ac:dyDescent="0.25">
      <c r="A13" s="7" t="s">
        <v>2</v>
      </c>
      <c r="B13" s="17">
        <f t="shared" ref="B13:B39" si="0">SUM(C13:E13)</f>
        <v>863857570.14999998</v>
      </c>
      <c r="C13" s="37">
        <v>744431246.14999998</v>
      </c>
      <c r="D13" s="31">
        <v>37810845</v>
      </c>
      <c r="E13" s="31">
        <v>81615479</v>
      </c>
      <c r="F13" s="31"/>
      <c r="G13" s="298">
        <f>+(B13/table9!C13)*100</f>
        <v>1.6240277995946302</v>
      </c>
      <c r="H13" s="298">
        <f>(+C13/table9!C13)*100</f>
        <v>1.3995096881822158</v>
      </c>
      <c r="I13" s="298">
        <f>(+D13/table9!C13)*100</f>
        <v>7.10833192044623E-2</v>
      </c>
      <c r="J13" s="298">
        <f>(E13/table9!C13)*100</f>
        <v>0.1534347922079522</v>
      </c>
    </row>
    <row r="14" spans="1:24" x14ac:dyDescent="0.25">
      <c r="A14" s="7" t="s">
        <v>3</v>
      </c>
      <c r="B14" s="17">
        <f t="shared" si="0"/>
        <v>535040712.90999997</v>
      </c>
      <c r="C14" s="37">
        <v>300159060.98999995</v>
      </c>
      <c r="D14" s="31">
        <v>234881651.92000002</v>
      </c>
      <c r="E14" s="31">
        <v>0</v>
      </c>
      <c r="F14" s="31"/>
      <c r="G14" s="298">
        <f>+(B14/table9!C14)*100</f>
        <v>2.0093828307835286</v>
      </c>
      <c r="H14" s="298">
        <f>(+C14/table9!C14)*100</f>
        <v>1.1272683537988373</v>
      </c>
      <c r="I14" s="298">
        <f>(+D14/table9!C14)*100</f>
        <v>0.88211447698469148</v>
      </c>
      <c r="J14" s="298">
        <f>(E14/table9!C14)*100</f>
        <v>0</v>
      </c>
    </row>
    <row r="15" spans="1:24" x14ac:dyDescent="0.25">
      <c r="A15" s="7" t="s">
        <v>4</v>
      </c>
      <c r="B15" s="17">
        <f t="shared" si="0"/>
        <v>997529640.74999976</v>
      </c>
      <c r="C15" s="37">
        <v>856177082.74999976</v>
      </c>
      <c r="D15" s="31">
        <v>79765485</v>
      </c>
      <c r="E15" s="31">
        <v>61587073</v>
      </c>
      <c r="F15" s="31"/>
      <c r="G15" s="298">
        <f>+(B15/table9!C15)*100</f>
        <v>1.7958985413348523</v>
      </c>
      <c r="H15" s="298">
        <f>(+C15/table9!C15)*100</f>
        <v>1.5414150228949515</v>
      </c>
      <c r="I15" s="298">
        <f>(+D15/table9!C15)*100</f>
        <v>0.14360547527456222</v>
      </c>
      <c r="J15" s="298">
        <f>(E15/table9!C15)*100</f>
        <v>0.11087804316533846</v>
      </c>
      <c r="X15" s="2" t="s">
        <v>192</v>
      </c>
    </row>
    <row r="16" spans="1:24" x14ac:dyDescent="0.25">
      <c r="A16" s="7" t="s">
        <v>5</v>
      </c>
      <c r="B16" s="17">
        <f t="shared" si="0"/>
        <v>151360502.30999997</v>
      </c>
      <c r="C16" s="37">
        <v>133543714.20999999</v>
      </c>
      <c r="D16" s="31">
        <v>12027914.029999999</v>
      </c>
      <c r="E16" s="31">
        <v>5788874.0700000003</v>
      </c>
      <c r="F16" s="31"/>
      <c r="G16" s="298">
        <f>+(B16/table9!C16)*100</f>
        <v>2.0274965953484236</v>
      </c>
      <c r="H16" s="298">
        <f>(+C16/table9!C16)*100</f>
        <v>1.7888380506059514</v>
      </c>
      <c r="I16" s="298">
        <f>(+D16/table9!C16)*100</f>
        <v>0.16111570966527763</v>
      </c>
      <c r="J16" s="298">
        <f>(E16/table9!C16)*100</f>
        <v>7.7542835077195352E-2</v>
      </c>
    </row>
    <row r="17" spans="1:10" x14ac:dyDescent="0.25">
      <c r="A17" s="7"/>
      <c r="B17" s="17"/>
      <c r="C17" s="31"/>
      <c r="D17" s="31"/>
      <c r="E17" s="31"/>
      <c r="F17" s="31"/>
      <c r="G17" s="298"/>
      <c r="H17" s="298"/>
      <c r="I17" s="298"/>
      <c r="J17" s="298"/>
    </row>
    <row r="18" spans="1:10" x14ac:dyDescent="0.25">
      <c r="A18" s="7" t="s">
        <v>6</v>
      </c>
      <c r="B18" s="17">
        <f t="shared" si="0"/>
        <v>29011006.749999996</v>
      </c>
      <c r="C18" s="37">
        <v>16285377.879999999</v>
      </c>
      <c r="D18" s="31">
        <v>4230765.8499999996</v>
      </c>
      <c r="E18" s="31">
        <v>8494863.0199999996</v>
      </c>
      <c r="F18" s="31"/>
      <c r="G18" s="298">
        <f>+(B18/table9!C18)*100</f>
        <v>1.8396367928137889</v>
      </c>
      <c r="H18" s="298">
        <f>(+C18/table9!C18)*100</f>
        <v>1.0326832360936189</v>
      </c>
      <c r="I18" s="298">
        <f>(+D18/table9!C18)*100</f>
        <v>0.26827998719624246</v>
      </c>
      <c r="J18" s="298">
        <f>(E18/table9!C18)*100</f>
        <v>0.53867356952392764</v>
      </c>
    </row>
    <row r="19" spans="1:10" x14ac:dyDescent="0.25">
      <c r="A19" s="7" t="s">
        <v>7</v>
      </c>
      <c r="B19" s="17">
        <f t="shared" si="0"/>
        <v>216409544.16</v>
      </c>
      <c r="C19" s="37">
        <v>200438535.41999999</v>
      </c>
      <c r="D19" s="31">
        <v>5996539.1799999997</v>
      </c>
      <c r="E19" s="31">
        <v>9974469.5600000005</v>
      </c>
      <c r="F19" s="31"/>
      <c r="G19" s="298">
        <f>+(B19/table9!C19)*100</f>
        <v>1.6833542941059598</v>
      </c>
      <c r="H19" s="298">
        <f>(+C19/table9!C19)*100</f>
        <v>1.5591228686943071</v>
      </c>
      <c r="I19" s="298">
        <f>(+D19/table9!C19)*100</f>
        <v>4.6644430667829154E-2</v>
      </c>
      <c r="J19" s="298">
        <f>(E19/table9!C19)*100</f>
        <v>7.758699474382362E-2</v>
      </c>
    </row>
    <row r="20" spans="1:10" x14ac:dyDescent="0.25">
      <c r="A20" s="7" t="s">
        <v>8</v>
      </c>
      <c r="B20" s="17">
        <f t="shared" si="0"/>
        <v>99912963.150000006</v>
      </c>
      <c r="C20" s="37">
        <v>86154975.340000004</v>
      </c>
      <c r="D20" s="31">
        <v>5473347.8099999996</v>
      </c>
      <c r="E20" s="31">
        <v>8284640</v>
      </c>
      <c r="F20" s="31"/>
      <c r="G20" s="298">
        <f>+(B20/table9!C20)*100</f>
        <v>1.5930805462565878</v>
      </c>
      <c r="H20" s="298">
        <f>(+C20/table9!C20)*100</f>
        <v>1.3737137889836473</v>
      </c>
      <c r="I20" s="298">
        <f>(+D20/table9!C20)*100</f>
        <v>8.7270796942699791E-2</v>
      </c>
      <c r="J20" s="298">
        <f>(E20/table9!C20)*100</f>
        <v>0.13209596033024043</v>
      </c>
    </row>
    <row r="21" spans="1:10" x14ac:dyDescent="0.25">
      <c r="A21" s="7" t="s">
        <v>152</v>
      </c>
      <c r="B21" s="17">
        <f t="shared" si="0"/>
        <v>231544998.98000002</v>
      </c>
      <c r="C21" s="37">
        <v>195860818.62</v>
      </c>
      <c r="D21" s="31">
        <v>19923431.359999999</v>
      </c>
      <c r="E21" s="31">
        <v>15760749</v>
      </c>
      <c r="F21" s="31"/>
      <c r="G21" s="298">
        <f>+(B21/table9!C21)*100</f>
        <v>2.1046921731002812</v>
      </c>
      <c r="H21" s="298">
        <f>(+C21/table9!C21)*100</f>
        <v>1.7803309671228722</v>
      </c>
      <c r="I21" s="298">
        <f>(+D21/table9!C21)*100</f>
        <v>0.18109952808056409</v>
      </c>
      <c r="J21" s="298">
        <f>(E21/table9!C21)*100</f>
        <v>0.14326167789684507</v>
      </c>
    </row>
    <row r="22" spans="1:10" x14ac:dyDescent="0.25">
      <c r="A22" s="7" t="s">
        <v>10</v>
      </c>
      <c r="B22" s="17">
        <f t="shared" si="0"/>
        <v>23406982.239999998</v>
      </c>
      <c r="C22" s="37">
        <v>20947838.239999998</v>
      </c>
      <c r="D22" s="31">
        <v>2459144</v>
      </c>
      <c r="E22" s="31">
        <v>0</v>
      </c>
      <c r="F22" s="31"/>
      <c r="G22" s="298">
        <f>+(B22/table9!C22)*100</f>
        <v>1.4237472088326266</v>
      </c>
      <c r="H22" s="298">
        <f>(+C22/table9!C22)*100</f>
        <v>1.2741679349980726</v>
      </c>
      <c r="I22" s="298">
        <f>(+D22/table9!C22)*100</f>
        <v>0.14957927383455394</v>
      </c>
      <c r="J22" s="298">
        <f>(E22/table9!C22)*100</f>
        <v>0</v>
      </c>
    </row>
    <row r="23" spans="1:10" x14ac:dyDescent="0.25">
      <c r="A23" s="7"/>
      <c r="B23" s="17"/>
      <c r="C23" s="31"/>
      <c r="D23" s="31"/>
      <c r="E23" s="31"/>
      <c r="F23" s="31"/>
      <c r="G23" s="298"/>
      <c r="H23" s="298"/>
      <c r="I23" s="298"/>
      <c r="J23" s="298"/>
    </row>
    <row r="24" spans="1:10" x14ac:dyDescent="0.25">
      <c r="A24" s="7" t="s">
        <v>11</v>
      </c>
      <c r="B24" s="17">
        <f t="shared" si="0"/>
        <v>438825539.38</v>
      </c>
      <c r="C24" s="37">
        <v>291127519.38</v>
      </c>
      <c r="D24" s="31">
        <v>59367040</v>
      </c>
      <c r="E24" s="31">
        <v>88330980</v>
      </c>
      <c r="F24" s="31"/>
      <c r="G24" s="298">
        <f>+(B24/table9!C24)*100</f>
        <v>2.2656639524680413</v>
      </c>
      <c r="H24" s="298">
        <f>(+C24/table9!C24)*100</f>
        <v>1.503096486049164</v>
      </c>
      <c r="I24" s="298">
        <f>(+D24/table9!C24)*100</f>
        <v>0.30651306822927038</v>
      </c>
      <c r="J24" s="298">
        <f>(E24/table9!C24)*100</f>
        <v>0.4560543981896068</v>
      </c>
    </row>
    <row r="25" spans="1:10" x14ac:dyDescent="0.25">
      <c r="A25" s="7" t="s">
        <v>12</v>
      </c>
      <c r="B25" s="17">
        <f t="shared" si="0"/>
        <v>29382781.189999998</v>
      </c>
      <c r="C25" s="37">
        <v>28561605.949999999</v>
      </c>
      <c r="D25" s="31">
        <v>821175.24</v>
      </c>
      <c r="E25" s="31">
        <v>0</v>
      </c>
      <c r="F25" s="31"/>
      <c r="G25" s="298">
        <f>+(B25/table9!C25)*100</f>
        <v>1.2590677367379204</v>
      </c>
      <c r="H25" s="298">
        <f>(+C25/table9!C25)*100</f>
        <v>1.2238799427640847</v>
      </c>
      <c r="I25" s="298">
        <f>(+D25/table9!C25)*100</f>
        <v>3.5187793973835826E-2</v>
      </c>
      <c r="J25" s="298">
        <f>(E25/table9!C25)*100</f>
        <v>0</v>
      </c>
    </row>
    <row r="26" spans="1:10" x14ac:dyDescent="0.25">
      <c r="A26" s="7" t="s">
        <v>13</v>
      </c>
      <c r="B26" s="17">
        <f t="shared" si="0"/>
        <v>344558176.29000002</v>
      </c>
      <c r="C26" s="37">
        <v>261273446.17000005</v>
      </c>
      <c r="D26" s="31">
        <v>48581603.560000002</v>
      </c>
      <c r="E26" s="31">
        <v>34703126.560000002</v>
      </c>
      <c r="F26" s="31"/>
      <c r="G26" s="298">
        <f>+(B26/table9!C26)*100</f>
        <v>1.8687200143847382</v>
      </c>
      <c r="H26" s="298">
        <f>(+C26/table9!C26)*100</f>
        <v>1.4170231667183424</v>
      </c>
      <c r="I26" s="298">
        <f>(+D26/table9!C26)*100</f>
        <v>0.26348355996366379</v>
      </c>
      <c r="J26" s="298">
        <f>(E26/table9!C26)*100</f>
        <v>0.18821328770273249</v>
      </c>
    </row>
    <row r="27" spans="1:10" x14ac:dyDescent="0.25">
      <c r="A27" s="7" t="s">
        <v>14</v>
      </c>
      <c r="B27" s="17">
        <f t="shared" si="0"/>
        <v>688788930</v>
      </c>
      <c r="C27" s="37">
        <v>613513236</v>
      </c>
      <c r="D27" s="31">
        <v>28947499</v>
      </c>
      <c r="E27" s="31">
        <v>46328195</v>
      </c>
      <c r="F27" s="31"/>
      <c r="G27" s="298">
        <f>+(B27/table9!C27)*100</f>
        <v>2.0830437645909368</v>
      </c>
      <c r="H27" s="298">
        <f>(+C27/table9!C27)*100</f>
        <v>1.8553941056279863</v>
      </c>
      <c r="I27" s="298">
        <f>(+D27/table9!C27)*100</f>
        <v>8.7543374560988346E-2</v>
      </c>
      <c r="J27" s="298">
        <f>(E27/table9!C27)*100</f>
        <v>0.14010628440196188</v>
      </c>
    </row>
    <row r="28" spans="1:10" x14ac:dyDescent="0.25">
      <c r="A28" s="7" t="s">
        <v>15</v>
      </c>
      <c r="B28" s="17">
        <f t="shared" si="0"/>
        <v>20718205.770000003</v>
      </c>
      <c r="C28" s="37">
        <v>18793016.770000003</v>
      </c>
      <c r="D28" s="31">
        <v>1925189</v>
      </c>
      <c r="E28" s="31">
        <v>0</v>
      </c>
      <c r="F28" s="31"/>
      <c r="G28" s="298">
        <f>+(B28/table9!C28)*100</f>
        <v>1.3110059760738737</v>
      </c>
      <c r="H28" s="298">
        <f>(+C28/table9!C28)*100</f>
        <v>1.1891839268051894</v>
      </c>
      <c r="I28" s="298">
        <f>(+D28/table9!C28)*100</f>
        <v>0.12182204926868456</v>
      </c>
      <c r="J28" s="298">
        <f>(E28/table9!C28)*100</f>
        <v>0</v>
      </c>
    </row>
    <row r="29" spans="1:10" x14ac:dyDescent="0.25">
      <c r="A29" s="7"/>
      <c r="B29" s="17"/>
      <c r="C29" s="31"/>
      <c r="D29" s="31"/>
      <c r="E29" s="31"/>
      <c r="F29" s="31"/>
      <c r="G29" s="298"/>
      <c r="H29" s="298"/>
      <c r="I29" s="298"/>
      <c r="J29" s="298"/>
    </row>
    <row r="30" spans="1:10" x14ac:dyDescent="0.25">
      <c r="A30" s="7" t="s">
        <v>16</v>
      </c>
      <c r="B30" s="17">
        <f t="shared" si="0"/>
        <v>2342372926.4000001</v>
      </c>
      <c r="C30" s="37">
        <v>1746078942.4000001</v>
      </c>
      <c r="D30" s="31">
        <v>309436309</v>
      </c>
      <c r="E30" s="31">
        <v>286857675</v>
      </c>
      <c r="F30" s="31"/>
      <c r="G30" s="298">
        <f>+(B30/table9!C30)*100</f>
        <v>2.0513054854079495</v>
      </c>
      <c r="H30" s="298">
        <f>(+C30/table9!C30)*100</f>
        <v>1.5291080562501291</v>
      </c>
      <c r="I30" s="298">
        <f>(+D30/table9!C30)*100</f>
        <v>0.27098520089695366</v>
      </c>
      <c r="J30" s="298">
        <f>(E30/table9!C30)*100</f>
        <v>0.25121222826086653</v>
      </c>
    </row>
    <row r="31" spans="1:10" x14ac:dyDescent="0.25">
      <c r="A31" s="7" t="s">
        <v>17</v>
      </c>
      <c r="B31" s="17">
        <f t="shared" si="0"/>
        <v>1014917294.14</v>
      </c>
      <c r="C31" s="37">
        <v>802322382.13999999</v>
      </c>
      <c r="D31" s="31">
        <v>101298696</v>
      </c>
      <c r="E31" s="31">
        <v>111296216</v>
      </c>
      <c r="F31" s="31"/>
      <c r="G31" s="298">
        <f>+(B31/table9!C31)*100</f>
        <v>1.8467262387081094</v>
      </c>
      <c r="H31" s="298">
        <f>(+C31/table9!C31)*100</f>
        <v>1.4598921543220325</v>
      </c>
      <c r="I31" s="298">
        <f>(+D31/table9!C31)*100</f>
        <v>0.18432138355532959</v>
      </c>
      <c r="J31" s="298">
        <f>(E31/table9!C31)*100</f>
        <v>0.20251270083074721</v>
      </c>
    </row>
    <row r="32" spans="1:10" x14ac:dyDescent="0.25">
      <c r="A32" s="7" t="s">
        <v>18</v>
      </c>
      <c r="B32" s="17">
        <f t="shared" si="0"/>
        <v>72912609.269999996</v>
      </c>
      <c r="C32" s="37">
        <v>60536105.739999995</v>
      </c>
      <c r="D32" s="31">
        <v>5353226.53</v>
      </c>
      <c r="E32" s="31">
        <v>7023277</v>
      </c>
      <c r="F32" s="31"/>
      <c r="G32" s="298">
        <f>+(B32/table9!C32)*100</f>
        <v>1.5634110270532353</v>
      </c>
      <c r="H32" s="298">
        <f>(+C32/table9!C32)*100</f>
        <v>1.2980308371396823</v>
      </c>
      <c r="I32" s="298">
        <f>(+D32/table9!C32)*100</f>
        <v>0.1147852678858866</v>
      </c>
      <c r="J32" s="298">
        <f>(E32/table9!C32)*100</f>
        <v>0.15059492202766653</v>
      </c>
    </row>
    <row r="33" spans="1:10" x14ac:dyDescent="0.25">
      <c r="A33" s="7" t="s">
        <v>19</v>
      </c>
      <c r="B33" s="17">
        <f t="shared" si="0"/>
        <v>122281777.56999999</v>
      </c>
      <c r="C33" s="37">
        <v>108528381.83</v>
      </c>
      <c r="D33" s="31">
        <v>7728624.7400000002</v>
      </c>
      <c r="E33" s="31">
        <v>6024771</v>
      </c>
      <c r="F33" s="31"/>
      <c r="G33" s="298">
        <f>+(B33/table9!C33)*100</f>
        <v>1.5591304478483492</v>
      </c>
      <c r="H33" s="298">
        <f>(+C33/table9!C33)*100</f>
        <v>1.3837704025033544</v>
      </c>
      <c r="I33" s="298">
        <f>(+D33/table9!C33)*100</f>
        <v>9.8542353501772303E-2</v>
      </c>
      <c r="J33" s="298">
        <f>(E33/table9!C33)*100</f>
        <v>7.6817691843222582E-2</v>
      </c>
    </row>
    <row r="34" spans="1:10" x14ac:dyDescent="0.25">
      <c r="A34" s="7" t="s">
        <v>20</v>
      </c>
      <c r="B34" s="17">
        <f t="shared" si="0"/>
        <v>13986548.899999999</v>
      </c>
      <c r="C34" s="37">
        <v>10316021.709999999</v>
      </c>
      <c r="D34" s="31">
        <v>3670527.19</v>
      </c>
      <c r="E34" s="31">
        <v>0</v>
      </c>
      <c r="F34" s="31"/>
      <c r="G34" s="298">
        <f>+(B34/table9!C34)*100</f>
        <v>1.6705633940986255</v>
      </c>
      <c r="H34" s="298">
        <f>(+C34/table9!C34)*100</f>
        <v>1.2321530039088275</v>
      </c>
      <c r="I34" s="298">
        <f>(+D34/table9!C34)*100</f>
        <v>0.43841039018979799</v>
      </c>
      <c r="J34" s="298">
        <f>(E34/table9!C34)*100</f>
        <v>0</v>
      </c>
    </row>
    <row r="35" spans="1:10" x14ac:dyDescent="0.25">
      <c r="A35" s="7"/>
      <c r="B35" s="17"/>
      <c r="C35" s="31"/>
      <c r="D35" s="31"/>
      <c r="E35" s="31"/>
      <c r="F35" s="31"/>
      <c r="G35" s="298"/>
      <c r="H35" s="298"/>
      <c r="I35" s="298"/>
      <c r="J35" s="298"/>
    </row>
    <row r="36" spans="1:10" x14ac:dyDescent="0.25">
      <c r="A36" s="7" t="s">
        <v>21</v>
      </c>
      <c r="B36" s="17">
        <f t="shared" si="0"/>
        <v>64240516.930000007</v>
      </c>
      <c r="C36" s="37">
        <v>43418521.830000006</v>
      </c>
      <c r="D36" s="31">
        <v>18188876.399999999</v>
      </c>
      <c r="E36" s="31">
        <v>2633118.7000000002</v>
      </c>
      <c r="F36" s="31"/>
      <c r="G36" s="298">
        <f>+(B36/table9!C36)*100</f>
        <v>1.467865199195171</v>
      </c>
      <c r="H36" s="298">
        <f>(+C36/table9!C36)*100</f>
        <v>0.99209253350497328</v>
      </c>
      <c r="I36" s="298">
        <f>(+D36/table9!C36)*100</f>
        <v>0.41560715816024396</v>
      </c>
      <c r="J36" s="298">
        <f>(E36/table9!C36)*100</f>
        <v>6.0165507529953643E-2</v>
      </c>
    </row>
    <row r="37" spans="1:10" x14ac:dyDescent="0.25">
      <c r="A37" s="7" t="s">
        <v>22</v>
      </c>
      <c r="B37" s="17">
        <f t="shared" si="0"/>
        <v>119393630.07000001</v>
      </c>
      <c r="C37" s="37">
        <v>102455470.01000001</v>
      </c>
      <c r="D37" s="31">
        <v>11840875.060000001</v>
      </c>
      <c r="E37" s="31">
        <v>5097285</v>
      </c>
      <c r="F37" s="31"/>
      <c r="G37" s="298">
        <f>+(B37/table9!C37)*100</f>
        <v>1.5050292558782894</v>
      </c>
      <c r="H37" s="298">
        <f>(+C37/table9!C37)*100</f>
        <v>1.2915134559473966</v>
      </c>
      <c r="I37" s="298">
        <f>(+D37/table9!C37)*100</f>
        <v>0.14926142517026492</v>
      </c>
      <c r="J37" s="298">
        <f>(E37/table9!C37)*100</f>
        <v>6.4254374760628022E-2</v>
      </c>
    </row>
    <row r="38" spans="1:10" x14ac:dyDescent="0.25">
      <c r="A38" s="7" t="s">
        <v>23</v>
      </c>
      <c r="B38" s="17">
        <f t="shared" si="0"/>
        <v>57995871.920000002</v>
      </c>
      <c r="C38" s="37">
        <v>47444621.920000002</v>
      </c>
      <c r="D38" s="31">
        <v>0</v>
      </c>
      <c r="E38" s="31">
        <v>10551250</v>
      </c>
      <c r="F38" s="31"/>
      <c r="G38" s="32">
        <f>+(B38/table9!C38)*100</f>
        <v>1.381968705056549</v>
      </c>
      <c r="H38" s="32">
        <f>(+C38/table9!C38)*100</f>
        <v>1.1305456844777437</v>
      </c>
      <c r="I38" s="32">
        <f>(+D38/table9!C38)*100</f>
        <v>0</v>
      </c>
      <c r="J38" s="32">
        <f>(E38/table9!C38)*100</f>
        <v>0.25142302057880522</v>
      </c>
    </row>
    <row r="39" spans="1:10" x14ac:dyDescent="0.25">
      <c r="A39" s="6" t="s">
        <v>24</v>
      </c>
      <c r="B39" s="33">
        <f t="shared" si="0"/>
        <v>120462297.02999999</v>
      </c>
      <c r="C39" s="184">
        <v>91601303.499999985</v>
      </c>
      <c r="D39" s="33">
        <v>28860993.530000001</v>
      </c>
      <c r="E39" s="33">
        <v>0</v>
      </c>
      <c r="F39" s="33"/>
      <c r="G39" s="35">
        <f>+(B39/table9!C39)*100</f>
        <v>1.6082839630078487</v>
      </c>
      <c r="H39" s="35">
        <f>(+C39/table9!C39)*100</f>
        <v>1.2229627945163277</v>
      </c>
      <c r="I39" s="35">
        <f>(+D39/table9!C39)*100</f>
        <v>0.38532116849152109</v>
      </c>
      <c r="J39" s="35">
        <f>(E39/table9!C39)*100</f>
        <v>0</v>
      </c>
    </row>
    <row r="42" spans="1:10" x14ac:dyDescent="0.25">
      <c r="C42" s="94"/>
      <c r="D42" s="94"/>
      <c r="E42" s="94"/>
    </row>
    <row r="43" spans="1:10" x14ac:dyDescent="0.25">
      <c r="C43" s="94"/>
      <c r="D43" s="94"/>
      <c r="E43" s="94"/>
    </row>
    <row r="44" spans="1:10" x14ac:dyDescent="0.25">
      <c r="C44" s="94"/>
      <c r="D44" s="94"/>
      <c r="E44" s="94"/>
    </row>
    <row r="45" spans="1:10" x14ac:dyDescent="0.25">
      <c r="C45" s="94"/>
      <c r="D45" s="94"/>
      <c r="E45" s="94"/>
    </row>
    <row r="46" spans="1:10" x14ac:dyDescent="0.25">
      <c r="C46" s="94"/>
      <c r="D46" s="94"/>
      <c r="E46" s="94"/>
    </row>
    <row r="47" spans="1:10" x14ac:dyDescent="0.25">
      <c r="C47" s="94"/>
      <c r="D47" s="94"/>
      <c r="E47" s="94"/>
    </row>
    <row r="48" spans="1:10" x14ac:dyDescent="0.25">
      <c r="C48" s="94"/>
      <c r="D48" s="94"/>
      <c r="E48" s="94"/>
    </row>
    <row r="49" spans="3:5" x14ac:dyDescent="0.25">
      <c r="C49" s="94"/>
      <c r="D49" s="94"/>
      <c r="E49" s="94"/>
    </row>
    <row r="50" spans="3:5" x14ac:dyDescent="0.25">
      <c r="C50" s="94"/>
      <c r="D50" s="94"/>
      <c r="E50" s="94"/>
    </row>
    <row r="51" spans="3:5" x14ac:dyDescent="0.25">
      <c r="C51" s="94"/>
      <c r="D51" s="94"/>
      <c r="E51" s="94"/>
    </row>
    <row r="52" spans="3:5" x14ac:dyDescent="0.25">
      <c r="C52" s="94"/>
      <c r="D52" s="94"/>
      <c r="E52" s="94"/>
    </row>
    <row r="53" spans="3:5" x14ac:dyDescent="0.25">
      <c r="C53" s="94"/>
      <c r="D53" s="94"/>
      <c r="E53" s="94"/>
    </row>
    <row r="54" spans="3:5" x14ac:dyDescent="0.25">
      <c r="C54" s="94"/>
      <c r="D54" s="94"/>
      <c r="E54" s="94"/>
    </row>
    <row r="55" spans="3:5" x14ac:dyDescent="0.25">
      <c r="C55" s="94"/>
      <c r="D55" s="94"/>
      <c r="E55" s="94"/>
    </row>
    <row r="56" spans="3:5" x14ac:dyDescent="0.25">
      <c r="C56" s="94"/>
      <c r="D56" s="94"/>
      <c r="E56" s="94"/>
    </row>
    <row r="57" spans="3:5" x14ac:dyDescent="0.25">
      <c r="C57" s="94"/>
      <c r="D57" s="94"/>
      <c r="E57" s="94"/>
    </row>
    <row r="58" spans="3:5" x14ac:dyDescent="0.25">
      <c r="C58" s="94"/>
      <c r="D58" s="94"/>
      <c r="E58" s="94"/>
    </row>
    <row r="59" spans="3:5" x14ac:dyDescent="0.25">
      <c r="C59" s="94"/>
      <c r="D59" s="94"/>
      <c r="E59" s="94"/>
    </row>
    <row r="60" spans="3:5" x14ac:dyDescent="0.25">
      <c r="C60" s="94"/>
      <c r="D60" s="94"/>
      <c r="E60" s="94"/>
    </row>
    <row r="61" spans="3:5" x14ac:dyDescent="0.25">
      <c r="C61" s="94"/>
      <c r="D61" s="94"/>
      <c r="E61" s="94"/>
    </row>
    <row r="62" spans="3:5" x14ac:dyDescent="0.25">
      <c r="C62" s="94"/>
      <c r="D62" s="94"/>
      <c r="E62" s="94"/>
    </row>
    <row r="63" spans="3:5" x14ac:dyDescent="0.25">
      <c r="C63" s="94"/>
      <c r="D63" s="94"/>
      <c r="E63" s="94"/>
    </row>
    <row r="64" spans="3:5" x14ac:dyDescent="0.25">
      <c r="C64" s="94"/>
      <c r="D64" s="94"/>
      <c r="E64" s="94"/>
    </row>
    <row r="65" spans="3:5" x14ac:dyDescent="0.25">
      <c r="C65" s="94"/>
      <c r="D65" s="94"/>
      <c r="E65" s="94"/>
    </row>
    <row r="66" spans="3:5" x14ac:dyDescent="0.25">
      <c r="C66" s="94"/>
      <c r="D66" s="94"/>
      <c r="E66" s="94"/>
    </row>
    <row r="67" spans="3:5" x14ac:dyDescent="0.25">
      <c r="C67" s="94"/>
      <c r="D67" s="94"/>
      <c r="E67" s="94"/>
    </row>
    <row r="68" spans="3:5" x14ac:dyDescent="0.25">
      <c r="C68" s="94"/>
      <c r="D68" s="94"/>
      <c r="E68" s="94"/>
    </row>
    <row r="69" spans="3:5" x14ac:dyDescent="0.25">
      <c r="C69" s="94"/>
      <c r="D69" s="94"/>
      <c r="E69" s="9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89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1796875" style="2" customWidth="1"/>
    <col min="2" max="2" width="18.54296875" style="2" customWidth="1"/>
    <col min="3" max="3" width="17.7265625" style="2" bestFit="1" customWidth="1"/>
    <col min="4" max="4" width="15" style="2" bestFit="1" customWidth="1"/>
    <col min="5" max="5" width="17.7265625" style="2" bestFit="1" customWidth="1"/>
    <col min="6" max="6" width="16" style="2" bestFit="1" customWidth="1"/>
    <col min="7" max="7" width="13.453125" style="2" customWidth="1"/>
    <col min="8" max="8" width="1.453125" style="2" customWidth="1"/>
    <col min="9" max="9" width="8.26953125" style="2" customWidth="1"/>
    <col min="10" max="12" width="9.1796875" style="2"/>
    <col min="13" max="13" width="8.7265625" style="2"/>
    <col min="14" max="14" width="14" style="2" bestFit="1" customWidth="1"/>
    <col min="15" max="15" width="15.1796875" style="2" bestFit="1" customWidth="1"/>
    <col min="16" max="16" width="14" style="2" bestFit="1" customWidth="1"/>
    <col min="17" max="17" width="12.26953125" style="2" bestFit="1" customWidth="1"/>
    <col min="18" max="18" width="11.81640625" style="2" bestFit="1" customWidth="1"/>
    <col min="19" max="16384" width="8.7265625" style="2"/>
  </cols>
  <sheetData>
    <row r="1" spans="1:57" x14ac:dyDescent="0.25">
      <c r="A1" s="112"/>
      <c r="B1" s="112"/>
      <c r="C1" s="112"/>
      <c r="D1" s="112"/>
      <c r="E1" s="112" t="s">
        <v>99</v>
      </c>
      <c r="F1" s="112"/>
      <c r="G1" s="112"/>
      <c r="H1" s="112"/>
      <c r="I1" s="112"/>
      <c r="J1" s="112"/>
      <c r="K1" s="112"/>
      <c r="L1" s="112"/>
    </row>
    <row r="2" spans="1:57" x14ac:dyDescent="0.25">
      <c r="P2" s="94"/>
    </row>
    <row r="3" spans="1:57" x14ac:dyDescent="0.25">
      <c r="A3" s="113"/>
      <c r="B3" s="113"/>
      <c r="C3" s="113"/>
      <c r="D3" s="113"/>
      <c r="E3" s="113" t="s">
        <v>193</v>
      </c>
      <c r="F3" s="113"/>
      <c r="G3" s="113"/>
      <c r="H3" s="113"/>
      <c r="I3" s="113"/>
      <c r="J3" s="113"/>
      <c r="K3" s="113"/>
      <c r="L3" s="113"/>
      <c r="P3" s="20"/>
    </row>
    <row r="4" spans="1:57" x14ac:dyDescent="0.25">
      <c r="A4" s="112"/>
      <c r="B4" s="112"/>
      <c r="C4" s="112"/>
      <c r="D4" s="112"/>
      <c r="E4" s="112" t="s">
        <v>120</v>
      </c>
      <c r="F4" s="112"/>
      <c r="G4" s="112"/>
      <c r="H4" s="112"/>
      <c r="I4" s="112"/>
      <c r="J4" s="112"/>
      <c r="K4" s="112"/>
      <c r="L4" s="112"/>
    </row>
    <row r="5" spans="1:57" ht="13" thickBot="1" x14ac:dyDescent="0.3">
      <c r="I5" s="9"/>
    </row>
    <row r="6" spans="1:57" ht="15" customHeight="1" thickTop="1" x14ac:dyDescent="0.25">
      <c r="A6" s="21" t="s">
        <v>65</v>
      </c>
      <c r="B6" s="110" t="s">
        <v>39</v>
      </c>
      <c r="C6" s="110"/>
      <c r="D6" s="111"/>
      <c r="E6" s="111" t="s">
        <v>68</v>
      </c>
      <c r="F6" s="110"/>
      <c r="G6" s="21"/>
      <c r="H6" s="21"/>
      <c r="J6" s="111"/>
      <c r="K6" s="111" t="s">
        <v>70</v>
      </c>
      <c r="L6" s="111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</row>
    <row r="7" spans="1:57" x14ac:dyDescent="0.25">
      <c r="A7" s="7" t="s">
        <v>30</v>
      </c>
      <c r="B7" s="22" t="s">
        <v>71</v>
      </c>
      <c r="C7" s="109" t="s">
        <v>65</v>
      </c>
      <c r="D7" s="109" t="s">
        <v>65</v>
      </c>
      <c r="E7" s="23"/>
      <c r="F7" s="23"/>
      <c r="G7" s="22" t="s">
        <v>67</v>
      </c>
      <c r="H7" s="22"/>
      <c r="I7" s="117"/>
      <c r="J7" s="117"/>
      <c r="K7" s="117"/>
      <c r="L7" s="117" t="s">
        <v>67</v>
      </c>
    </row>
    <row r="8" spans="1:57" ht="13" thickBot="1" x14ac:dyDescent="0.3">
      <c r="A8" s="13" t="s">
        <v>119</v>
      </c>
      <c r="B8" s="24" t="s">
        <v>72</v>
      </c>
      <c r="C8" s="10" t="s">
        <v>66</v>
      </c>
      <c r="D8" s="10" t="s">
        <v>155</v>
      </c>
      <c r="E8" s="10" t="s">
        <v>40</v>
      </c>
      <c r="F8" s="10" t="s">
        <v>46</v>
      </c>
      <c r="G8" s="10" t="s">
        <v>69</v>
      </c>
      <c r="H8" s="10"/>
      <c r="I8" s="24" t="s">
        <v>65</v>
      </c>
      <c r="J8" s="24" t="s">
        <v>40</v>
      </c>
      <c r="K8" s="10" t="s">
        <v>46</v>
      </c>
      <c r="L8" s="10" t="s">
        <v>69</v>
      </c>
    </row>
    <row r="9" spans="1:57" x14ac:dyDescent="0.25">
      <c r="A9" s="7" t="s">
        <v>0</v>
      </c>
      <c r="B9" s="36">
        <f t="shared" ref="B9:G9" si="0">SUM(B11:B38)</f>
        <v>13584993808.490002</v>
      </c>
      <c r="C9" s="36">
        <f t="shared" si="0"/>
        <v>6705794859.4700003</v>
      </c>
      <c r="D9" s="36">
        <f t="shared" si="0"/>
        <v>101444365.14999999</v>
      </c>
      <c r="E9" s="36">
        <f t="shared" si="0"/>
        <v>6141963032.0500011</v>
      </c>
      <c r="F9" s="36">
        <f t="shared" si="0"/>
        <v>630466741.83000004</v>
      </c>
      <c r="G9" s="36">
        <f t="shared" si="0"/>
        <v>5324809.9900000039</v>
      </c>
      <c r="H9" s="26"/>
      <c r="I9" s="27">
        <f>IF(B9&lt;&gt;0,((+C9+D9)/B9),(IF(C9&lt;&gt;0,1,0)))</f>
        <v>0.50108519154169839</v>
      </c>
      <c r="J9" s="27">
        <f>IF($B9&lt;&gt;0,(E9/$B9),(IF(E9&lt;&gt;0,1,0)))</f>
        <v>0.45211378957063303</v>
      </c>
      <c r="K9" s="27">
        <f>IF($B9&lt;&gt;0,(F9/$B9),(IF(F9&lt;&gt;0,1,0)))</f>
        <v>4.6409056251169367E-2</v>
      </c>
      <c r="L9" s="27">
        <f>IF($B9&lt;&gt;0,(G9/$B9),(IF(G9&lt;&gt;0,1,0)))</f>
        <v>3.9196263649912309E-4</v>
      </c>
      <c r="N9" s="183"/>
      <c r="O9" s="28"/>
    </row>
    <row r="10" spans="1:57" x14ac:dyDescent="0.25">
      <c r="A10" s="7"/>
      <c r="B10" s="28"/>
      <c r="C10" s="29"/>
      <c r="D10" s="11"/>
      <c r="E10" s="117"/>
      <c r="F10" s="117"/>
      <c r="G10" s="117"/>
      <c r="H10" s="117"/>
      <c r="I10" s="30"/>
      <c r="J10" s="30"/>
      <c r="K10" s="30"/>
      <c r="L10" s="30"/>
      <c r="O10" s="7"/>
    </row>
    <row r="11" spans="1:57" x14ac:dyDescent="0.25">
      <c r="A11" s="18" t="s">
        <v>1</v>
      </c>
      <c r="B11" s="63">
        <f t="shared" ref="B11:B38" si="1">SUM(C11:G11)</f>
        <v>128178990.59999999</v>
      </c>
      <c r="C11" s="63">
        <v>30734335</v>
      </c>
      <c r="D11" s="63">
        <v>730076.87</v>
      </c>
      <c r="E11" s="84">
        <v>86973195.569999993</v>
      </c>
      <c r="F11" s="84">
        <v>9705446.7400000002</v>
      </c>
      <c r="G11" s="84">
        <v>35936.42</v>
      </c>
      <c r="H11" s="39"/>
      <c r="I11" s="49">
        <f t="shared" ref="I11" si="2">IF(B11&lt;&gt;0,((+C11+D11)/B11*100),(IF(C11&lt;&gt;0,1,0)))</f>
        <v>24.547245787095473</v>
      </c>
      <c r="J11" s="49">
        <f>IF($B11&lt;&gt;0,(E11/$B11*100),(IF(E11&lt;&gt;0,1,0)))</f>
        <v>67.852925945884294</v>
      </c>
      <c r="K11" s="49">
        <f t="shared" ref="K11:L11" si="3">IF($B11&lt;&gt;0,(F11/$B11*100),(IF(F11&lt;&gt;0,1,0)))</f>
        <v>7.5717921436026669</v>
      </c>
      <c r="L11" s="49">
        <f t="shared" si="3"/>
        <v>2.8036123417561069E-2</v>
      </c>
      <c r="M11" s="177"/>
      <c r="N11" s="94"/>
      <c r="O11" s="37"/>
      <c r="P11" s="94"/>
      <c r="Q11" s="94"/>
      <c r="R11" s="94"/>
    </row>
    <row r="12" spans="1:57" x14ac:dyDescent="0.25">
      <c r="A12" s="2" t="s">
        <v>2</v>
      </c>
      <c r="B12" s="63">
        <f t="shared" si="1"/>
        <v>1187003413.52</v>
      </c>
      <c r="C12" s="63">
        <v>733315800</v>
      </c>
      <c r="D12" s="63">
        <v>11115446.15</v>
      </c>
      <c r="E12" s="94">
        <v>398536385.78000003</v>
      </c>
      <c r="F12" s="94">
        <v>42684729.589999996</v>
      </c>
      <c r="G12" s="94">
        <v>1351052</v>
      </c>
      <c r="H12" s="68"/>
      <c r="I12" s="49">
        <f t="shared" ref="I12:I15" si="4">IF(B12&lt;&gt;0,((+C12+D12)/B12*100),(IF(C12&lt;&gt;0,1,0)))</f>
        <v>62.715173155435664</v>
      </c>
      <c r="J12" s="49">
        <f t="shared" ref="J12:J15" si="5">IF($B12&lt;&gt;0,(E12/$B12*100),(IF(E12&lt;&gt;0,1,0)))</f>
        <v>33.57499913148186</v>
      </c>
      <c r="K12" s="49">
        <f t="shared" ref="K12:K15" si="6">IF($B12&lt;&gt;0,(F12/$B12*100),(IF(F12&lt;&gt;0,1,0)))</f>
        <v>3.5960073158863577</v>
      </c>
      <c r="L12" s="49">
        <f t="shared" ref="L12:L15" si="7">IF($B12&lt;&gt;0,(G12/$B12*100),(IF(G12&lt;&gt;0,1,0)))</f>
        <v>0.1138203971961228</v>
      </c>
      <c r="N12" s="94"/>
      <c r="O12" s="37"/>
      <c r="P12" s="94"/>
      <c r="Q12" s="94"/>
      <c r="R12" s="94"/>
    </row>
    <row r="13" spans="1:57" x14ac:dyDescent="0.25">
      <c r="A13" s="2" t="s">
        <v>3</v>
      </c>
      <c r="B13" s="63">
        <f t="shared" si="1"/>
        <v>1260034547.6399999</v>
      </c>
      <c r="C13" s="63">
        <v>280520288.07999998</v>
      </c>
      <c r="D13" s="63">
        <v>19638772.91</v>
      </c>
      <c r="E13" s="94">
        <v>894780498.04999995</v>
      </c>
      <c r="F13" s="94">
        <v>116608210.75000001</v>
      </c>
      <c r="G13" s="94">
        <v>-51513222.149999999</v>
      </c>
      <c r="H13" s="68"/>
      <c r="I13" s="49">
        <f t="shared" si="4"/>
        <v>23.821494541731997</v>
      </c>
      <c r="J13" s="49">
        <f t="shared" si="5"/>
        <v>71.012378170574138</v>
      </c>
      <c r="K13" s="49">
        <f t="shared" si="6"/>
        <v>9.2543661575314005</v>
      </c>
      <c r="L13" s="49">
        <f t="shared" si="7"/>
        <v>-4.0882388698375332</v>
      </c>
      <c r="N13" s="94"/>
      <c r="O13" s="37"/>
      <c r="P13" s="94"/>
      <c r="Q13" s="94"/>
      <c r="R13" s="94"/>
    </row>
    <row r="14" spans="1:57" x14ac:dyDescent="0.25">
      <c r="A14" s="2" t="s">
        <v>4</v>
      </c>
      <c r="B14" s="63">
        <f t="shared" si="1"/>
        <v>1707098387.3900001</v>
      </c>
      <c r="C14" s="63">
        <v>851564331.95000005</v>
      </c>
      <c r="D14" s="63">
        <v>4536439.7999999989</v>
      </c>
      <c r="E14" s="94">
        <v>735389695.03000021</v>
      </c>
      <c r="F14" s="94">
        <v>82233160.609999999</v>
      </c>
      <c r="G14" s="94">
        <v>33374760</v>
      </c>
      <c r="H14" s="68"/>
      <c r="I14" s="49">
        <f t="shared" si="4"/>
        <v>50.149468716850066</v>
      </c>
      <c r="J14" s="49">
        <f t="shared" si="5"/>
        <v>43.078342786928928</v>
      </c>
      <c r="K14" s="49">
        <f t="shared" si="6"/>
        <v>4.8171307065509623</v>
      </c>
      <c r="L14" s="49">
        <f t="shared" si="7"/>
        <v>1.9550577896700498</v>
      </c>
      <c r="N14" s="94"/>
      <c r="O14" s="37"/>
      <c r="P14" s="94"/>
      <c r="Q14" s="94"/>
      <c r="R14" s="94"/>
    </row>
    <row r="15" spans="1:57" x14ac:dyDescent="0.25">
      <c r="A15" s="2" t="s">
        <v>5</v>
      </c>
      <c r="B15" s="63">
        <f t="shared" si="1"/>
        <v>233040822.19</v>
      </c>
      <c r="C15" s="63">
        <v>130589034</v>
      </c>
      <c r="D15" s="63">
        <v>2330180.0599999996</v>
      </c>
      <c r="E15" s="94">
        <v>90978146.969999999</v>
      </c>
      <c r="F15" s="94">
        <v>8932962.179999996</v>
      </c>
      <c r="G15" s="94">
        <v>210498.98</v>
      </c>
      <c r="H15" s="68"/>
      <c r="I15" s="49">
        <f t="shared" si="4"/>
        <v>57.036879981323587</v>
      </c>
      <c r="J15" s="49">
        <f t="shared" si="5"/>
        <v>39.039575176157257</v>
      </c>
      <c r="K15" s="49">
        <f t="shared" si="6"/>
        <v>3.8332177581818185</v>
      </c>
      <c r="L15" s="49">
        <f t="shared" si="7"/>
        <v>9.0327084337343502E-2</v>
      </c>
      <c r="N15" s="94"/>
      <c r="O15" s="37"/>
      <c r="P15" s="94"/>
      <c r="Q15" s="94"/>
      <c r="R15" s="94"/>
    </row>
    <row r="16" spans="1:57" x14ac:dyDescent="0.25">
      <c r="B16" s="37"/>
      <c r="C16" s="63"/>
      <c r="D16" s="63"/>
      <c r="E16" s="94"/>
      <c r="F16" s="94"/>
      <c r="G16" s="94"/>
      <c r="H16" s="68"/>
      <c r="I16" s="49"/>
      <c r="J16" s="49"/>
      <c r="K16" s="49"/>
      <c r="L16" s="49"/>
      <c r="N16" s="94"/>
      <c r="O16" s="37"/>
      <c r="P16" s="94"/>
      <c r="Q16" s="94"/>
      <c r="R16" s="94"/>
    </row>
    <row r="17" spans="1:18" x14ac:dyDescent="0.25">
      <c r="A17" s="2" t="s">
        <v>6</v>
      </c>
      <c r="B17" s="63">
        <f t="shared" si="1"/>
        <v>85393323.99000001</v>
      </c>
      <c r="C17" s="63">
        <v>15220217</v>
      </c>
      <c r="D17" s="63">
        <v>1065160.8799999999</v>
      </c>
      <c r="E17" s="94">
        <v>63153785.300000004</v>
      </c>
      <c r="F17" s="94">
        <v>5954160.8100000024</v>
      </c>
      <c r="G17" s="94">
        <v>0</v>
      </c>
      <c r="H17" s="68"/>
      <c r="I17" s="49">
        <f t="shared" ref="I17:I21" si="8">IF(B17&lt;&gt;0,((+C17+D17)/B17*100),(IF(C17&lt;&gt;0,1,0)))</f>
        <v>19.071019980329023</v>
      </c>
      <c r="J17" s="49">
        <f t="shared" ref="J17:J21" si="9">IF($B17&lt;&gt;0,(E17/$B17*100),(IF(E17&lt;&gt;0,1,0)))</f>
        <v>73.956349687705838</v>
      </c>
      <c r="K17" s="49">
        <f t="shared" ref="K17:K21" si="10">IF($B17&lt;&gt;0,(F17/$B17*100),(IF(F17&lt;&gt;0,1,0)))</f>
        <v>6.9726303319651368</v>
      </c>
      <c r="L17" s="49">
        <f t="shared" ref="L17:L21" si="11">IF($B17&lt;&gt;0,(G17/$B17*100),(IF(G17&lt;&gt;0,1,0)))</f>
        <v>0</v>
      </c>
      <c r="N17" s="94"/>
      <c r="O17" s="37"/>
      <c r="P17" s="94"/>
      <c r="Q17" s="94"/>
      <c r="R17" s="94"/>
    </row>
    <row r="18" spans="1:18" x14ac:dyDescent="0.25">
      <c r="A18" s="2" t="s">
        <v>7</v>
      </c>
      <c r="B18" s="63">
        <f t="shared" si="1"/>
        <v>356802621.73999995</v>
      </c>
      <c r="C18" s="63">
        <v>197959421</v>
      </c>
      <c r="D18" s="63">
        <v>2177024.42</v>
      </c>
      <c r="E18" s="94">
        <v>140875879.92999998</v>
      </c>
      <c r="F18" s="94">
        <v>11254785.129999995</v>
      </c>
      <c r="G18" s="94">
        <v>4535511.26</v>
      </c>
      <c r="H18" s="68"/>
      <c r="I18" s="49">
        <f t="shared" si="8"/>
        <v>56.091640931337736</v>
      </c>
      <c r="J18" s="49">
        <f t="shared" si="9"/>
        <v>39.482860087461866</v>
      </c>
      <c r="K18" s="49">
        <f t="shared" si="10"/>
        <v>3.1543448518159414</v>
      </c>
      <c r="L18" s="49">
        <f t="shared" si="11"/>
        <v>1.2711541293844533</v>
      </c>
      <c r="N18" s="94"/>
      <c r="O18" s="37"/>
      <c r="P18" s="94"/>
      <c r="Q18" s="94"/>
      <c r="R18" s="94"/>
    </row>
    <row r="19" spans="1:18" x14ac:dyDescent="0.25">
      <c r="A19" s="2" t="s">
        <v>8</v>
      </c>
      <c r="B19" s="63">
        <f t="shared" si="1"/>
        <v>208643109.45000002</v>
      </c>
      <c r="C19" s="63">
        <v>84905673</v>
      </c>
      <c r="D19" s="63">
        <v>1246573.5900000001</v>
      </c>
      <c r="E19" s="94">
        <v>111600243.43000001</v>
      </c>
      <c r="F19" s="94">
        <v>10890619.430000002</v>
      </c>
      <c r="G19" s="94">
        <v>0</v>
      </c>
      <c r="H19" s="68"/>
      <c r="I19" s="49">
        <f t="shared" si="8"/>
        <v>41.291680715986374</v>
      </c>
      <c r="J19" s="49">
        <f t="shared" si="9"/>
        <v>53.488583315397861</v>
      </c>
      <c r="K19" s="49">
        <f t="shared" si="10"/>
        <v>5.2197359686157618</v>
      </c>
      <c r="L19" s="49">
        <f t="shared" si="11"/>
        <v>0</v>
      </c>
      <c r="N19" s="94"/>
      <c r="O19" s="37"/>
      <c r="P19" s="94"/>
      <c r="Q19" s="94"/>
      <c r="R19" s="94"/>
    </row>
    <row r="20" spans="1:18" x14ac:dyDescent="0.25">
      <c r="A20" s="2" t="s">
        <v>9</v>
      </c>
      <c r="B20" s="63">
        <f t="shared" si="1"/>
        <v>411468276.99000001</v>
      </c>
      <c r="C20" s="63">
        <v>192074000</v>
      </c>
      <c r="D20" s="63">
        <v>3786818.6199999996</v>
      </c>
      <c r="E20" s="94">
        <v>199807307.13999999</v>
      </c>
      <c r="F20" s="94">
        <v>15800151.23</v>
      </c>
      <c r="G20" s="94">
        <v>0</v>
      </c>
      <c r="H20" s="68"/>
      <c r="I20" s="49">
        <f t="shared" si="8"/>
        <v>47.600466323375898</v>
      </c>
      <c r="J20" s="49">
        <f t="shared" si="9"/>
        <v>48.559589721385962</v>
      </c>
      <c r="K20" s="49">
        <f t="shared" si="10"/>
        <v>3.839943955238132</v>
      </c>
      <c r="L20" s="49">
        <f t="shared" si="11"/>
        <v>0</v>
      </c>
      <c r="N20" s="94"/>
      <c r="O20" s="37"/>
      <c r="P20" s="94"/>
      <c r="Q20" s="94"/>
      <c r="R20" s="94"/>
    </row>
    <row r="21" spans="1:18" x14ac:dyDescent="0.25">
      <c r="A21" s="2" t="s">
        <v>10</v>
      </c>
      <c r="B21" s="63">
        <f t="shared" si="1"/>
        <v>75848319.549999997</v>
      </c>
      <c r="C21" s="63">
        <v>20077482</v>
      </c>
      <c r="D21" s="63">
        <v>870356.24</v>
      </c>
      <c r="E21" s="94">
        <v>49288326.469999999</v>
      </c>
      <c r="F21" s="94">
        <v>5612154.8399999999</v>
      </c>
      <c r="G21" s="94">
        <v>0</v>
      </c>
      <c r="H21" s="68"/>
      <c r="I21" s="49">
        <f t="shared" si="8"/>
        <v>27.618065059689251</v>
      </c>
      <c r="J21" s="49">
        <f t="shared" si="9"/>
        <v>64.982753424759295</v>
      </c>
      <c r="K21" s="49">
        <f t="shared" si="10"/>
        <v>7.3991815155514544</v>
      </c>
      <c r="L21" s="49">
        <f t="shared" si="11"/>
        <v>0</v>
      </c>
      <c r="N21" s="94"/>
      <c r="O21" s="37"/>
      <c r="P21" s="94"/>
      <c r="Q21" s="94"/>
      <c r="R21" s="94"/>
    </row>
    <row r="22" spans="1:18" x14ac:dyDescent="0.25">
      <c r="B22" s="37"/>
      <c r="C22" s="63"/>
      <c r="D22" s="63"/>
      <c r="E22" s="94"/>
      <c r="F22" s="94"/>
      <c r="G22" s="94"/>
      <c r="H22" s="68"/>
      <c r="I22" s="49"/>
      <c r="J22" s="49"/>
      <c r="K22" s="49"/>
      <c r="L22" s="49"/>
      <c r="N22" s="94"/>
      <c r="O22" s="37"/>
      <c r="P22" s="94"/>
      <c r="Q22" s="94"/>
      <c r="R22" s="94"/>
    </row>
    <row r="23" spans="1:18" x14ac:dyDescent="0.25">
      <c r="A23" s="2" t="s">
        <v>11</v>
      </c>
      <c r="B23" s="63">
        <f t="shared" si="1"/>
        <v>576906147.85000002</v>
      </c>
      <c r="C23" s="63">
        <v>283465005</v>
      </c>
      <c r="D23" s="63">
        <v>7160204.3800000008</v>
      </c>
      <c r="E23" s="94">
        <v>267744761.36999997</v>
      </c>
      <c r="F23" s="94">
        <v>18536177.100000005</v>
      </c>
      <c r="G23" s="94">
        <v>0</v>
      </c>
      <c r="H23" s="68"/>
      <c r="I23" s="49">
        <f t="shared" ref="I23:I27" si="12">IF(B23&lt;&gt;0,((+C23+D23)/B23*100),(IF(C23&lt;&gt;0,1,0)))</f>
        <v>50.376514527206041</v>
      </c>
      <c r="J23" s="49">
        <f t="shared" ref="J23:J27" si="13">IF($B23&lt;&gt;0,(E23/$B23*100),(IF(E23&lt;&gt;0,1,0)))</f>
        <v>46.410453826471553</v>
      </c>
      <c r="K23" s="49">
        <f t="shared" ref="K23:K27" si="14">IF($B23&lt;&gt;0,(F23/$B23*100),(IF(F23&lt;&gt;0,1,0)))</f>
        <v>3.2130316463224022</v>
      </c>
      <c r="L23" s="49">
        <f t="shared" ref="L23:L27" si="15">IF($B23&lt;&gt;0,(G23/$B23*100),(IF(G23&lt;&gt;0,1,0)))</f>
        <v>0</v>
      </c>
      <c r="N23" s="94"/>
      <c r="O23" s="37"/>
      <c r="P23" s="94"/>
      <c r="Q23" s="94"/>
      <c r="R23" s="94"/>
    </row>
    <row r="24" spans="1:18" x14ac:dyDescent="0.25">
      <c r="A24" s="2" t="s">
        <v>12</v>
      </c>
      <c r="B24" s="63">
        <f t="shared" si="1"/>
        <v>55496512.57</v>
      </c>
      <c r="C24" s="63">
        <v>27887538</v>
      </c>
      <c r="D24" s="63">
        <v>674067.95000000007</v>
      </c>
      <c r="E24" s="94">
        <v>23706033.07</v>
      </c>
      <c r="F24" s="94">
        <v>3216753.0300000003</v>
      </c>
      <c r="G24" s="94">
        <v>12120.52</v>
      </c>
      <c r="H24" s="68"/>
      <c r="I24" s="49">
        <f t="shared" si="12"/>
        <v>51.465586984360669</v>
      </c>
      <c r="J24" s="49">
        <f t="shared" si="13"/>
        <v>42.71625724246838</v>
      </c>
      <c r="K24" s="49">
        <f t="shared" si="14"/>
        <v>5.7963156260361037</v>
      </c>
      <c r="L24" s="49">
        <f t="shared" si="15"/>
        <v>2.1840147134852658E-2</v>
      </c>
      <c r="N24" s="94"/>
      <c r="O24" s="37"/>
      <c r="P24" s="94"/>
      <c r="Q24" s="94"/>
      <c r="R24" s="94"/>
    </row>
    <row r="25" spans="1:18" x14ac:dyDescent="0.25">
      <c r="A25" s="2" t="s">
        <v>13</v>
      </c>
      <c r="B25" s="63">
        <f t="shared" si="1"/>
        <v>514178999.35000002</v>
      </c>
      <c r="C25" s="63">
        <v>256465645</v>
      </c>
      <c r="D25" s="63">
        <v>4807801.17</v>
      </c>
      <c r="E25" s="94">
        <v>226449998.59</v>
      </c>
      <c r="F25" s="94">
        <v>21398943.229999997</v>
      </c>
      <c r="G25" s="94">
        <v>5056611.3600000003</v>
      </c>
      <c r="H25" s="68"/>
      <c r="I25" s="49">
        <f t="shared" si="12"/>
        <v>50.813713998488687</v>
      </c>
      <c r="J25" s="49">
        <f t="shared" si="13"/>
        <v>44.041082750611565</v>
      </c>
      <c r="K25" s="49">
        <f t="shared" si="14"/>
        <v>4.1617692004246569</v>
      </c>
      <c r="L25" s="49">
        <f t="shared" si="15"/>
        <v>0.98343405047509169</v>
      </c>
      <c r="N25" s="94"/>
      <c r="O25" s="37"/>
      <c r="P25" s="94"/>
      <c r="Q25" s="94"/>
      <c r="R25" s="94"/>
    </row>
    <row r="26" spans="1:18" x14ac:dyDescent="0.25">
      <c r="A26" s="2" t="s">
        <v>14</v>
      </c>
      <c r="B26" s="63">
        <f t="shared" si="1"/>
        <v>923284218.79999995</v>
      </c>
      <c r="C26" s="63">
        <v>607200000</v>
      </c>
      <c r="D26" s="63">
        <v>5937742</v>
      </c>
      <c r="E26" s="94">
        <v>284276587</v>
      </c>
      <c r="F26" s="94">
        <v>24326811.800000012</v>
      </c>
      <c r="G26" s="94">
        <v>1543078</v>
      </c>
      <c r="H26" s="68"/>
      <c r="I26" s="49">
        <f t="shared" si="12"/>
        <v>66.408342037612229</v>
      </c>
      <c r="J26" s="49">
        <f t="shared" si="13"/>
        <v>30.789715800566441</v>
      </c>
      <c r="K26" s="49">
        <f t="shared" si="14"/>
        <v>2.6348129107651994</v>
      </c>
      <c r="L26" s="49">
        <f t="shared" si="15"/>
        <v>0.16712925105614293</v>
      </c>
      <c r="N26" s="94"/>
      <c r="O26" s="37"/>
      <c r="P26" s="94"/>
      <c r="Q26" s="94"/>
      <c r="R26" s="94"/>
    </row>
    <row r="27" spans="1:18" x14ac:dyDescent="0.25">
      <c r="A27" s="2" t="s">
        <v>15</v>
      </c>
      <c r="B27" s="63">
        <f t="shared" si="1"/>
        <v>31234445.409999996</v>
      </c>
      <c r="C27" s="63">
        <v>18511969.41</v>
      </c>
      <c r="D27" s="63">
        <v>281047.36</v>
      </c>
      <c r="E27" s="94">
        <v>10110226.469999999</v>
      </c>
      <c r="F27" s="94">
        <v>2331202.1699999995</v>
      </c>
      <c r="G27" s="94">
        <v>0</v>
      </c>
      <c r="H27" s="68"/>
      <c r="I27" s="49">
        <f t="shared" si="12"/>
        <v>60.167601900122868</v>
      </c>
      <c r="J27" s="49">
        <f t="shared" si="13"/>
        <v>32.368836191223409</v>
      </c>
      <c r="K27" s="49">
        <f t="shared" si="14"/>
        <v>7.4635619086537179</v>
      </c>
      <c r="L27" s="49">
        <f t="shared" si="15"/>
        <v>0</v>
      </c>
      <c r="N27" s="94"/>
      <c r="O27" s="37"/>
      <c r="P27" s="94"/>
      <c r="Q27" s="94"/>
      <c r="R27" s="94"/>
    </row>
    <row r="28" spans="1:18" x14ac:dyDescent="0.25">
      <c r="B28" s="37"/>
      <c r="C28" s="63"/>
      <c r="D28" s="63"/>
      <c r="E28" s="94"/>
      <c r="F28" s="94"/>
      <c r="G28" s="94"/>
      <c r="H28" s="68"/>
      <c r="I28" s="49"/>
      <c r="J28" s="49"/>
      <c r="K28" s="49"/>
      <c r="L28" s="49"/>
      <c r="N28" s="94"/>
      <c r="O28" s="37"/>
      <c r="P28" s="94"/>
      <c r="Q28" s="94"/>
      <c r="R28" s="94"/>
    </row>
    <row r="29" spans="1:18" x14ac:dyDescent="0.25">
      <c r="A29" s="2" t="s">
        <v>16</v>
      </c>
      <c r="B29" s="63">
        <f t="shared" si="1"/>
        <v>2592318883.7800002</v>
      </c>
      <c r="C29" s="63">
        <v>1732658904</v>
      </c>
      <c r="D29" s="63">
        <v>11686330.399999999</v>
      </c>
      <c r="E29" s="94">
        <v>762135175.14999998</v>
      </c>
      <c r="F29" s="94">
        <v>85838474.230000004</v>
      </c>
      <c r="G29" s="94">
        <v>0</v>
      </c>
      <c r="H29" s="68"/>
      <c r="I29" s="49">
        <f t="shared" ref="I29:I33" si="16">IF(B29&lt;&gt;0,((+C29+D29)/B29*100),(IF(C29&lt;&gt;0,1,0)))</f>
        <v>67.28899154013321</v>
      </c>
      <c r="J29" s="49">
        <f t="shared" ref="J29:J33" si="17">IF($B29&lt;&gt;0,(E29/$B29*100),(IF(E29&lt;&gt;0,1,0)))</f>
        <v>29.399746301222386</v>
      </c>
      <c r="K29" s="49">
        <f t="shared" ref="K29:K33" si="18">IF($B29&lt;&gt;0,(F29/$B29*100),(IF(F29&lt;&gt;0,1,0)))</f>
        <v>3.3112621586443987</v>
      </c>
      <c r="L29" s="49">
        <f t="shared" ref="L29:L33" si="19">IF($B29&lt;&gt;0,(G29/$B29*100),(IF(G29&lt;&gt;0,1,0)))</f>
        <v>0</v>
      </c>
      <c r="N29" s="94"/>
      <c r="O29" s="37"/>
      <c r="P29" s="94"/>
      <c r="Q29" s="94"/>
      <c r="R29" s="94"/>
    </row>
    <row r="30" spans="1:18" x14ac:dyDescent="0.25">
      <c r="A30" s="2" t="s">
        <v>17</v>
      </c>
      <c r="B30" s="63">
        <f t="shared" si="1"/>
        <v>2109393671.5600002</v>
      </c>
      <c r="C30" s="63">
        <v>786783509.10000002</v>
      </c>
      <c r="D30" s="63">
        <v>15137411.32</v>
      </c>
      <c r="E30" s="94">
        <v>1212044127.9400001</v>
      </c>
      <c r="F30" s="94">
        <v>93391882.199999943</v>
      </c>
      <c r="G30" s="94">
        <v>2036741</v>
      </c>
      <c r="H30" s="68"/>
      <c r="I30" s="49">
        <f t="shared" si="16"/>
        <v>38.016655270750874</v>
      </c>
      <c r="J30" s="49">
        <f t="shared" si="17"/>
        <v>57.459361155835552</v>
      </c>
      <c r="K30" s="49">
        <f t="shared" si="18"/>
        <v>4.4274278177260324</v>
      </c>
      <c r="L30" s="49">
        <f t="shared" si="19"/>
        <v>9.655575568754457E-2</v>
      </c>
      <c r="N30" s="94"/>
      <c r="O30" s="37"/>
      <c r="P30" s="94"/>
      <c r="Q30" s="94"/>
      <c r="R30" s="94"/>
    </row>
    <row r="31" spans="1:18" x14ac:dyDescent="0.25">
      <c r="A31" s="2" t="s">
        <v>18</v>
      </c>
      <c r="B31" s="63">
        <f t="shared" si="1"/>
        <v>103266858.09999999</v>
      </c>
      <c r="C31" s="63">
        <v>59491381</v>
      </c>
      <c r="D31" s="63">
        <v>1044724.74</v>
      </c>
      <c r="E31" s="94">
        <v>38081758.009999998</v>
      </c>
      <c r="F31" s="94">
        <v>4648994.3500000006</v>
      </c>
      <c r="G31" s="94">
        <v>0</v>
      </c>
      <c r="H31" s="68"/>
      <c r="I31" s="49">
        <f t="shared" si="16"/>
        <v>58.621039560803688</v>
      </c>
      <c r="J31" s="49">
        <f t="shared" si="17"/>
        <v>36.877037522651229</v>
      </c>
      <c r="K31" s="49">
        <f t="shared" si="18"/>
        <v>4.5019229165450909</v>
      </c>
      <c r="L31" s="49">
        <f t="shared" si="19"/>
        <v>0</v>
      </c>
      <c r="N31" s="94"/>
      <c r="O31" s="37"/>
      <c r="P31" s="94"/>
      <c r="Q31" s="94"/>
      <c r="R31" s="94"/>
    </row>
    <row r="32" spans="1:18" x14ac:dyDescent="0.25">
      <c r="A32" s="2" t="s">
        <v>19</v>
      </c>
      <c r="B32" s="63">
        <f t="shared" si="1"/>
        <v>246435416.15000001</v>
      </c>
      <c r="C32" s="63">
        <v>106242921</v>
      </c>
      <c r="D32" s="63">
        <v>2278040.83</v>
      </c>
      <c r="E32" s="94">
        <v>115203204.39</v>
      </c>
      <c r="F32" s="94">
        <v>15141618.15</v>
      </c>
      <c r="G32" s="94">
        <v>7569631.7800000003</v>
      </c>
      <c r="H32" s="68"/>
      <c r="I32" s="49">
        <f t="shared" si="16"/>
        <v>44.036268619744817</v>
      </c>
      <c r="J32" s="49">
        <f t="shared" si="17"/>
        <v>46.747827966365946</v>
      </c>
      <c r="K32" s="49">
        <f t="shared" si="18"/>
        <v>6.144254095679015</v>
      </c>
      <c r="L32" s="49">
        <f t="shared" si="19"/>
        <v>3.0716493182102225</v>
      </c>
      <c r="N32" s="94"/>
      <c r="O32" s="37"/>
      <c r="P32" s="94"/>
      <c r="Q32" s="94"/>
      <c r="R32" s="94"/>
    </row>
    <row r="33" spans="1:256" x14ac:dyDescent="0.25">
      <c r="A33" s="2" t="s">
        <v>20</v>
      </c>
      <c r="B33" s="63">
        <f t="shared" si="1"/>
        <v>51306204.780000001</v>
      </c>
      <c r="C33" s="63">
        <v>10088825</v>
      </c>
      <c r="D33" s="63">
        <v>227196.71</v>
      </c>
      <c r="E33" s="94">
        <v>36052275.369999997</v>
      </c>
      <c r="F33" s="94">
        <v>4937907.7000000011</v>
      </c>
      <c r="G33" s="94">
        <v>0</v>
      </c>
      <c r="H33" s="68"/>
      <c r="I33" s="49">
        <f t="shared" si="16"/>
        <v>20.106772181327578</v>
      </c>
      <c r="J33" s="49">
        <f t="shared" si="17"/>
        <v>70.268840824597035</v>
      </c>
      <c r="K33" s="49">
        <f t="shared" si="18"/>
        <v>9.6243869940753797</v>
      </c>
      <c r="L33" s="49">
        <f t="shared" si="19"/>
        <v>0</v>
      </c>
      <c r="N33" s="94"/>
      <c r="O33" s="37"/>
      <c r="P33" s="94"/>
      <c r="Q33" s="94"/>
      <c r="R33" s="94"/>
    </row>
    <row r="34" spans="1:256" x14ac:dyDescent="0.25">
      <c r="C34" s="63"/>
      <c r="D34" s="63"/>
      <c r="E34" s="94"/>
      <c r="F34" s="94"/>
      <c r="G34" s="94"/>
      <c r="H34" s="68"/>
      <c r="I34" s="49"/>
      <c r="J34" s="49"/>
      <c r="K34" s="49"/>
      <c r="L34" s="49"/>
    </row>
    <row r="35" spans="1:256" x14ac:dyDescent="0.25">
      <c r="A35" s="2" t="s">
        <v>21</v>
      </c>
      <c r="B35" s="63">
        <f t="shared" si="1"/>
        <v>64460148.599999994</v>
      </c>
      <c r="C35" s="63">
        <v>42062225</v>
      </c>
      <c r="D35" s="63">
        <v>1356296.8299999998</v>
      </c>
      <c r="E35" s="94">
        <v>16367162.369999999</v>
      </c>
      <c r="F35" s="94">
        <v>4674464.4000000022</v>
      </c>
      <c r="G35" s="94">
        <v>0</v>
      </c>
      <c r="H35" s="68"/>
      <c r="I35" s="49">
        <f t="shared" ref="I35:I38" si="20">IF(B35&lt;&gt;0,((+C35+D35)/B35*100),(IF(C35&lt;&gt;0,1,0)))</f>
        <v>67.357154417109115</v>
      </c>
      <c r="J35" s="49">
        <f t="shared" ref="J35:J38" si="21">IF($B35&lt;&gt;0,(E35/$B35*100),(IF(E35&lt;&gt;0,1,0)))</f>
        <v>25.391133476226585</v>
      </c>
      <c r="K35" s="49">
        <f t="shared" ref="K35:K38" si="22">IF($B35&lt;&gt;0,(F35/$B35*100),(IF(F35&lt;&gt;0,1,0)))</f>
        <v>7.2517121066643071</v>
      </c>
      <c r="L35" s="49">
        <f t="shared" ref="L35:L38" si="23">IF($B35&lt;&gt;0,(G35/$B35*100),(IF(G35&lt;&gt;0,1,0)))</f>
        <v>0</v>
      </c>
      <c r="N35" s="94"/>
      <c r="O35" s="37"/>
      <c r="P35" s="94"/>
      <c r="Q35" s="94"/>
      <c r="R35" s="94"/>
    </row>
    <row r="36" spans="1:256" x14ac:dyDescent="0.25">
      <c r="A36" s="2" t="s">
        <v>22</v>
      </c>
      <c r="B36" s="63">
        <f t="shared" si="1"/>
        <v>315901725.75</v>
      </c>
      <c r="C36" s="63">
        <v>100515610</v>
      </c>
      <c r="D36" s="63">
        <v>1840056.31</v>
      </c>
      <c r="E36" s="94">
        <v>194784539.80999997</v>
      </c>
      <c r="F36" s="94">
        <v>18144929.039999995</v>
      </c>
      <c r="G36" s="94">
        <v>616590.59</v>
      </c>
      <c r="H36" s="68"/>
      <c r="I36" s="49">
        <f t="shared" si="20"/>
        <v>32.401110208243303</v>
      </c>
      <c r="J36" s="49">
        <f t="shared" si="21"/>
        <v>61.659853027884246</v>
      </c>
      <c r="K36" s="49">
        <f t="shared" si="22"/>
        <v>5.743852458203925</v>
      </c>
      <c r="L36" s="49">
        <f t="shared" si="23"/>
        <v>0.19518430566851691</v>
      </c>
      <c r="N36" s="94"/>
      <c r="O36" s="37"/>
      <c r="P36" s="94"/>
      <c r="Q36" s="94"/>
      <c r="R36" s="94"/>
    </row>
    <row r="37" spans="1:256" x14ac:dyDescent="0.25">
      <c r="A37" s="2" t="s">
        <v>23</v>
      </c>
      <c r="B37" s="63">
        <f t="shared" si="1"/>
        <v>227518637.11999997</v>
      </c>
      <c r="C37" s="63">
        <v>46432322.93</v>
      </c>
      <c r="D37" s="63">
        <v>945273.78</v>
      </c>
      <c r="E37" s="94">
        <v>162010249.82999998</v>
      </c>
      <c r="F37" s="94">
        <v>17635290.350000001</v>
      </c>
      <c r="G37" s="94">
        <v>495500.23</v>
      </c>
      <c r="H37" s="68"/>
      <c r="I37" s="49">
        <f t="shared" si="20"/>
        <v>20.823611335633867</v>
      </c>
      <c r="J37" s="49">
        <f t="shared" si="21"/>
        <v>71.207463213025065</v>
      </c>
      <c r="K37" s="49">
        <f t="shared" si="22"/>
        <v>7.7511409936490763</v>
      </c>
      <c r="L37" s="49">
        <f t="shared" si="23"/>
        <v>0.21778445769199059</v>
      </c>
      <c r="N37" s="94"/>
      <c r="O37" s="37"/>
      <c r="P37" s="94"/>
      <c r="Q37" s="94"/>
      <c r="R37" s="94"/>
    </row>
    <row r="38" spans="1:256" x14ac:dyDescent="0.25">
      <c r="A38" s="6" t="s">
        <v>24</v>
      </c>
      <c r="B38" s="65">
        <f t="shared" si="1"/>
        <v>119780125.61</v>
      </c>
      <c r="C38" s="65">
        <v>91028422</v>
      </c>
      <c r="D38" s="65">
        <v>571321.82999999996</v>
      </c>
      <c r="E38" s="184">
        <v>21613469.009999998</v>
      </c>
      <c r="F38" s="184">
        <v>6566912.7699999996</v>
      </c>
      <c r="G38" s="184">
        <v>0</v>
      </c>
      <c r="H38" s="90"/>
      <c r="I38" s="66">
        <f t="shared" si="20"/>
        <v>76.47324075134604</v>
      </c>
      <c r="J38" s="66">
        <f t="shared" si="21"/>
        <v>18.044286479021331</v>
      </c>
      <c r="K38" s="66">
        <f t="shared" si="22"/>
        <v>5.4824727696326212</v>
      </c>
      <c r="L38" s="66">
        <f t="shared" si="23"/>
        <v>0</v>
      </c>
      <c r="N38" s="94"/>
      <c r="O38" s="37"/>
      <c r="P38" s="94"/>
      <c r="Q38" s="94"/>
      <c r="R38" s="94"/>
    </row>
    <row r="39" spans="1:256" x14ac:dyDescent="0.25">
      <c r="A39" s="7"/>
      <c r="B39" s="37"/>
      <c r="C39" s="63"/>
      <c r="D39" s="63"/>
      <c r="E39" s="63"/>
      <c r="F39" s="63"/>
      <c r="G39" s="63"/>
      <c r="H39" s="39"/>
      <c r="I39" s="49"/>
      <c r="J39" s="49"/>
      <c r="K39" s="49"/>
      <c r="L39" s="49"/>
      <c r="O39" s="28"/>
    </row>
    <row r="40" spans="1:256" x14ac:dyDescent="0.25">
      <c r="A40" s="46" t="s">
        <v>165</v>
      </c>
      <c r="C40" s="18"/>
      <c r="D40" s="68"/>
      <c r="E40" s="18"/>
      <c r="F40" s="18"/>
      <c r="G40" s="18"/>
      <c r="H40" s="18"/>
      <c r="I40" s="67"/>
      <c r="J40" s="67"/>
      <c r="K40" s="67"/>
      <c r="L40" s="18"/>
    </row>
    <row r="41" spans="1:256" x14ac:dyDescent="0.25">
      <c r="A41" s="170" t="s">
        <v>186</v>
      </c>
      <c r="B41" s="170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0"/>
      <c r="FB41" s="170"/>
      <c r="FC41" s="170"/>
      <c r="FD41" s="170"/>
      <c r="FE41" s="170"/>
      <c r="FF41" s="170"/>
      <c r="FG41" s="170"/>
      <c r="FH41" s="170"/>
      <c r="FI41" s="170"/>
      <c r="FJ41" s="170"/>
      <c r="FK41" s="170"/>
      <c r="FL41" s="170"/>
      <c r="FM41" s="170"/>
      <c r="FN41" s="170"/>
      <c r="FO41" s="170"/>
      <c r="FP41" s="170"/>
      <c r="FQ41" s="170"/>
      <c r="FR41" s="170"/>
      <c r="FS41" s="170"/>
      <c r="FT41" s="170"/>
      <c r="FU41" s="170"/>
      <c r="FV41" s="170"/>
      <c r="FW41" s="170"/>
      <c r="FX41" s="170"/>
      <c r="FY41" s="170"/>
      <c r="FZ41" s="170"/>
      <c r="GA41" s="170"/>
      <c r="GB41" s="170"/>
      <c r="GC41" s="170"/>
      <c r="GD41" s="170"/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  <c r="GO41" s="170"/>
      <c r="GP41" s="170"/>
      <c r="GQ41" s="170"/>
      <c r="GR41" s="170"/>
      <c r="GS41" s="170"/>
      <c r="GT41" s="170"/>
      <c r="GU41" s="170"/>
      <c r="GV41" s="170"/>
      <c r="GW41" s="170"/>
      <c r="GX41" s="170"/>
      <c r="GY41" s="170"/>
      <c r="GZ41" s="170"/>
      <c r="HA41" s="170"/>
      <c r="HB41" s="170"/>
      <c r="HC41" s="170"/>
      <c r="HD41" s="170"/>
      <c r="HE41" s="170"/>
      <c r="HF41" s="170"/>
      <c r="HG41" s="170"/>
      <c r="HH41" s="170"/>
      <c r="HI41" s="170"/>
      <c r="HJ41" s="170"/>
      <c r="HK41" s="170"/>
      <c r="HL41" s="170"/>
      <c r="HM41" s="170"/>
      <c r="HN41" s="170"/>
      <c r="HO41" s="170"/>
      <c r="HP41" s="170"/>
      <c r="HQ41" s="170"/>
      <c r="HR41" s="170"/>
      <c r="HS41" s="170"/>
      <c r="HT41" s="170"/>
      <c r="HU41" s="170"/>
      <c r="HV41" s="170"/>
      <c r="HW41" s="170"/>
      <c r="HX41" s="170"/>
      <c r="HY41" s="170"/>
      <c r="HZ41" s="170"/>
      <c r="IA41" s="170"/>
      <c r="IB41" s="170"/>
      <c r="IC41" s="170"/>
      <c r="ID41" s="170"/>
      <c r="IE41" s="170"/>
      <c r="IF41" s="170"/>
      <c r="IG41" s="170"/>
      <c r="IH41" s="170"/>
      <c r="II41" s="170"/>
      <c r="IJ41" s="170"/>
      <c r="IK41" s="170"/>
      <c r="IL41" s="170"/>
      <c r="IM41" s="170"/>
      <c r="IN41" s="170"/>
      <c r="IO41" s="170"/>
      <c r="IP41" s="170"/>
      <c r="IQ41" s="170"/>
      <c r="IR41" s="170"/>
      <c r="IS41" s="170"/>
      <c r="IT41" s="170"/>
      <c r="IU41" s="170"/>
      <c r="IV41" s="170"/>
    </row>
    <row r="42" spans="1:256" x14ac:dyDescent="0.25">
      <c r="A42" s="170"/>
      <c r="C42" s="18"/>
      <c r="D42" s="68"/>
      <c r="E42" s="18"/>
      <c r="F42" s="18"/>
      <c r="G42" s="18"/>
      <c r="H42" s="18"/>
      <c r="I42" s="18"/>
      <c r="J42" s="18"/>
      <c r="K42" s="18"/>
      <c r="L42" s="18"/>
    </row>
    <row r="43" spans="1:256" x14ac:dyDescent="0.25">
      <c r="B43" s="183"/>
      <c r="C43" s="18"/>
      <c r="D43" s="68"/>
      <c r="E43" s="18"/>
      <c r="F43" s="18"/>
      <c r="G43" s="18"/>
      <c r="H43" s="18"/>
      <c r="I43" s="18"/>
      <c r="J43" s="18"/>
      <c r="K43" s="18"/>
      <c r="L43" s="18"/>
    </row>
    <row r="44" spans="1:256" x14ac:dyDescent="0.25">
      <c r="C44" s="18"/>
      <c r="D44" s="68"/>
      <c r="E44" s="18"/>
      <c r="F44" s="18"/>
      <c r="G44" s="18"/>
      <c r="H44" s="18"/>
      <c r="I44" s="18"/>
      <c r="J44" s="18"/>
      <c r="K44" s="18"/>
      <c r="L44" s="18"/>
    </row>
    <row r="45" spans="1:256" x14ac:dyDescent="0.25">
      <c r="C45" s="94"/>
      <c r="D45" s="94"/>
      <c r="E45" s="94"/>
      <c r="F45" s="94"/>
      <c r="G45" s="94"/>
    </row>
    <row r="46" spans="1:256" x14ac:dyDescent="0.25">
      <c r="C46" s="94"/>
      <c r="D46" s="94"/>
      <c r="E46" s="94"/>
      <c r="F46" s="94"/>
      <c r="G46" s="94"/>
    </row>
    <row r="47" spans="1:256" x14ac:dyDescent="0.25">
      <c r="C47" s="94"/>
      <c r="D47" s="94"/>
      <c r="E47" s="94"/>
      <c r="F47" s="94"/>
      <c r="G47" s="94"/>
    </row>
    <row r="48" spans="1:256" x14ac:dyDescent="0.25">
      <c r="C48" s="94"/>
      <c r="D48" s="94"/>
      <c r="E48" s="94"/>
      <c r="F48" s="94"/>
      <c r="G48" s="94"/>
    </row>
    <row r="49" spans="3:7" x14ac:dyDescent="0.25">
      <c r="C49" s="94"/>
      <c r="D49" s="94"/>
      <c r="E49" s="94"/>
      <c r="F49" s="94"/>
      <c r="G49" s="94"/>
    </row>
    <row r="50" spans="3:7" x14ac:dyDescent="0.25">
      <c r="C50" s="94"/>
      <c r="D50" s="94"/>
      <c r="E50" s="94"/>
      <c r="F50" s="94"/>
      <c r="G50" s="94"/>
    </row>
    <row r="51" spans="3:7" x14ac:dyDescent="0.25">
      <c r="C51" s="94"/>
      <c r="D51" s="94"/>
      <c r="E51" s="94"/>
      <c r="F51" s="94"/>
      <c r="G51" s="94"/>
    </row>
    <row r="52" spans="3:7" x14ac:dyDescent="0.25">
      <c r="C52" s="94"/>
      <c r="D52" s="94"/>
      <c r="E52" s="94"/>
      <c r="F52" s="94"/>
      <c r="G52" s="94"/>
    </row>
    <row r="53" spans="3:7" x14ac:dyDescent="0.25">
      <c r="C53" s="94"/>
      <c r="D53" s="94"/>
      <c r="E53" s="94"/>
      <c r="F53" s="94"/>
      <c r="G53" s="94"/>
    </row>
    <row r="54" spans="3:7" x14ac:dyDescent="0.25">
      <c r="C54" s="94"/>
      <c r="D54" s="94"/>
      <c r="E54" s="94"/>
      <c r="F54" s="94"/>
      <c r="G54" s="94"/>
    </row>
    <row r="55" spans="3:7" x14ac:dyDescent="0.25">
      <c r="C55" s="94"/>
      <c r="D55" s="94"/>
      <c r="E55" s="94"/>
      <c r="F55" s="94"/>
      <c r="G55" s="94"/>
    </row>
    <row r="56" spans="3:7" x14ac:dyDescent="0.25">
      <c r="C56" s="94"/>
      <c r="D56" s="94"/>
      <c r="E56" s="94"/>
      <c r="F56" s="94"/>
      <c r="G56" s="94"/>
    </row>
    <row r="57" spans="3:7" x14ac:dyDescent="0.25">
      <c r="C57" s="94"/>
      <c r="D57" s="94"/>
      <c r="E57" s="94"/>
      <c r="F57" s="94"/>
      <c r="G57" s="94"/>
    </row>
    <row r="58" spans="3:7" x14ac:dyDescent="0.25">
      <c r="C58" s="94"/>
      <c r="D58" s="94"/>
      <c r="E58" s="94"/>
      <c r="F58" s="94"/>
      <c r="G58" s="94"/>
    </row>
    <row r="59" spans="3:7" x14ac:dyDescent="0.25">
      <c r="C59" s="94"/>
      <c r="D59" s="94"/>
      <c r="E59" s="94"/>
      <c r="F59" s="94"/>
      <c r="G59" s="94"/>
    </row>
    <row r="60" spans="3:7" x14ac:dyDescent="0.25">
      <c r="C60" s="94"/>
      <c r="D60" s="94"/>
      <c r="E60" s="94"/>
      <c r="F60" s="94"/>
      <c r="G60" s="94"/>
    </row>
    <row r="61" spans="3:7" x14ac:dyDescent="0.25">
      <c r="C61" s="94"/>
      <c r="D61" s="94"/>
      <c r="E61" s="94"/>
      <c r="F61" s="94"/>
      <c r="G61" s="94"/>
    </row>
    <row r="62" spans="3:7" x14ac:dyDescent="0.25">
      <c r="C62" s="94"/>
      <c r="D62" s="94"/>
      <c r="E62" s="94"/>
      <c r="F62" s="94"/>
      <c r="G62" s="94"/>
    </row>
    <row r="63" spans="3:7" x14ac:dyDescent="0.25">
      <c r="C63" s="94"/>
      <c r="D63" s="94"/>
      <c r="E63" s="94"/>
      <c r="F63" s="94"/>
      <c r="G63" s="94"/>
    </row>
    <row r="64" spans="3:7" x14ac:dyDescent="0.25">
      <c r="C64" s="94"/>
      <c r="D64" s="94"/>
      <c r="E64" s="94"/>
      <c r="F64" s="94"/>
      <c r="G64" s="94"/>
    </row>
    <row r="65" spans="3:7" x14ac:dyDescent="0.25">
      <c r="C65" s="94"/>
      <c r="D65" s="94"/>
      <c r="E65" s="94"/>
      <c r="F65" s="94"/>
      <c r="G65" s="94"/>
    </row>
    <row r="66" spans="3:7" x14ac:dyDescent="0.25">
      <c r="C66" s="94"/>
      <c r="D66" s="94"/>
      <c r="E66" s="94"/>
      <c r="F66" s="94"/>
      <c r="G66" s="94"/>
    </row>
    <row r="67" spans="3:7" x14ac:dyDescent="0.25">
      <c r="C67" s="94"/>
      <c r="D67" s="94"/>
      <c r="E67" s="94"/>
      <c r="F67" s="94"/>
      <c r="G67" s="94"/>
    </row>
    <row r="68" spans="3:7" x14ac:dyDescent="0.25">
      <c r="C68" s="94"/>
      <c r="D68" s="94"/>
      <c r="E68" s="94"/>
      <c r="F68" s="94"/>
      <c r="G68" s="94"/>
    </row>
    <row r="69" spans="3:7" x14ac:dyDescent="0.25">
      <c r="C69" s="94"/>
      <c r="D69" s="94"/>
      <c r="E69" s="94"/>
      <c r="F69" s="94"/>
      <c r="G69" s="94"/>
    </row>
    <row r="70" spans="3:7" x14ac:dyDescent="0.25">
      <c r="C70" s="94"/>
      <c r="D70" s="94"/>
      <c r="E70" s="94"/>
      <c r="F70" s="94"/>
      <c r="G70" s="94"/>
    </row>
    <row r="71" spans="3:7" x14ac:dyDescent="0.25">
      <c r="C71" s="94"/>
      <c r="D71" s="94"/>
      <c r="E71" s="94"/>
      <c r="F71" s="94"/>
      <c r="G71" s="94"/>
    </row>
    <row r="72" spans="3:7" x14ac:dyDescent="0.25">
      <c r="C72" s="94"/>
      <c r="D72" s="94"/>
      <c r="E72" s="94"/>
      <c r="F72" s="94"/>
      <c r="G72" s="94"/>
    </row>
    <row r="73" spans="3:7" x14ac:dyDescent="0.25">
      <c r="C73" s="94"/>
      <c r="D73" s="94"/>
      <c r="E73" s="94"/>
      <c r="F73" s="94"/>
      <c r="G73" s="94"/>
    </row>
    <row r="74" spans="3:7" x14ac:dyDescent="0.25">
      <c r="C74" s="94"/>
      <c r="D74" s="94"/>
      <c r="E74" s="94"/>
      <c r="F74" s="94"/>
      <c r="G74" s="94"/>
    </row>
    <row r="75" spans="3:7" x14ac:dyDescent="0.25">
      <c r="C75" s="94"/>
      <c r="D75" s="94"/>
      <c r="E75" s="94"/>
      <c r="F75" s="94"/>
      <c r="G75" s="94"/>
    </row>
    <row r="76" spans="3:7" x14ac:dyDescent="0.25">
      <c r="C76" s="94"/>
      <c r="D76" s="94"/>
      <c r="E76" s="94"/>
      <c r="F76" s="94"/>
      <c r="G76" s="94"/>
    </row>
    <row r="77" spans="3:7" x14ac:dyDescent="0.25">
      <c r="C77" s="94"/>
      <c r="D77" s="94"/>
      <c r="E77" s="94"/>
      <c r="F77" s="94"/>
      <c r="G77" s="94"/>
    </row>
    <row r="78" spans="3:7" x14ac:dyDescent="0.25">
      <c r="C78" s="94"/>
      <c r="D78" s="94"/>
      <c r="E78" s="94"/>
      <c r="F78" s="94"/>
      <c r="G78" s="94"/>
    </row>
    <row r="79" spans="3:7" x14ac:dyDescent="0.25">
      <c r="C79" s="94"/>
      <c r="D79" s="94"/>
      <c r="E79" s="94"/>
      <c r="F79" s="94"/>
      <c r="G79" s="94"/>
    </row>
    <row r="80" spans="3:7" x14ac:dyDescent="0.25">
      <c r="C80" s="94"/>
      <c r="D80" s="94"/>
      <c r="E80" s="94"/>
      <c r="F80" s="94"/>
      <c r="G80" s="94"/>
    </row>
    <row r="81" spans="3:7" x14ac:dyDescent="0.25">
      <c r="C81" s="94"/>
      <c r="D81" s="94"/>
      <c r="E81" s="94"/>
      <c r="F81" s="94"/>
      <c r="G81" s="94"/>
    </row>
    <row r="82" spans="3:7" x14ac:dyDescent="0.25">
      <c r="C82" s="94"/>
      <c r="D82" s="94"/>
      <c r="E82" s="94"/>
      <c r="F82" s="94"/>
      <c r="G82" s="94"/>
    </row>
    <row r="83" spans="3:7" x14ac:dyDescent="0.25">
      <c r="C83" s="94"/>
      <c r="D83" s="94"/>
      <c r="E83" s="94"/>
      <c r="F83" s="94"/>
      <c r="G83" s="94"/>
    </row>
    <row r="85" spans="3:7" x14ac:dyDescent="0.25">
      <c r="C85" s="94"/>
      <c r="D85" s="94"/>
      <c r="E85" s="94"/>
      <c r="F85" s="94"/>
      <c r="G85" s="94"/>
    </row>
    <row r="86" spans="3:7" x14ac:dyDescent="0.25">
      <c r="C86" s="94"/>
      <c r="D86" s="94"/>
      <c r="E86" s="94"/>
      <c r="F86" s="94"/>
      <c r="G86" s="94"/>
    </row>
    <row r="87" spans="3:7" x14ac:dyDescent="0.25">
      <c r="C87" s="94"/>
      <c r="D87" s="94"/>
      <c r="E87" s="94"/>
      <c r="F87" s="94"/>
      <c r="G87" s="94"/>
    </row>
    <row r="88" spans="3:7" x14ac:dyDescent="0.25">
      <c r="C88" s="94"/>
      <c r="D88" s="94"/>
      <c r="E88" s="94"/>
      <c r="F88" s="94"/>
      <c r="G88" s="94"/>
    </row>
    <row r="89" spans="3:7" x14ac:dyDescent="0.25">
      <c r="C89" s="94"/>
      <c r="D89" s="94"/>
      <c r="E89" s="94"/>
      <c r="F89" s="94"/>
      <c r="G89" s="9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89"/>
  <sheetViews>
    <sheetView showGridLines="0" tabSelected="1" zoomScale="114" zoomScaleNormal="114" workbookViewId="0">
      <selection activeCell="M49" sqref="M49"/>
    </sheetView>
  </sheetViews>
  <sheetFormatPr defaultColWidth="14.6328125" defaultRowHeight="12.5" x14ac:dyDescent="0.25"/>
  <cols>
    <col min="1" max="1" width="14.6328125" style="2"/>
    <col min="2" max="2" width="15.08984375" style="2" bestFit="1" customWidth="1"/>
    <col min="3" max="11" width="14.6328125" style="18"/>
    <col min="12" max="16384" width="14.6328125" style="2"/>
  </cols>
  <sheetData>
    <row r="1" spans="1:58" x14ac:dyDescent="0.25">
      <c r="B1" s="112"/>
      <c r="C1" s="112"/>
      <c r="D1" s="112"/>
      <c r="E1" s="112" t="s">
        <v>75</v>
      </c>
      <c r="F1" s="112"/>
      <c r="G1" s="112"/>
      <c r="H1" s="112"/>
      <c r="I1" s="112"/>
      <c r="J1" s="112"/>
      <c r="K1" s="112"/>
    </row>
    <row r="3" spans="1:58" x14ac:dyDescent="0.25">
      <c r="A3" s="112"/>
      <c r="B3" s="112"/>
      <c r="C3" s="112"/>
      <c r="D3" s="112"/>
      <c r="E3" s="112" t="s">
        <v>194</v>
      </c>
      <c r="F3" s="112"/>
      <c r="G3" s="112"/>
      <c r="H3" s="112"/>
      <c r="I3" s="112"/>
      <c r="J3" s="112"/>
      <c r="K3" s="112"/>
    </row>
    <row r="4" spans="1:58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58" ht="13" thickBot="1" x14ac:dyDescent="0.3">
      <c r="B5" s="9"/>
      <c r="C5" s="51"/>
      <c r="D5" s="51"/>
      <c r="E5" s="51"/>
      <c r="F5" s="51"/>
      <c r="G5" s="51"/>
      <c r="H5" s="51"/>
      <c r="I5" s="51"/>
      <c r="J5" s="51"/>
      <c r="K5" s="51"/>
    </row>
    <row r="6" spans="1:58" ht="15" customHeight="1" thickTop="1" x14ac:dyDescent="0.25">
      <c r="A6" s="21" t="s">
        <v>65</v>
      </c>
      <c r="B6" s="110" t="s">
        <v>39</v>
      </c>
      <c r="D6" s="115"/>
      <c r="E6" s="115" t="s">
        <v>68</v>
      </c>
      <c r="F6" s="115"/>
      <c r="G6" s="185"/>
      <c r="H6" s="115"/>
      <c r="I6" s="115"/>
      <c r="J6" s="115" t="s">
        <v>70</v>
      </c>
      <c r="K6" s="115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</row>
    <row r="7" spans="1:58" x14ac:dyDescent="0.25">
      <c r="A7" s="7" t="s">
        <v>30</v>
      </c>
      <c r="B7" s="22" t="s">
        <v>71</v>
      </c>
      <c r="C7" s="114" t="s">
        <v>65</v>
      </c>
      <c r="D7" s="114" t="s">
        <v>65</v>
      </c>
      <c r="E7" s="186" t="s">
        <v>40</v>
      </c>
      <c r="F7" s="187" t="s">
        <v>46</v>
      </c>
      <c r="G7" s="22" t="s">
        <v>67</v>
      </c>
      <c r="H7" s="40"/>
      <c r="I7" s="40"/>
      <c r="J7" s="40"/>
      <c r="K7" s="40" t="s">
        <v>67</v>
      </c>
    </row>
    <row r="8" spans="1:58" ht="13" thickBot="1" x14ac:dyDescent="0.3">
      <c r="A8" s="13" t="s">
        <v>119</v>
      </c>
      <c r="B8" s="24" t="s">
        <v>72</v>
      </c>
      <c r="C8" s="55" t="s">
        <v>66</v>
      </c>
      <c r="D8" s="55" t="s">
        <v>101</v>
      </c>
      <c r="E8" s="126"/>
      <c r="F8" s="126"/>
      <c r="G8" s="10" t="s">
        <v>69</v>
      </c>
      <c r="H8" s="42" t="s">
        <v>65</v>
      </c>
      <c r="I8" s="42" t="s">
        <v>40</v>
      </c>
      <c r="J8" s="55" t="s">
        <v>46</v>
      </c>
      <c r="K8" s="55" t="s">
        <v>69</v>
      </c>
    </row>
    <row r="9" spans="1:58" x14ac:dyDescent="0.25">
      <c r="A9" s="7" t="s">
        <v>0</v>
      </c>
      <c r="B9" s="26">
        <f t="shared" ref="B9:G9" si="0">SUM(B11:B38)</f>
        <v>1518989848.1399994</v>
      </c>
      <c r="C9" s="19">
        <f t="shared" si="0"/>
        <v>772741564.80999994</v>
      </c>
      <c r="D9" s="19">
        <f t="shared" si="0"/>
        <v>256274927.34</v>
      </c>
      <c r="E9" s="19">
        <f t="shared" si="0"/>
        <v>371716553.09000003</v>
      </c>
      <c r="F9" s="19">
        <f t="shared" si="0"/>
        <v>4207084</v>
      </c>
      <c r="G9" s="19">
        <f t="shared" si="0"/>
        <v>114049718.90000001</v>
      </c>
      <c r="H9" s="56">
        <f>IF(B9&lt;&gt;0,((+C9+D9)/B9),(IF(C9&lt;&gt;0,1,0)))</f>
        <v>0.67743473954748878</v>
      </c>
      <c r="I9" s="56">
        <f>IF($B9&lt;&gt;0,(E9/$B9),(IF(E9&lt;&gt;0,1,0)))</f>
        <v>0.24471299366823707</v>
      </c>
      <c r="J9" s="56">
        <f>IF($B9&lt;&gt;0,(F9/$B9),(IF(F9&lt;&gt;0,1,0)))</f>
        <v>2.7696590633252537E-3</v>
      </c>
      <c r="K9" s="56">
        <f>IF($B9&lt;&gt;0,(G9/$B9),(IF(G9&lt;&gt;0,1,0)))</f>
        <v>7.5082607720949351E-2</v>
      </c>
    </row>
    <row r="10" spans="1:58" x14ac:dyDescent="0.25">
      <c r="A10" s="7"/>
      <c r="B10" s="29"/>
      <c r="C10" s="48"/>
      <c r="D10" s="44"/>
      <c r="E10" s="43"/>
      <c r="F10" s="40"/>
      <c r="G10" s="40"/>
      <c r="H10" s="57"/>
      <c r="I10" s="57"/>
      <c r="J10" s="57"/>
      <c r="K10" s="57"/>
      <c r="M10" s="183"/>
    </row>
    <row r="11" spans="1:58" x14ac:dyDescent="0.25">
      <c r="A11" s="18" t="s">
        <v>1</v>
      </c>
      <c r="B11" s="39">
        <f>SUM(C11:G11)</f>
        <v>1672284.53</v>
      </c>
      <c r="C11" s="63">
        <v>225000</v>
      </c>
      <c r="D11" s="63">
        <v>201732.75</v>
      </c>
      <c r="E11" s="44">
        <v>1162975.5</v>
      </c>
      <c r="F11" s="63">
        <v>0</v>
      </c>
      <c r="G11" s="63">
        <v>82576.28</v>
      </c>
      <c r="H11" s="49">
        <f>IF(B11&lt;&gt;0,((+C11+D11)/B11*100),(IF(C11&lt;&gt;0,1,0)))</f>
        <v>25.517951182625602</v>
      </c>
      <c r="I11" s="49">
        <f>IF($B11&lt;&gt;0,(E11/$B11*100),(IF(E11&lt;&gt;0,1,0)))</f>
        <v>69.544116395073033</v>
      </c>
      <c r="J11" s="49">
        <f t="shared" ref="J11:K26" si="1">IF($B11&lt;&gt;0,(F11/$B11*100),(IF(F11&lt;&gt;0,1,0)))</f>
        <v>0</v>
      </c>
      <c r="K11" s="49">
        <f t="shared" si="1"/>
        <v>4.9379324223013654</v>
      </c>
      <c r="M11" s="94"/>
      <c r="N11" s="94"/>
      <c r="O11" s="94"/>
      <c r="P11" s="94"/>
      <c r="Q11" s="94"/>
    </row>
    <row r="12" spans="1:58" x14ac:dyDescent="0.25">
      <c r="A12" s="18" t="s">
        <v>2</v>
      </c>
      <c r="B12" s="39">
        <f t="shared" ref="B12:B15" si="2">SUM(C12:G12)</f>
        <v>183267075</v>
      </c>
      <c r="C12" s="63">
        <v>37402687</v>
      </c>
      <c r="D12" s="63">
        <v>408158</v>
      </c>
      <c r="E12" s="44">
        <v>55895471</v>
      </c>
      <c r="F12" s="63">
        <v>3512571</v>
      </c>
      <c r="G12" s="63">
        <v>86048188</v>
      </c>
      <c r="H12" s="49">
        <f t="shared" ref="H12:H38" si="3">IF(B12&lt;&gt;0,((+C12+D12)/B12*100),(IF(C12&lt;&gt;0,1,0)))</f>
        <v>20.631553703795401</v>
      </c>
      <c r="I12" s="49">
        <f t="shared" ref="I12:I15" si="4">IF($B12&lt;&gt;0,(E12/$B12*100),(IF(E12&lt;&gt;0,1,0)))</f>
        <v>30.499461509930249</v>
      </c>
      <c r="J12" s="49">
        <f t="shared" si="1"/>
        <v>1.9166405094859511</v>
      </c>
      <c r="K12" s="49">
        <f t="shared" si="1"/>
        <v>46.952344276788402</v>
      </c>
      <c r="M12" s="94"/>
      <c r="N12" s="94"/>
      <c r="O12" s="94"/>
      <c r="P12" s="94"/>
      <c r="Q12" s="94"/>
    </row>
    <row r="13" spans="1:58" x14ac:dyDescent="0.25">
      <c r="A13" s="2" t="s">
        <v>3</v>
      </c>
      <c r="B13" s="31">
        <f t="shared" si="2"/>
        <v>316764331.21000004</v>
      </c>
      <c r="C13" s="63">
        <v>21757316.84</v>
      </c>
      <c r="D13" s="63">
        <v>213124335.08000001</v>
      </c>
      <c r="E13" s="44">
        <v>62722657.560000002</v>
      </c>
      <c r="F13" s="63">
        <v>0</v>
      </c>
      <c r="G13" s="63">
        <v>19160021.73</v>
      </c>
      <c r="H13" s="49">
        <f t="shared" si="3"/>
        <v>74.150284226377877</v>
      </c>
      <c r="I13" s="49">
        <f t="shared" si="4"/>
        <v>19.801048091622977</v>
      </c>
      <c r="J13" s="49">
        <f t="shared" si="1"/>
        <v>0</v>
      </c>
      <c r="K13" s="49">
        <f t="shared" si="1"/>
        <v>6.0486676819991443</v>
      </c>
      <c r="M13" s="94"/>
      <c r="N13" s="94"/>
      <c r="O13" s="94"/>
      <c r="P13" s="94"/>
      <c r="Q13" s="94"/>
    </row>
    <row r="14" spans="1:58" x14ac:dyDescent="0.25">
      <c r="A14" s="2" t="s">
        <v>4</v>
      </c>
      <c r="B14" s="31">
        <f t="shared" si="2"/>
        <v>129228004</v>
      </c>
      <c r="C14" s="63">
        <v>79556429</v>
      </c>
      <c r="D14" s="63">
        <v>209056</v>
      </c>
      <c r="E14" s="44">
        <v>49462519</v>
      </c>
      <c r="F14" s="63">
        <v>0</v>
      </c>
      <c r="G14" s="63">
        <v>0</v>
      </c>
      <c r="H14" s="49">
        <f t="shared" si="3"/>
        <v>61.724612724034642</v>
      </c>
      <c r="I14" s="49">
        <f t="shared" si="4"/>
        <v>38.275387275965358</v>
      </c>
      <c r="J14" s="49">
        <f t="shared" si="1"/>
        <v>0</v>
      </c>
      <c r="K14" s="49">
        <f t="shared" si="1"/>
        <v>0</v>
      </c>
      <c r="M14" s="94"/>
      <c r="N14" s="94"/>
      <c r="O14" s="94"/>
      <c r="P14" s="94"/>
      <c r="Q14" s="94"/>
    </row>
    <row r="15" spans="1:58" x14ac:dyDescent="0.25">
      <c r="A15" s="2" t="s">
        <v>5</v>
      </c>
      <c r="B15" s="31">
        <f t="shared" si="2"/>
        <v>14227985.84</v>
      </c>
      <c r="C15" s="63">
        <v>12026820.449999999</v>
      </c>
      <c r="D15" s="63">
        <v>1093.58</v>
      </c>
      <c r="E15" s="44">
        <v>2200071.81</v>
      </c>
      <c r="F15" s="63">
        <v>0</v>
      </c>
      <c r="G15" s="63">
        <v>0</v>
      </c>
      <c r="H15" s="49">
        <f t="shared" si="3"/>
        <v>84.537011529665676</v>
      </c>
      <c r="I15" s="49">
        <f t="shared" si="4"/>
        <v>15.462988470334324</v>
      </c>
      <c r="J15" s="49">
        <f t="shared" si="1"/>
        <v>0</v>
      </c>
      <c r="K15" s="49">
        <f t="shared" si="1"/>
        <v>0</v>
      </c>
      <c r="M15" s="94"/>
      <c r="N15" s="94"/>
      <c r="O15" s="94"/>
      <c r="P15" s="94"/>
      <c r="Q15" s="94"/>
    </row>
    <row r="16" spans="1:58" x14ac:dyDescent="0.25">
      <c r="B16" s="31"/>
      <c r="C16" s="63"/>
      <c r="D16" s="63"/>
      <c r="E16" s="44"/>
      <c r="F16" s="63"/>
      <c r="G16" s="63"/>
      <c r="H16" s="49"/>
      <c r="I16" s="49"/>
      <c r="J16" s="49"/>
      <c r="K16" s="49"/>
      <c r="M16" s="94"/>
      <c r="N16" s="94"/>
      <c r="O16" s="94"/>
      <c r="P16" s="94"/>
      <c r="Q16" s="94"/>
    </row>
    <row r="17" spans="1:17" x14ac:dyDescent="0.25">
      <c r="A17" s="2" t="s">
        <v>6</v>
      </c>
      <c r="B17" s="31">
        <f t="shared" ref="B17:B38" si="5">SUM(C17:G17)</f>
        <v>11396256.91</v>
      </c>
      <c r="C17" s="63">
        <v>4229936.34</v>
      </c>
      <c r="D17" s="63">
        <v>829.51</v>
      </c>
      <c r="E17" s="44">
        <v>6236178.7700000005</v>
      </c>
      <c r="F17" s="63">
        <v>0</v>
      </c>
      <c r="G17" s="63">
        <v>929312.29</v>
      </c>
      <c r="H17" s="49">
        <f t="shared" si="3"/>
        <v>37.124170536095782</v>
      </c>
      <c r="I17" s="49">
        <f t="shared" ref="I17:I21" si="6">IF($B17&lt;&gt;0,(E17/$B17*100),(IF(E17&lt;&gt;0,1,0)))</f>
        <v>54.721289799353954</v>
      </c>
      <c r="J17" s="49">
        <f t="shared" si="1"/>
        <v>0</v>
      </c>
      <c r="K17" s="49">
        <f t="shared" si="1"/>
        <v>8.1545396645502617</v>
      </c>
      <c r="M17" s="94"/>
      <c r="N17" s="94"/>
      <c r="O17" s="94"/>
      <c r="P17" s="94"/>
      <c r="Q17" s="94"/>
    </row>
    <row r="18" spans="1:17" x14ac:dyDescent="0.25">
      <c r="A18" s="2" t="s">
        <v>7</v>
      </c>
      <c r="B18" s="31">
        <f t="shared" si="5"/>
        <v>11116884.18</v>
      </c>
      <c r="C18" s="63">
        <v>5996539.1799999997</v>
      </c>
      <c r="D18" s="63">
        <v>0</v>
      </c>
      <c r="E18" s="44">
        <v>5120345</v>
      </c>
      <c r="F18" s="63">
        <v>0</v>
      </c>
      <c r="G18" s="63">
        <v>0</v>
      </c>
      <c r="H18" s="49">
        <f t="shared" si="3"/>
        <v>53.940826250471915</v>
      </c>
      <c r="I18" s="49">
        <f t="shared" si="6"/>
        <v>46.059173749528085</v>
      </c>
      <c r="J18" s="49">
        <f t="shared" si="1"/>
        <v>0</v>
      </c>
      <c r="K18" s="49">
        <f t="shared" si="1"/>
        <v>0</v>
      </c>
      <c r="M18" s="94"/>
      <c r="N18" s="94"/>
      <c r="O18" s="94"/>
      <c r="P18" s="94"/>
      <c r="Q18" s="94"/>
    </row>
    <row r="19" spans="1:17" x14ac:dyDescent="0.25">
      <c r="A19" s="2" t="s">
        <v>8</v>
      </c>
      <c r="B19" s="31">
        <f t="shared" si="5"/>
        <v>10129930.98</v>
      </c>
      <c r="C19" s="63">
        <v>5472563.3899999997</v>
      </c>
      <c r="D19" s="63">
        <v>784.42</v>
      </c>
      <c r="E19" s="44">
        <v>4656583.17</v>
      </c>
      <c r="F19" s="63">
        <v>0</v>
      </c>
      <c r="G19" s="63">
        <v>0</v>
      </c>
      <c r="H19" s="49">
        <f t="shared" si="3"/>
        <v>54.031442275433939</v>
      </c>
      <c r="I19" s="49">
        <f t="shared" si="6"/>
        <v>45.968557724566054</v>
      </c>
      <c r="J19" s="49">
        <f t="shared" si="1"/>
        <v>0</v>
      </c>
      <c r="K19" s="49">
        <f t="shared" si="1"/>
        <v>0</v>
      </c>
      <c r="M19" s="94"/>
      <c r="N19" s="94"/>
      <c r="O19" s="94"/>
      <c r="P19" s="94"/>
      <c r="Q19" s="94"/>
    </row>
    <row r="20" spans="1:17" x14ac:dyDescent="0.25">
      <c r="A20" s="2" t="s">
        <v>9</v>
      </c>
      <c r="B20" s="31">
        <f t="shared" si="5"/>
        <v>24877239.100000001</v>
      </c>
      <c r="C20" s="63">
        <v>19923101.48</v>
      </c>
      <c r="D20" s="63">
        <v>329.88</v>
      </c>
      <c r="E20" s="44">
        <v>4953807.74</v>
      </c>
      <c r="F20" s="63">
        <v>0</v>
      </c>
      <c r="G20" s="63">
        <v>0</v>
      </c>
      <c r="H20" s="49">
        <f t="shared" si="3"/>
        <v>80.086987466386489</v>
      </c>
      <c r="I20" s="49">
        <f t="shared" si="6"/>
        <v>19.913012533613504</v>
      </c>
      <c r="J20" s="49">
        <f t="shared" si="1"/>
        <v>0</v>
      </c>
      <c r="K20" s="49">
        <f t="shared" si="1"/>
        <v>0</v>
      </c>
      <c r="M20" s="94"/>
      <c r="N20" s="94"/>
      <c r="O20" s="94"/>
      <c r="P20" s="94"/>
      <c r="Q20" s="94"/>
    </row>
    <row r="21" spans="1:17" x14ac:dyDescent="0.25">
      <c r="A21" s="2" t="s">
        <v>10</v>
      </c>
      <c r="B21" s="31">
        <f t="shared" si="5"/>
        <v>5411286</v>
      </c>
      <c r="C21" s="63">
        <v>0</v>
      </c>
      <c r="D21" s="63">
        <v>2459144</v>
      </c>
      <c r="E21" s="44">
        <v>2952142</v>
      </c>
      <c r="F21" s="63">
        <v>0</v>
      </c>
      <c r="G21" s="63">
        <v>0</v>
      </c>
      <c r="H21" s="49">
        <f t="shared" si="3"/>
        <v>45.444724230062874</v>
      </c>
      <c r="I21" s="49">
        <f t="shared" si="6"/>
        <v>54.555275769937126</v>
      </c>
      <c r="J21" s="49">
        <f t="shared" si="1"/>
        <v>0</v>
      </c>
      <c r="K21" s="49">
        <f t="shared" si="1"/>
        <v>0</v>
      </c>
      <c r="M21" s="94"/>
      <c r="N21" s="94"/>
      <c r="O21" s="94"/>
      <c r="P21" s="94"/>
      <c r="Q21" s="94"/>
    </row>
    <row r="22" spans="1:17" x14ac:dyDescent="0.25">
      <c r="B22" s="31"/>
      <c r="C22" s="63"/>
      <c r="D22" s="63"/>
      <c r="E22" s="44"/>
      <c r="F22" s="63"/>
      <c r="G22" s="63"/>
      <c r="H22" s="49"/>
      <c r="I22" s="49"/>
      <c r="J22" s="49"/>
      <c r="K22" s="49"/>
      <c r="M22" s="94"/>
      <c r="N22" s="94"/>
      <c r="O22" s="94"/>
      <c r="P22" s="94"/>
      <c r="Q22" s="94"/>
    </row>
    <row r="23" spans="1:17" x14ac:dyDescent="0.25">
      <c r="A23" s="2" t="s">
        <v>11</v>
      </c>
      <c r="B23" s="31">
        <f t="shared" ref="B23" si="7">SUM(C23:G23)</f>
        <v>81889604</v>
      </c>
      <c r="C23" s="63">
        <v>59367040</v>
      </c>
      <c r="D23" s="63">
        <v>0</v>
      </c>
      <c r="E23" s="44">
        <v>22522564</v>
      </c>
      <c r="F23" s="63">
        <v>0</v>
      </c>
      <c r="G23" s="63">
        <v>0</v>
      </c>
      <c r="H23" s="49">
        <f t="shared" si="3"/>
        <v>72.496430682458794</v>
      </c>
      <c r="I23" s="49">
        <f t="shared" ref="I23:K27" si="8">IF($B23&lt;&gt;0,(E23/$B23*100),(IF(E23&lt;&gt;0,1,0)))</f>
        <v>27.50356931754121</v>
      </c>
      <c r="J23" s="49">
        <f t="shared" si="1"/>
        <v>0</v>
      </c>
      <c r="K23" s="49">
        <f t="shared" si="1"/>
        <v>0</v>
      </c>
      <c r="M23" s="94"/>
      <c r="N23" s="94"/>
      <c r="O23" s="94"/>
      <c r="P23" s="94"/>
      <c r="Q23" s="94"/>
    </row>
    <row r="24" spans="1:17" x14ac:dyDescent="0.25">
      <c r="A24" s="2" t="s">
        <v>12</v>
      </c>
      <c r="B24" s="31">
        <f t="shared" si="5"/>
        <v>1992252.7600000002</v>
      </c>
      <c r="C24" s="63">
        <v>821175.24</v>
      </c>
      <c r="D24" s="63">
        <v>0</v>
      </c>
      <c r="E24" s="44">
        <v>733155.17</v>
      </c>
      <c r="F24" s="63">
        <v>0</v>
      </c>
      <c r="G24" s="63">
        <v>437922.35</v>
      </c>
      <c r="H24" s="49">
        <f t="shared" si="3"/>
        <v>41.218426521341591</v>
      </c>
      <c r="I24" s="49">
        <f t="shared" si="8"/>
        <v>36.800308912610063</v>
      </c>
      <c r="J24" s="49">
        <f t="shared" si="1"/>
        <v>0</v>
      </c>
      <c r="K24" s="49">
        <f t="shared" si="1"/>
        <v>21.981264566048335</v>
      </c>
      <c r="M24" s="94"/>
      <c r="N24" s="94"/>
      <c r="O24" s="94"/>
      <c r="P24" s="94"/>
      <c r="Q24" s="94"/>
    </row>
    <row r="25" spans="1:17" x14ac:dyDescent="0.25">
      <c r="A25" s="2" t="s">
        <v>13</v>
      </c>
      <c r="B25" s="31">
        <f t="shared" si="5"/>
        <v>55278633.060000002</v>
      </c>
      <c r="C25" s="63">
        <v>48581603.560000002</v>
      </c>
      <c r="D25" s="63">
        <v>0</v>
      </c>
      <c r="E25" s="44">
        <v>6163375.79</v>
      </c>
      <c r="F25" s="63">
        <v>0</v>
      </c>
      <c r="G25" s="63">
        <v>533653.71</v>
      </c>
      <c r="H25" s="49">
        <f t="shared" si="3"/>
        <v>87.884958203052932</v>
      </c>
      <c r="I25" s="49">
        <f t="shared" si="8"/>
        <v>11.149653037386448</v>
      </c>
      <c r="J25" s="49">
        <f t="shared" si="1"/>
        <v>0</v>
      </c>
      <c r="K25" s="49">
        <f t="shared" si="1"/>
        <v>0.96538875956061843</v>
      </c>
      <c r="M25" s="94"/>
      <c r="N25" s="94"/>
      <c r="O25" s="94"/>
      <c r="P25" s="94"/>
      <c r="Q25" s="94"/>
    </row>
    <row r="26" spans="1:17" x14ac:dyDescent="0.25">
      <c r="A26" s="2" t="s">
        <v>14</v>
      </c>
      <c r="B26" s="31">
        <f t="shared" si="5"/>
        <v>41856506</v>
      </c>
      <c r="C26" s="63">
        <v>28677171</v>
      </c>
      <c r="D26" s="63">
        <v>270328</v>
      </c>
      <c r="E26" s="44">
        <v>12909007</v>
      </c>
      <c r="F26" s="63">
        <v>0</v>
      </c>
      <c r="G26" s="63">
        <v>0</v>
      </c>
      <c r="H26" s="49">
        <f t="shared" si="3"/>
        <v>69.15889969411208</v>
      </c>
      <c r="I26" s="49">
        <f t="shared" si="8"/>
        <v>30.841100305887931</v>
      </c>
      <c r="J26" s="49">
        <f t="shared" si="1"/>
        <v>0</v>
      </c>
      <c r="K26" s="49">
        <f t="shared" si="1"/>
        <v>0</v>
      </c>
      <c r="M26" s="94"/>
      <c r="N26" s="94"/>
      <c r="O26" s="94"/>
      <c r="P26" s="94"/>
      <c r="Q26" s="94"/>
    </row>
    <row r="27" spans="1:17" x14ac:dyDescent="0.25">
      <c r="A27" s="2" t="s">
        <v>15</v>
      </c>
      <c r="B27" s="31">
        <f t="shared" si="5"/>
        <v>3276160</v>
      </c>
      <c r="C27" s="63">
        <v>1923922</v>
      </c>
      <c r="D27" s="63">
        <v>1267</v>
      </c>
      <c r="E27" s="63">
        <v>1350971</v>
      </c>
      <c r="F27" s="63">
        <v>0</v>
      </c>
      <c r="G27" s="63">
        <v>0</v>
      </c>
      <c r="H27" s="49">
        <f t="shared" si="3"/>
        <v>58.763582975190467</v>
      </c>
      <c r="I27" s="49">
        <f t="shared" si="8"/>
        <v>41.236417024809533</v>
      </c>
      <c r="J27" s="49">
        <f t="shared" si="8"/>
        <v>0</v>
      </c>
      <c r="K27" s="49">
        <f t="shared" si="8"/>
        <v>0</v>
      </c>
      <c r="M27" s="94"/>
      <c r="N27" s="94"/>
      <c r="O27" s="94"/>
      <c r="P27" s="94"/>
      <c r="Q27" s="94"/>
    </row>
    <row r="28" spans="1:17" x14ac:dyDescent="0.25">
      <c r="B28" s="31"/>
      <c r="C28" s="63"/>
      <c r="D28" s="63"/>
      <c r="E28" s="44"/>
      <c r="F28" s="63"/>
      <c r="G28" s="63"/>
      <c r="H28" s="49"/>
      <c r="I28" s="49"/>
      <c r="J28" s="49"/>
      <c r="K28" s="49"/>
      <c r="M28" s="94"/>
      <c r="N28" s="94"/>
      <c r="O28" s="94"/>
      <c r="P28" s="94"/>
      <c r="Q28" s="94"/>
    </row>
    <row r="29" spans="1:17" x14ac:dyDescent="0.25">
      <c r="A29" s="2" t="s">
        <v>16</v>
      </c>
      <c r="B29" s="31">
        <f t="shared" ref="B29:B33" si="9">SUM(C29:G29)</f>
        <v>371724756</v>
      </c>
      <c r="C29" s="63">
        <v>307213220</v>
      </c>
      <c r="D29" s="63">
        <v>2223089</v>
      </c>
      <c r="E29" s="44">
        <v>61593934</v>
      </c>
      <c r="F29" s="63">
        <v>694513</v>
      </c>
      <c r="G29" s="63">
        <v>0</v>
      </c>
      <c r="H29" s="49">
        <f t="shared" si="3"/>
        <v>83.243395551519299</v>
      </c>
      <c r="I29" s="49">
        <f t="shared" ref="I29:K33" si="10">IF($B29&lt;&gt;0,(E29/$B29*100),(IF(E29&lt;&gt;0,1,0)))</f>
        <v>16.569769165441325</v>
      </c>
      <c r="J29" s="49">
        <f t="shared" si="10"/>
        <v>0.18683528303936797</v>
      </c>
      <c r="K29" s="49">
        <f t="shared" si="10"/>
        <v>0</v>
      </c>
      <c r="M29" s="94"/>
      <c r="N29" s="94"/>
      <c r="O29" s="94"/>
      <c r="P29" s="94"/>
      <c r="Q29" s="94"/>
    </row>
    <row r="30" spans="1:17" x14ac:dyDescent="0.25">
      <c r="A30" s="2" t="s">
        <v>17</v>
      </c>
      <c r="B30" s="31">
        <f t="shared" si="9"/>
        <v>122306774</v>
      </c>
      <c r="C30" s="63">
        <v>63997196</v>
      </c>
      <c r="D30" s="63">
        <v>37301500</v>
      </c>
      <c r="E30" s="44">
        <v>21008078</v>
      </c>
      <c r="F30" s="63">
        <v>0</v>
      </c>
      <c r="G30" s="63">
        <v>0</v>
      </c>
      <c r="H30" s="49">
        <f t="shared" si="3"/>
        <v>82.823455060633023</v>
      </c>
      <c r="I30" s="49">
        <f t="shared" si="10"/>
        <v>17.176544939366973</v>
      </c>
      <c r="J30" s="49">
        <f t="shared" si="10"/>
        <v>0</v>
      </c>
      <c r="K30" s="49">
        <f t="shared" si="10"/>
        <v>0</v>
      </c>
      <c r="M30" s="94"/>
      <c r="N30" s="94"/>
      <c r="O30" s="94"/>
      <c r="P30" s="94"/>
      <c r="Q30" s="94"/>
    </row>
    <row r="31" spans="1:17" x14ac:dyDescent="0.25">
      <c r="A31" s="2" t="s">
        <v>18</v>
      </c>
      <c r="B31" s="31">
        <f t="shared" si="9"/>
        <v>6068397.5300000003</v>
      </c>
      <c r="C31" s="63">
        <v>5351991.1100000003</v>
      </c>
      <c r="D31" s="63">
        <v>1235.42</v>
      </c>
      <c r="E31" s="44">
        <v>715171</v>
      </c>
      <c r="F31" s="63">
        <v>0</v>
      </c>
      <c r="G31" s="63">
        <v>0</v>
      </c>
      <c r="H31" s="49">
        <f t="shared" si="3"/>
        <v>88.214829426311496</v>
      </c>
      <c r="I31" s="49">
        <f t="shared" si="10"/>
        <v>11.785170573688504</v>
      </c>
      <c r="J31" s="49">
        <f t="shared" si="10"/>
        <v>0</v>
      </c>
      <c r="K31" s="49">
        <f t="shared" si="10"/>
        <v>0</v>
      </c>
      <c r="M31" s="94"/>
      <c r="N31" s="94"/>
      <c r="O31" s="94"/>
      <c r="P31" s="94"/>
      <c r="Q31" s="94"/>
    </row>
    <row r="32" spans="1:17" x14ac:dyDescent="0.25">
      <c r="A32" s="2" t="s">
        <v>19</v>
      </c>
      <c r="B32" s="31">
        <f t="shared" si="9"/>
        <v>17332570.620000001</v>
      </c>
      <c r="C32" s="63">
        <v>7725828.4100000001</v>
      </c>
      <c r="D32" s="63">
        <v>2796.33</v>
      </c>
      <c r="E32" s="44">
        <v>8595568.9800000004</v>
      </c>
      <c r="F32" s="63">
        <v>0</v>
      </c>
      <c r="G32" s="63">
        <v>1008376.9</v>
      </c>
      <c r="H32" s="49">
        <f t="shared" si="3"/>
        <v>44.590181741893289</v>
      </c>
      <c r="I32" s="49">
        <f t="shared" si="10"/>
        <v>49.592003220120155</v>
      </c>
      <c r="J32" s="49">
        <f t="shared" si="10"/>
        <v>0</v>
      </c>
      <c r="K32" s="49">
        <f t="shared" si="10"/>
        <v>5.8178150379865583</v>
      </c>
      <c r="M32" s="94"/>
      <c r="N32" s="94"/>
      <c r="O32" s="94"/>
      <c r="P32" s="94"/>
      <c r="Q32" s="94"/>
    </row>
    <row r="33" spans="1:17" x14ac:dyDescent="0.25">
      <c r="A33" s="2" t="s">
        <v>20</v>
      </c>
      <c r="B33" s="31">
        <f t="shared" si="9"/>
        <v>8174813.7899999991</v>
      </c>
      <c r="C33" s="63">
        <v>3670527.19</v>
      </c>
      <c r="D33" s="63">
        <v>0</v>
      </c>
      <c r="E33" s="44">
        <v>4504286.5999999996</v>
      </c>
      <c r="F33" s="63">
        <v>0</v>
      </c>
      <c r="G33" s="63">
        <v>0</v>
      </c>
      <c r="H33" s="49">
        <f t="shared" si="3"/>
        <v>44.900437909546568</v>
      </c>
      <c r="I33" s="49">
        <f t="shared" si="10"/>
        <v>55.099562090453432</v>
      </c>
      <c r="J33" s="49">
        <f t="shared" si="10"/>
        <v>0</v>
      </c>
      <c r="K33" s="49">
        <f t="shared" si="10"/>
        <v>0</v>
      </c>
      <c r="M33" s="94"/>
      <c r="N33" s="94"/>
      <c r="O33" s="94"/>
      <c r="P33" s="94"/>
      <c r="Q33" s="94"/>
    </row>
    <row r="34" spans="1:17" x14ac:dyDescent="0.25">
      <c r="B34" s="31"/>
      <c r="C34" s="63"/>
      <c r="D34" s="63"/>
      <c r="E34" s="44"/>
      <c r="F34" s="63"/>
      <c r="G34" s="63"/>
      <c r="H34" s="49"/>
      <c r="I34" s="49"/>
      <c r="J34" s="49"/>
      <c r="K34" s="49"/>
    </row>
    <row r="35" spans="1:17" x14ac:dyDescent="0.25">
      <c r="A35" s="2" t="s">
        <v>21</v>
      </c>
      <c r="B35" s="31">
        <f t="shared" ref="B35" si="11">SUM(C35:G35)</f>
        <v>27312776.349999998</v>
      </c>
      <c r="C35" s="63">
        <v>18188876.399999999</v>
      </c>
      <c r="D35" s="63">
        <v>0</v>
      </c>
      <c r="E35" s="44">
        <v>9123899.9499999993</v>
      </c>
      <c r="F35" s="63">
        <v>0</v>
      </c>
      <c r="G35" s="63">
        <v>0</v>
      </c>
      <c r="H35" s="49">
        <f t="shared" si="3"/>
        <v>66.594754655910322</v>
      </c>
      <c r="I35" s="49">
        <f t="shared" ref="I35:K38" si="12">IF($B35&lt;&gt;0,(E35/$B35*100),(IF(E35&lt;&gt;0,1,0)))</f>
        <v>33.405245344089671</v>
      </c>
      <c r="J35" s="49">
        <f t="shared" si="12"/>
        <v>0</v>
      </c>
      <c r="K35" s="49">
        <f t="shared" si="12"/>
        <v>0</v>
      </c>
      <c r="M35" s="94"/>
      <c r="N35" s="94"/>
      <c r="O35" s="94"/>
      <c r="P35" s="94"/>
      <c r="Q35" s="94"/>
    </row>
    <row r="36" spans="1:17" x14ac:dyDescent="0.25">
      <c r="A36" s="2" t="s">
        <v>22</v>
      </c>
      <c r="B36" s="31">
        <f t="shared" si="5"/>
        <v>29322402.869999997</v>
      </c>
      <c r="C36" s="63">
        <v>11771803.560000001</v>
      </c>
      <c r="D36" s="63">
        <v>69071.5</v>
      </c>
      <c r="E36" s="44">
        <v>15967113.34</v>
      </c>
      <c r="F36" s="63">
        <v>0</v>
      </c>
      <c r="G36" s="63">
        <v>1514414.47</v>
      </c>
      <c r="H36" s="49">
        <f t="shared" si="3"/>
        <v>40.381666920327667</v>
      </c>
      <c r="I36" s="49">
        <f t="shared" si="12"/>
        <v>54.453631957755043</v>
      </c>
      <c r="J36" s="49">
        <f t="shared" si="12"/>
        <v>0</v>
      </c>
      <c r="K36" s="49">
        <f t="shared" si="12"/>
        <v>5.1647011219172985</v>
      </c>
      <c r="M36" s="94"/>
      <c r="N36" s="94"/>
      <c r="O36" s="94"/>
      <c r="P36" s="94"/>
      <c r="Q36" s="94"/>
    </row>
    <row r="37" spans="1:17" x14ac:dyDescent="0.25">
      <c r="A37" s="2" t="s">
        <v>23</v>
      </c>
      <c r="B37" s="31">
        <f t="shared" si="5"/>
        <v>12890228.84</v>
      </c>
      <c r="C37" s="63">
        <v>0</v>
      </c>
      <c r="D37" s="63">
        <v>0</v>
      </c>
      <c r="E37" s="44">
        <v>8554975.6699999999</v>
      </c>
      <c r="F37" s="63">
        <v>0</v>
      </c>
      <c r="G37" s="63">
        <v>4335253.17</v>
      </c>
      <c r="H37" s="49">
        <f t="shared" si="3"/>
        <v>0</v>
      </c>
      <c r="I37" s="49">
        <f t="shared" si="12"/>
        <v>66.367911510250579</v>
      </c>
      <c r="J37" s="49">
        <f t="shared" si="12"/>
        <v>0</v>
      </c>
      <c r="K37" s="49">
        <f t="shared" si="12"/>
        <v>33.632088489749421</v>
      </c>
      <c r="M37" s="94"/>
      <c r="N37" s="94"/>
      <c r="O37" s="94"/>
      <c r="P37" s="94"/>
      <c r="Q37" s="94"/>
    </row>
    <row r="38" spans="1:17" x14ac:dyDescent="0.25">
      <c r="A38" s="6" t="s">
        <v>24</v>
      </c>
      <c r="B38" s="33">
        <f t="shared" si="5"/>
        <v>31472694.57</v>
      </c>
      <c r="C38" s="65">
        <v>28860816.66</v>
      </c>
      <c r="D38" s="65">
        <v>176.87</v>
      </c>
      <c r="E38" s="45">
        <v>2611701.04</v>
      </c>
      <c r="F38" s="65">
        <v>0</v>
      </c>
      <c r="G38" s="65">
        <v>0</v>
      </c>
      <c r="H38" s="66">
        <f t="shared" si="3"/>
        <v>91.701692290149538</v>
      </c>
      <c r="I38" s="66">
        <f t="shared" si="12"/>
        <v>8.2983077098504694</v>
      </c>
      <c r="J38" s="66">
        <f t="shared" si="12"/>
        <v>0</v>
      </c>
      <c r="K38" s="66">
        <f t="shared" si="12"/>
        <v>0</v>
      </c>
      <c r="M38" s="94"/>
      <c r="N38" s="94"/>
      <c r="O38" s="94"/>
      <c r="P38" s="94"/>
      <c r="Q38" s="94"/>
    </row>
    <row r="39" spans="1:17" x14ac:dyDescent="0.25">
      <c r="A39" s="170" t="s">
        <v>156</v>
      </c>
      <c r="B39" s="7"/>
      <c r="C39" s="63"/>
      <c r="D39" s="63"/>
      <c r="E39" s="63"/>
      <c r="F39" s="63"/>
      <c r="G39" s="63"/>
      <c r="H39" s="67"/>
      <c r="I39" s="67"/>
      <c r="J39" s="67"/>
      <c r="M39" s="94"/>
      <c r="N39" s="94"/>
      <c r="O39" s="94"/>
      <c r="P39" s="94"/>
      <c r="Q39" s="94"/>
    </row>
    <row r="40" spans="1:17" x14ac:dyDescent="0.25">
      <c r="A40" s="170"/>
      <c r="D40" s="68"/>
      <c r="M40" s="94"/>
      <c r="N40" s="94"/>
      <c r="O40" s="94"/>
      <c r="P40" s="94"/>
      <c r="Q40" s="94"/>
    </row>
    <row r="41" spans="1:17" x14ac:dyDescent="0.25">
      <c r="B41" s="183"/>
      <c r="D41" s="68"/>
      <c r="M41" s="94"/>
      <c r="N41" s="94"/>
      <c r="O41" s="94"/>
      <c r="P41" s="94"/>
      <c r="Q41" s="94"/>
    </row>
    <row r="42" spans="1:17" x14ac:dyDescent="0.25">
      <c r="C42" s="84"/>
      <c r="D42" s="84"/>
      <c r="E42" s="84"/>
      <c r="F42" s="84"/>
      <c r="G42" s="84"/>
      <c r="M42" s="94"/>
      <c r="N42" s="94"/>
      <c r="O42" s="94"/>
      <c r="P42" s="94"/>
      <c r="Q42" s="94"/>
    </row>
    <row r="43" spans="1:17" x14ac:dyDescent="0.25">
      <c r="C43" s="84"/>
      <c r="D43" s="84"/>
      <c r="E43" s="84"/>
      <c r="F43" s="84"/>
      <c r="G43" s="84"/>
      <c r="M43" s="94"/>
      <c r="N43" s="94"/>
      <c r="O43" s="94"/>
      <c r="P43" s="94"/>
      <c r="Q43" s="94"/>
    </row>
    <row r="44" spans="1:17" x14ac:dyDescent="0.25">
      <c r="C44" s="84"/>
      <c r="D44" s="84"/>
      <c r="E44" s="84"/>
      <c r="F44" s="84"/>
      <c r="G44" s="84"/>
    </row>
    <row r="45" spans="1:17" x14ac:dyDescent="0.25">
      <c r="C45" s="84"/>
      <c r="D45" s="84"/>
      <c r="E45" s="84"/>
      <c r="F45" s="84"/>
      <c r="G45" s="84"/>
    </row>
    <row r="46" spans="1:17" x14ac:dyDescent="0.25">
      <c r="C46" s="84"/>
      <c r="D46" s="84"/>
      <c r="E46" s="84"/>
      <c r="F46" s="84"/>
      <c r="G46" s="84"/>
    </row>
    <row r="47" spans="1:17" x14ac:dyDescent="0.25">
      <c r="C47" s="84"/>
      <c r="D47" s="84"/>
      <c r="E47" s="84"/>
      <c r="F47" s="84"/>
      <c r="G47" s="84"/>
    </row>
    <row r="48" spans="1:17" x14ac:dyDescent="0.25">
      <c r="C48" s="84"/>
      <c r="D48" s="84"/>
      <c r="E48" s="84"/>
      <c r="F48" s="84"/>
      <c r="G48" s="84"/>
    </row>
    <row r="49" spans="3:7" x14ac:dyDescent="0.25">
      <c r="C49" s="84"/>
      <c r="D49" s="84"/>
      <c r="E49" s="84"/>
      <c r="F49" s="84"/>
      <c r="G49" s="84"/>
    </row>
    <row r="50" spans="3:7" x14ac:dyDescent="0.25">
      <c r="C50" s="84"/>
      <c r="D50" s="84"/>
      <c r="E50" s="84"/>
      <c r="F50" s="84"/>
      <c r="G50" s="84"/>
    </row>
    <row r="51" spans="3:7" x14ac:dyDescent="0.25">
      <c r="C51" s="84"/>
      <c r="D51" s="84"/>
      <c r="E51" s="84"/>
      <c r="F51" s="84"/>
      <c r="G51" s="84"/>
    </row>
    <row r="52" spans="3:7" x14ac:dyDescent="0.25">
      <c r="C52" s="84"/>
      <c r="D52" s="84"/>
      <c r="E52" s="84"/>
      <c r="F52" s="84"/>
      <c r="G52" s="84"/>
    </row>
    <row r="53" spans="3:7" x14ac:dyDescent="0.25">
      <c r="C53" s="84"/>
      <c r="D53" s="84"/>
      <c r="E53" s="84"/>
      <c r="F53" s="84"/>
      <c r="G53" s="84"/>
    </row>
    <row r="54" spans="3:7" x14ac:dyDescent="0.25">
      <c r="C54" s="84"/>
      <c r="D54" s="84"/>
      <c r="E54" s="84"/>
      <c r="F54" s="84"/>
      <c r="G54" s="84"/>
    </row>
    <row r="55" spans="3:7" x14ac:dyDescent="0.25">
      <c r="C55" s="84"/>
      <c r="D55" s="84"/>
      <c r="E55" s="84"/>
      <c r="F55" s="84"/>
      <c r="G55" s="84"/>
    </row>
    <row r="56" spans="3:7" x14ac:dyDescent="0.25">
      <c r="C56" s="84"/>
      <c r="D56" s="84"/>
      <c r="E56" s="84"/>
      <c r="F56" s="84"/>
      <c r="G56" s="84"/>
    </row>
    <row r="57" spans="3:7" x14ac:dyDescent="0.25">
      <c r="C57" s="84"/>
      <c r="D57" s="84"/>
      <c r="E57" s="84"/>
      <c r="F57" s="84"/>
      <c r="G57" s="84"/>
    </row>
    <row r="58" spans="3:7" x14ac:dyDescent="0.25">
      <c r="C58" s="84"/>
      <c r="D58" s="84"/>
      <c r="E58" s="84"/>
      <c r="F58" s="84"/>
      <c r="G58" s="84"/>
    </row>
    <row r="59" spans="3:7" x14ac:dyDescent="0.25">
      <c r="C59" s="84"/>
      <c r="D59" s="84"/>
      <c r="E59" s="84"/>
      <c r="F59" s="84"/>
      <c r="G59" s="84"/>
    </row>
    <row r="60" spans="3:7" x14ac:dyDescent="0.25">
      <c r="C60" s="84"/>
      <c r="D60" s="84"/>
      <c r="E60" s="84"/>
      <c r="F60" s="84"/>
      <c r="G60" s="84"/>
    </row>
    <row r="61" spans="3:7" x14ac:dyDescent="0.25">
      <c r="C61" s="84"/>
      <c r="D61" s="84"/>
      <c r="E61" s="84"/>
      <c r="F61" s="84"/>
      <c r="G61" s="84"/>
    </row>
    <row r="62" spans="3:7" x14ac:dyDescent="0.25">
      <c r="C62" s="84"/>
      <c r="D62" s="84"/>
      <c r="E62" s="84"/>
      <c r="F62" s="84"/>
      <c r="G62" s="84"/>
    </row>
    <row r="63" spans="3:7" x14ac:dyDescent="0.25">
      <c r="C63" s="84"/>
      <c r="D63" s="84"/>
      <c r="E63" s="84"/>
      <c r="F63" s="84"/>
      <c r="G63" s="84"/>
    </row>
    <row r="64" spans="3:7" x14ac:dyDescent="0.25">
      <c r="C64" s="84"/>
      <c r="D64" s="84"/>
      <c r="E64" s="84"/>
      <c r="F64" s="84"/>
      <c r="G64" s="84"/>
    </row>
    <row r="65" spans="3:7" x14ac:dyDescent="0.25">
      <c r="C65" s="84"/>
      <c r="D65" s="84"/>
      <c r="E65" s="84"/>
      <c r="F65" s="84"/>
      <c r="G65" s="84"/>
    </row>
    <row r="66" spans="3:7" x14ac:dyDescent="0.25">
      <c r="C66" s="84"/>
      <c r="D66" s="84"/>
      <c r="E66" s="84"/>
      <c r="F66" s="84"/>
      <c r="G66" s="84"/>
    </row>
    <row r="67" spans="3:7" x14ac:dyDescent="0.25">
      <c r="C67" s="84"/>
      <c r="D67" s="84"/>
      <c r="E67" s="84"/>
      <c r="F67" s="84"/>
      <c r="G67" s="84"/>
    </row>
    <row r="68" spans="3:7" x14ac:dyDescent="0.25">
      <c r="C68" s="84"/>
      <c r="D68" s="84"/>
      <c r="E68" s="84"/>
      <c r="F68" s="84"/>
      <c r="G68" s="84"/>
    </row>
    <row r="69" spans="3:7" x14ac:dyDescent="0.25">
      <c r="C69" s="84"/>
      <c r="D69" s="84"/>
      <c r="E69" s="84"/>
      <c r="F69" s="84"/>
      <c r="G69" s="84"/>
    </row>
    <row r="70" spans="3:7" x14ac:dyDescent="0.25">
      <c r="C70" s="84"/>
      <c r="D70" s="84"/>
      <c r="E70" s="84"/>
      <c r="F70" s="84"/>
      <c r="G70" s="84"/>
    </row>
    <row r="71" spans="3:7" x14ac:dyDescent="0.25">
      <c r="C71" s="84"/>
      <c r="D71" s="84"/>
      <c r="E71" s="84"/>
      <c r="F71" s="84"/>
      <c r="G71" s="84"/>
    </row>
    <row r="72" spans="3:7" x14ac:dyDescent="0.25">
      <c r="C72" s="84"/>
      <c r="D72" s="84"/>
      <c r="E72" s="84"/>
      <c r="F72" s="84"/>
      <c r="G72" s="84"/>
    </row>
    <row r="73" spans="3:7" x14ac:dyDescent="0.25">
      <c r="C73" s="84"/>
      <c r="D73" s="84"/>
      <c r="E73" s="84"/>
      <c r="F73" s="84"/>
      <c r="G73" s="84"/>
    </row>
    <row r="74" spans="3:7" x14ac:dyDescent="0.25">
      <c r="C74" s="84"/>
      <c r="D74" s="84"/>
      <c r="E74" s="84"/>
      <c r="F74" s="84"/>
      <c r="G74" s="84"/>
    </row>
    <row r="75" spans="3:7" x14ac:dyDescent="0.25">
      <c r="C75" s="84"/>
      <c r="D75" s="84"/>
      <c r="E75" s="84"/>
      <c r="F75" s="84"/>
      <c r="G75" s="84"/>
    </row>
    <row r="76" spans="3:7" x14ac:dyDescent="0.25">
      <c r="C76" s="84"/>
      <c r="D76" s="84"/>
      <c r="E76" s="84"/>
      <c r="F76" s="84"/>
      <c r="G76" s="84"/>
    </row>
    <row r="77" spans="3:7" x14ac:dyDescent="0.25">
      <c r="C77" s="84"/>
      <c r="D77" s="84"/>
      <c r="E77" s="84"/>
      <c r="F77" s="84"/>
      <c r="G77" s="84"/>
    </row>
    <row r="78" spans="3:7" x14ac:dyDescent="0.25">
      <c r="C78" s="84"/>
      <c r="D78" s="84"/>
      <c r="E78" s="84"/>
      <c r="F78" s="84"/>
      <c r="G78" s="84"/>
    </row>
    <row r="79" spans="3:7" x14ac:dyDescent="0.25">
      <c r="C79" s="84"/>
      <c r="D79" s="84"/>
      <c r="E79" s="84"/>
      <c r="F79" s="84"/>
      <c r="G79" s="84"/>
    </row>
    <row r="81" spans="3:7" x14ac:dyDescent="0.25">
      <c r="C81" s="84"/>
      <c r="D81" s="84"/>
      <c r="E81" s="84"/>
      <c r="F81" s="84"/>
      <c r="G81" s="84"/>
    </row>
    <row r="82" spans="3:7" x14ac:dyDescent="0.25">
      <c r="C82" s="84"/>
      <c r="D82" s="84"/>
      <c r="E82" s="84"/>
      <c r="F82" s="84"/>
      <c r="G82" s="84"/>
    </row>
    <row r="83" spans="3:7" x14ac:dyDescent="0.25">
      <c r="C83" s="84"/>
      <c r="D83" s="84"/>
      <c r="E83" s="84"/>
      <c r="F83" s="84"/>
      <c r="G83" s="84"/>
    </row>
    <row r="84" spans="3:7" x14ac:dyDescent="0.25">
      <c r="C84" s="84"/>
      <c r="D84" s="84"/>
      <c r="E84" s="84"/>
      <c r="F84" s="84"/>
      <c r="G84" s="84"/>
    </row>
    <row r="86" spans="3:7" x14ac:dyDescent="0.25">
      <c r="C86" s="84"/>
      <c r="D86" s="84"/>
      <c r="E86" s="84"/>
      <c r="F86" s="84"/>
      <c r="G86" s="84"/>
    </row>
    <row r="87" spans="3:7" x14ac:dyDescent="0.25">
      <c r="C87" s="84"/>
      <c r="D87" s="84"/>
      <c r="E87" s="84"/>
      <c r="F87" s="84"/>
      <c r="G87" s="84"/>
    </row>
    <row r="88" spans="3:7" x14ac:dyDescent="0.25">
      <c r="C88" s="84"/>
      <c r="D88" s="84"/>
      <c r="E88" s="84"/>
      <c r="F88" s="84"/>
      <c r="G88" s="84"/>
    </row>
    <row r="89" spans="3:7" x14ac:dyDescent="0.25">
      <c r="C89" s="84"/>
      <c r="D89" s="84"/>
      <c r="E89" s="84"/>
      <c r="F89" s="84"/>
      <c r="G89" s="8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99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5.7265625" style="18" customWidth="1"/>
    <col min="2" max="3" width="14.81640625" style="18" customWidth="1"/>
    <col min="4" max="4" width="12.26953125" style="18" bestFit="1" customWidth="1"/>
    <col min="5" max="5" width="14.81640625" style="18" customWidth="1"/>
    <col min="6" max="7" width="13.26953125" style="18" customWidth="1"/>
    <col min="8" max="8" width="2.7265625" style="18" customWidth="1"/>
    <col min="9" max="11" width="9.1796875" style="18"/>
    <col min="12" max="12" width="11.54296875" style="18" customWidth="1"/>
    <col min="13" max="13" width="9.1796875" style="18"/>
    <col min="14" max="14" width="8.7265625" style="2"/>
    <col min="15" max="15" width="12.26953125" style="94" bestFit="1" customWidth="1"/>
    <col min="16" max="16" width="10.26953125" style="94" bestFit="1" customWidth="1"/>
    <col min="17" max="17" width="11.26953125" style="94" bestFit="1" customWidth="1"/>
    <col min="18" max="16384" width="8.7265625" style="2"/>
  </cols>
  <sheetData>
    <row r="1" spans="1:56" x14ac:dyDescent="0.25">
      <c r="B1" s="53"/>
      <c r="C1" s="113"/>
      <c r="D1" s="113"/>
      <c r="E1" s="113" t="s">
        <v>76</v>
      </c>
      <c r="F1" s="113"/>
      <c r="G1" s="113"/>
      <c r="H1" s="53"/>
      <c r="I1" s="53"/>
      <c r="J1" s="53"/>
      <c r="K1" s="53"/>
    </row>
    <row r="2" spans="1:56" x14ac:dyDescent="0.25">
      <c r="A2" s="50"/>
    </row>
    <row r="3" spans="1:56" x14ac:dyDescent="0.25">
      <c r="A3" s="113"/>
      <c r="B3" s="113"/>
      <c r="C3" s="113"/>
      <c r="D3" s="113"/>
      <c r="E3" s="113" t="s">
        <v>195</v>
      </c>
      <c r="F3" s="113"/>
      <c r="G3" s="113"/>
      <c r="H3" s="113"/>
      <c r="I3" s="113"/>
      <c r="J3" s="113"/>
      <c r="K3" s="113"/>
      <c r="L3" s="113"/>
    </row>
    <row r="4" spans="1:56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56" ht="13" thickBot="1" x14ac:dyDescent="0.3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56" ht="15" customHeight="1" thickTop="1" x14ac:dyDescent="0.25">
      <c r="A6" s="38" t="s">
        <v>65</v>
      </c>
      <c r="B6" s="40" t="s">
        <v>39</v>
      </c>
      <c r="D6" s="115"/>
      <c r="E6" s="115" t="s">
        <v>68</v>
      </c>
      <c r="F6" s="115"/>
      <c r="G6" s="52"/>
      <c r="H6" s="52"/>
      <c r="I6" s="115"/>
      <c r="J6" s="115"/>
      <c r="K6" s="115" t="s">
        <v>70</v>
      </c>
      <c r="L6" s="115"/>
      <c r="M6" s="53"/>
      <c r="N6" s="164"/>
      <c r="O6" s="188"/>
      <c r="P6" s="188"/>
      <c r="Q6" s="188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x14ac:dyDescent="0.25">
      <c r="A7" s="52" t="s">
        <v>30</v>
      </c>
      <c r="B7" s="41" t="s">
        <v>71</v>
      </c>
      <c r="C7" s="114" t="s">
        <v>65</v>
      </c>
      <c r="D7" s="114" t="s">
        <v>65</v>
      </c>
      <c r="E7" s="48"/>
      <c r="F7" s="48"/>
      <c r="G7" s="41" t="s">
        <v>67</v>
      </c>
      <c r="H7" s="41"/>
      <c r="I7" s="40"/>
      <c r="J7" s="40"/>
      <c r="K7" s="40"/>
      <c r="L7" s="40" t="s">
        <v>67</v>
      </c>
    </row>
    <row r="8" spans="1:56" ht="13" thickBot="1" x14ac:dyDescent="0.3">
      <c r="A8" s="54" t="s">
        <v>119</v>
      </c>
      <c r="B8" s="42" t="s">
        <v>72</v>
      </c>
      <c r="C8" s="55" t="s">
        <v>66</v>
      </c>
      <c r="D8" s="55" t="s">
        <v>155</v>
      </c>
      <c r="E8" s="55" t="s">
        <v>40</v>
      </c>
      <c r="F8" s="55" t="s">
        <v>46</v>
      </c>
      <c r="G8" s="55" t="s">
        <v>69</v>
      </c>
      <c r="H8" s="55"/>
      <c r="I8" s="42" t="s">
        <v>65</v>
      </c>
      <c r="J8" s="42" t="s">
        <v>40</v>
      </c>
      <c r="K8" s="55" t="s">
        <v>46</v>
      </c>
      <c r="L8" s="55" t="s">
        <v>69</v>
      </c>
    </row>
    <row r="9" spans="1:56" x14ac:dyDescent="0.25">
      <c r="A9" s="52" t="s">
        <v>0</v>
      </c>
      <c r="B9" s="19">
        <f t="shared" ref="B9:G9" si="0">SUM(B11:B38)</f>
        <v>809088263.25999999</v>
      </c>
      <c r="C9" s="19">
        <f>SUM(C12:C38)</f>
        <v>780880405.91000009</v>
      </c>
      <c r="D9" s="19">
        <f>SUM(D11:D38)</f>
        <v>10973341</v>
      </c>
      <c r="E9" s="19">
        <f t="shared" si="0"/>
        <v>0</v>
      </c>
      <c r="F9" s="19">
        <f t="shared" si="0"/>
        <v>0</v>
      </c>
      <c r="G9" s="19">
        <f t="shared" si="0"/>
        <v>17234516.350000001</v>
      </c>
      <c r="H9" s="19"/>
      <c r="I9" s="56">
        <f>IF(B9&lt;&gt;0,((+C9+D9)/B9),(IF(C9&lt;&gt;0,1,0)))</f>
        <v>0.97869884271889185</v>
      </c>
      <c r="J9" s="56">
        <f>IF($B9&lt;&gt;0,(E9/$B9),(IF(E9&lt;&gt;0,1,0)))</f>
        <v>0</v>
      </c>
      <c r="K9" s="56">
        <f>IF($B9&lt;&gt;0,(F9/$B9),(IF(F9&lt;&gt;0,1,0)))</f>
        <v>0</v>
      </c>
      <c r="L9" s="56">
        <f>IF($B9&lt;&gt;0,(G9/$B9),(IF(G9&lt;&gt;0,1,0)))</f>
        <v>2.130115728110828E-2</v>
      </c>
    </row>
    <row r="10" spans="1:56" x14ac:dyDescent="0.25">
      <c r="A10" s="52"/>
      <c r="B10" s="48"/>
      <c r="C10" s="48"/>
      <c r="D10" s="44"/>
      <c r="E10" s="40"/>
      <c r="F10" s="40"/>
      <c r="G10" s="40"/>
      <c r="H10" s="40"/>
      <c r="I10" s="57"/>
      <c r="J10" s="57"/>
      <c r="K10" s="49"/>
      <c r="L10" s="49"/>
      <c r="N10" s="183"/>
    </row>
    <row r="11" spans="1:56" x14ac:dyDescent="0.25">
      <c r="A11" s="18" t="s">
        <v>1</v>
      </c>
      <c r="B11" s="39">
        <f t="shared" ref="B11:B32" si="1">SUM(C11:G11)</f>
        <v>1501705</v>
      </c>
      <c r="C11" s="84">
        <v>0</v>
      </c>
      <c r="D11" s="48">
        <v>1501705</v>
      </c>
      <c r="E11" s="44">
        <v>0</v>
      </c>
      <c r="F11" s="44">
        <v>0</v>
      </c>
      <c r="G11" s="44">
        <v>0</v>
      </c>
      <c r="H11" s="39"/>
      <c r="I11" s="49">
        <f>IF(B11&lt;&gt;0,((+C11+D11)/B11*100),(IF(C11&lt;&gt;0,1,0)))</f>
        <v>100</v>
      </c>
      <c r="J11" s="49">
        <f t="shared" ref="J11" si="2">IF($B11&lt;&gt;0,(E11/$B11*100),(IF(E11&lt;&gt;0,1,0)))</f>
        <v>0</v>
      </c>
      <c r="K11" s="49">
        <f t="shared" ref="K11" si="3">IF($B11&lt;&gt;0,(F11/$B11*100),(IF(F11&lt;&gt;0,1,0)))</f>
        <v>0</v>
      </c>
      <c r="L11" s="49">
        <f t="shared" ref="L11" si="4">IF($B11&lt;&gt;0,(G11/$B11*100),(IF(G11&lt;&gt;0,1,0)))</f>
        <v>0</v>
      </c>
    </row>
    <row r="12" spans="1:56" x14ac:dyDescent="0.25">
      <c r="A12" s="18" t="s">
        <v>2</v>
      </c>
      <c r="B12" s="39">
        <f>SUM(C12:G12)</f>
        <v>81615479</v>
      </c>
      <c r="C12" s="84">
        <v>81615479</v>
      </c>
      <c r="D12" s="48">
        <v>0</v>
      </c>
      <c r="E12" s="44">
        <v>0</v>
      </c>
      <c r="F12" s="44">
        <v>0</v>
      </c>
      <c r="G12" s="44">
        <v>0</v>
      </c>
      <c r="H12" s="68"/>
      <c r="I12" s="49">
        <f t="shared" ref="I12:I38" si="5">IF(B12&lt;&gt;0,((+C12+D12)/B12*100),(IF(C12&lt;&gt;0,1,0)))</f>
        <v>100</v>
      </c>
      <c r="J12" s="49">
        <f t="shared" ref="J12:J38" si="6">IF($B12&lt;&gt;0,(E12/$B12*100),(IF(E12&lt;&gt;0,1,0)))</f>
        <v>0</v>
      </c>
      <c r="K12" s="49">
        <f t="shared" ref="K12:K38" si="7">IF($B12&lt;&gt;0,(F12/$B12*100),(IF(F12&lt;&gt;0,1,0)))</f>
        <v>0</v>
      </c>
      <c r="L12" s="49">
        <f t="shared" ref="L12:L38" si="8">IF($B12&lt;&gt;0,(G12/$B12*100),(IF(G12&lt;&gt;0,1,0)))</f>
        <v>0</v>
      </c>
    </row>
    <row r="13" spans="1:56" x14ac:dyDescent="0.25">
      <c r="A13" s="18" t="s">
        <v>3</v>
      </c>
      <c r="B13" s="39">
        <f>SUM(C13:G13)</f>
        <v>17234516.350000001</v>
      </c>
      <c r="C13" s="84">
        <v>0</v>
      </c>
      <c r="D13" s="48">
        <v>0</v>
      </c>
      <c r="E13" s="44">
        <v>0</v>
      </c>
      <c r="F13" s="44">
        <v>0</v>
      </c>
      <c r="G13" s="44">
        <v>17234516.350000001</v>
      </c>
      <c r="H13" s="68"/>
      <c r="I13" s="49">
        <f t="shared" si="5"/>
        <v>0</v>
      </c>
      <c r="J13" s="49">
        <f t="shared" si="6"/>
        <v>0</v>
      </c>
      <c r="K13" s="49">
        <f t="shared" si="7"/>
        <v>0</v>
      </c>
      <c r="L13" s="49">
        <f t="shared" si="8"/>
        <v>100</v>
      </c>
    </row>
    <row r="14" spans="1:56" x14ac:dyDescent="0.25">
      <c r="A14" s="18" t="s">
        <v>4</v>
      </c>
      <c r="B14" s="39">
        <f>SUM(C14:G14)</f>
        <v>61587073</v>
      </c>
      <c r="C14" s="84">
        <v>61587073</v>
      </c>
      <c r="D14" s="48">
        <v>0</v>
      </c>
      <c r="E14" s="44">
        <v>0</v>
      </c>
      <c r="F14" s="44">
        <v>0</v>
      </c>
      <c r="G14" s="44">
        <v>0</v>
      </c>
      <c r="H14" s="68"/>
      <c r="I14" s="49">
        <f t="shared" si="5"/>
        <v>100</v>
      </c>
      <c r="J14" s="49">
        <f t="shared" si="6"/>
        <v>0</v>
      </c>
      <c r="K14" s="49">
        <f t="shared" si="7"/>
        <v>0</v>
      </c>
      <c r="L14" s="49">
        <f t="shared" si="8"/>
        <v>0</v>
      </c>
    </row>
    <row r="15" spans="1:56" x14ac:dyDescent="0.25">
      <c r="A15" s="18" t="s">
        <v>5</v>
      </c>
      <c r="B15" s="39">
        <f>SUM(C15:G15)</f>
        <v>5788874.0700000003</v>
      </c>
      <c r="C15" s="84">
        <v>5788874.0700000003</v>
      </c>
      <c r="D15" s="48">
        <v>0</v>
      </c>
      <c r="E15" s="44"/>
      <c r="F15" s="44"/>
      <c r="G15" s="44"/>
      <c r="H15" s="68"/>
      <c r="I15" s="49">
        <f t="shared" si="5"/>
        <v>100</v>
      </c>
      <c r="J15" s="49">
        <f t="shared" si="6"/>
        <v>0</v>
      </c>
      <c r="K15" s="49">
        <f t="shared" si="7"/>
        <v>0</v>
      </c>
      <c r="L15" s="49">
        <f t="shared" si="8"/>
        <v>0</v>
      </c>
    </row>
    <row r="16" spans="1:56" x14ac:dyDescent="0.25">
      <c r="B16" s="39"/>
      <c r="C16" s="84"/>
      <c r="D16" s="48"/>
      <c r="E16" s="44">
        <v>0</v>
      </c>
      <c r="F16" s="44">
        <v>0</v>
      </c>
      <c r="G16" s="44">
        <v>0</v>
      </c>
      <c r="H16" s="68"/>
      <c r="I16" s="49"/>
      <c r="J16" s="49"/>
      <c r="K16" s="49"/>
      <c r="L16" s="49"/>
    </row>
    <row r="17" spans="1:12" x14ac:dyDescent="0.25">
      <c r="A17" s="18" t="s">
        <v>6</v>
      </c>
      <c r="B17" s="39">
        <f t="shared" si="1"/>
        <v>8494863.0199999996</v>
      </c>
      <c r="C17" s="84">
        <v>8494863.0199999996</v>
      </c>
      <c r="D17" s="48">
        <v>0</v>
      </c>
      <c r="E17" s="44">
        <v>0</v>
      </c>
      <c r="F17" s="44">
        <v>0</v>
      </c>
      <c r="G17" s="44">
        <v>0</v>
      </c>
      <c r="H17" s="68"/>
      <c r="I17" s="49">
        <f t="shared" si="5"/>
        <v>100</v>
      </c>
      <c r="J17" s="49">
        <f t="shared" si="6"/>
        <v>0</v>
      </c>
      <c r="K17" s="49">
        <f t="shared" si="7"/>
        <v>0</v>
      </c>
      <c r="L17" s="49">
        <f t="shared" si="8"/>
        <v>0</v>
      </c>
    </row>
    <row r="18" spans="1:12" x14ac:dyDescent="0.25">
      <c r="A18" s="18" t="s">
        <v>7</v>
      </c>
      <c r="B18" s="39">
        <f t="shared" si="1"/>
        <v>9974469.5600000005</v>
      </c>
      <c r="C18" s="84">
        <v>9974469.5600000005</v>
      </c>
      <c r="D18" s="48">
        <v>0</v>
      </c>
      <c r="E18" s="44">
        <v>0</v>
      </c>
      <c r="F18" s="44">
        <v>0</v>
      </c>
      <c r="G18" s="44">
        <v>0</v>
      </c>
      <c r="H18" s="68"/>
      <c r="I18" s="49">
        <f t="shared" si="5"/>
        <v>100</v>
      </c>
      <c r="J18" s="49">
        <f t="shared" si="6"/>
        <v>0</v>
      </c>
      <c r="K18" s="49">
        <f t="shared" si="7"/>
        <v>0</v>
      </c>
      <c r="L18" s="49">
        <f t="shared" si="8"/>
        <v>0</v>
      </c>
    </row>
    <row r="19" spans="1:12" x14ac:dyDescent="0.25">
      <c r="A19" s="18" t="s">
        <v>8</v>
      </c>
      <c r="B19" s="39">
        <f t="shared" si="1"/>
        <v>8284640</v>
      </c>
      <c r="C19" s="84">
        <v>0</v>
      </c>
      <c r="D19" s="48">
        <v>8284640</v>
      </c>
      <c r="E19" s="44">
        <v>0</v>
      </c>
      <c r="F19" s="44">
        <v>0</v>
      </c>
      <c r="G19" s="44">
        <v>0</v>
      </c>
      <c r="H19" s="68"/>
      <c r="I19" s="49">
        <f t="shared" si="5"/>
        <v>100</v>
      </c>
      <c r="J19" s="49">
        <f t="shared" si="6"/>
        <v>0</v>
      </c>
      <c r="K19" s="49">
        <f t="shared" si="7"/>
        <v>0</v>
      </c>
      <c r="L19" s="49">
        <f t="shared" si="8"/>
        <v>0</v>
      </c>
    </row>
    <row r="20" spans="1:12" x14ac:dyDescent="0.25">
      <c r="A20" s="18" t="s">
        <v>9</v>
      </c>
      <c r="B20" s="39">
        <f t="shared" si="1"/>
        <v>15760749</v>
      </c>
      <c r="C20" s="84">
        <v>15760749</v>
      </c>
      <c r="D20" s="48">
        <v>0</v>
      </c>
      <c r="E20" s="44">
        <v>0</v>
      </c>
      <c r="F20" s="44">
        <v>0</v>
      </c>
      <c r="G20" s="44">
        <v>0</v>
      </c>
      <c r="H20" s="68"/>
      <c r="I20" s="49">
        <f t="shared" si="5"/>
        <v>100</v>
      </c>
      <c r="J20" s="49">
        <f t="shared" si="6"/>
        <v>0</v>
      </c>
      <c r="K20" s="49">
        <f t="shared" si="7"/>
        <v>0</v>
      </c>
      <c r="L20" s="49">
        <f t="shared" si="8"/>
        <v>0</v>
      </c>
    </row>
    <row r="21" spans="1:12" x14ac:dyDescent="0.25">
      <c r="A21" s="18" t="s">
        <v>10</v>
      </c>
      <c r="B21" s="39">
        <f t="shared" si="1"/>
        <v>0</v>
      </c>
      <c r="C21" s="84"/>
      <c r="D21" s="48"/>
      <c r="E21" s="44"/>
      <c r="F21" s="44"/>
      <c r="G21" s="44"/>
      <c r="H21" s="68"/>
      <c r="I21" s="49">
        <f t="shared" si="5"/>
        <v>0</v>
      </c>
      <c r="J21" s="49">
        <f t="shared" si="6"/>
        <v>0</v>
      </c>
      <c r="K21" s="49">
        <f t="shared" si="7"/>
        <v>0</v>
      </c>
      <c r="L21" s="49">
        <f t="shared" si="8"/>
        <v>0</v>
      </c>
    </row>
    <row r="22" spans="1:12" x14ac:dyDescent="0.25">
      <c r="B22" s="39"/>
      <c r="C22" s="84"/>
      <c r="D22" s="48"/>
      <c r="E22" s="44">
        <v>0</v>
      </c>
      <c r="F22" s="44">
        <v>0</v>
      </c>
      <c r="G22" s="44">
        <v>0</v>
      </c>
      <c r="H22" s="68"/>
      <c r="I22" s="49"/>
      <c r="J22" s="49"/>
      <c r="K22" s="49"/>
      <c r="L22" s="49"/>
    </row>
    <row r="23" spans="1:12" x14ac:dyDescent="0.25">
      <c r="A23" s="18" t="s">
        <v>11</v>
      </c>
      <c r="B23" s="39">
        <f t="shared" si="1"/>
        <v>88330980</v>
      </c>
      <c r="C23" s="84">
        <v>88330980</v>
      </c>
      <c r="D23" s="48">
        <v>0</v>
      </c>
      <c r="E23" s="44">
        <v>0</v>
      </c>
      <c r="F23" s="44">
        <v>0</v>
      </c>
      <c r="G23" s="44">
        <v>0</v>
      </c>
      <c r="H23" s="68"/>
      <c r="I23" s="49">
        <f t="shared" si="5"/>
        <v>100</v>
      </c>
      <c r="J23" s="49">
        <f t="shared" si="6"/>
        <v>0</v>
      </c>
      <c r="K23" s="49">
        <f t="shared" si="7"/>
        <v>0</v>
      </c>
      <c r="L23" s="49">
        <f t="shared" si="8"/>
        <v>0</v>
      </c>
    </row>
    <row r="24" spans="1:12" x14ac:dyDescent="0.25">
      <c r="A24" s="18" t="s">
        <v>12</v>
      </c>
      <c r="B24" s="39">
        <f t="shared" si="1"/>
        <v>0</v>
      </c>
      <c r="C24" s="84">
        <v>0</v>
      </c>
      <c r="D24" s="48">
        <v>0</v>
      </c>
      <c r="E24" s="44">
        <v>0</v>
      </c>
      <c r="F24" s="44">
        <v>0</v>
      </c>
      <c r="G24" s="44">
        <v>0</v>
      </c>
      <c r="H24" s="68"/>
      <c r="I24" s="49">
        <f t="shared" si="5"/>
        <v>0</v>
      </c>
      <c r="J24" s="49">
        <f t="shared" si="6"/>
        <v>0</v>
      </c>
      <c r="K24" s="49">
        <f t="shared" si="7"/>
        <v>0</v>
      </c>
      <c r="L24" s="49">
        <f t="shared" si="8"/>
        <v>0</v>
      </c>
    </row>
    <row r="25" spans="1:12" x14ac:dyDescent="0.25">
      <c r="A25" s="18" t="s">
        <v>13</v>
      </c>
      <c r="B25" s="39">
        <f t="shared" si="1"/>
        <v>34703126.560000002</v>
      </c>
      <c r="C25" s="84">
        <v>34703126.560000002</v>
      </c>
      <c r="D25" s="48">
        <v>0</v>
      </c>
      <c r="E25" s="44">
        <v>0</v>
      </c>
      <c r="F25" s="44">
        <v>0</v>
      </c>
      <c r="G25" s="44">
        <v>0</v>
      </c>
      <c r="H25" s="68"/>
      <c r="I25" s="49">
        <f t="shared" si="5"/>
        <v>100</v>
      </c>
      <c r="J25" s="49">
        <f t="shared" si="6"/>
        <v>0</v>
      </c>
      <c r="K25" s="49">
        <f t="shared" si="7"/>
        <v>0</v>
      </c>
      <c r="L25" s="49">
        <f t="shared" si="8"/>
        <v>0</v>
      </c>
    </row>
    <row r="26" spans="1:12" x14ac:dyDescent="0.25">
      <c r="A26" s="18" t="s">
        <v>14</v>
      </c>
      <c r="B26" s="39">
        <f t="shared" si="1"/>
        <v>46328195</v>
      </c>
      <c r="C26" s="84">
        <v>46328195</v>
      </c>
      <c r="D26" s="48">
        <v>0</v>
      </c>
      <c r="E26" s="44">
        <v>0</v>
      </c>
      <c r="F26" s="44">
        <v>0</v>
      </c>
      <c r="G26" s="44">
        <v>0</v>
      </c>
      <c r="H26" s="68"/>
      <c r="I26" s="49">
        <f t="shared" si="5"/>
        <v>100</v>
      </c>
      <c r="J26" s="49">
        <f t="shared" si="6"/>
        <v>0</v>
      </c>
      <c r="K26" s="49">
        <f t="shared" si="7"/>
        <v>0</v>
      </c>
      <c r="L26" s="49">
        <f t="shared" si="8"/>
        <v>0</v>
      </c>
    </row>
    <row r="27" spans="1:12" x14ac:dyDescent="0.25">
      <c r="A27" s="18" t="s">
        <v>15</v>
      </c>
      <c r="B27" s="39">
        <f t="shared" si="1"/>
        <v>0</v>
      </c>
      <c r="C27" s="84">
        <v>0</v>
      </c>
      <c r="D27" s="48">
        <v>0</v>
      </c>
      <c r="E27" s="44"/>
      <c r="F27" s="44"/>
      <c r="G27" s="44"/>
      <c r="H27" s="68"/>
      <c r="I27" s="49">
        <f t="shared" si="5"/>
        <v>0</v>
      </c>
      <c r="J27" s="49">
        <f t="shared" si="6"/>
        <v>0</v>
      </c>
      <c r="K27" s="49">
        <f t="shared" si="7"/>
        <v>0</v>
      </c>
      <c r="L27" s="49">
        <f t="shared" si="8"/>
        <v>0</v>
      </c>
    </row>
    <row r="28" spans="1:12" x14ac:dyDescent="0.25">
      <c r="B28" s="39"/>
      <c r="C28" s="84"/>
      <c r="D28" s="48"/>
      <c r="E28" s="44">
        <v>0</v>
      </c>
      <c r="F28" s="44">
        <v>0</v>
      </c>
      <c r="G28" s="44">
        <v>0</v>
      </c>
      <c r="H28" s="68"/>
      <c r="I28" s="49"/>
      <c r="J28" s="49"/>
      <c r="K28" s="49"/>
      <c r="L28" s="49"/>
    </row>
    <row r="29" spans="1:12" x14ac:dyDescent="0.25">
      <c r="A29" s="18" t="s">
        <v>16</v>
      </c>
      <c r="B29" s="39">
        <f t="shared" si="1"/>
        <v>286857675</v>
      </c>
      <c r="C29" s="84">
        <v>285670679</v>
      </c>
      <c r="D29" s="48">
        <v>1186996</v>
      </c>
      <c r="E29" s="44">
        <v>0</v>
      </c>
      <c r="F29" s="44">
        <v>0</v>
      </c>
      <c r="G29" s="44">
        <v>0</v>
      </c>
      <c r="H29" s="68"/>
      <c r="I29" s="49">
        <f t="shared" si="5"/>
        <v>100</v>
      </c>
      <c r="J29" s="49">
        <f t="shared" si="6"/>
        <v>0</v>
      </c>
      <c r="K29" s="49">
        <f t="shared" si="7"/>
        <v>0</v>
      </c>
      <c r="L29" s="49">
        <f t="shared" si="8"/>
        <v>0</v>
      </c>
    </row>
    <row r="30" spans="1:12" x14ac:dyDescent="0.25">
      <c r="A30" s="18" t="s">
        <v>17</v>
      </c>
      <c r="B30" s="39">
        <f t="shared" si="1"/>
        <v>111296216</v>
      </c>
      <c r="C30" s="84">
        <v>111296216</v>
      </c>
      <c r="D30" s="48">
        <v>0</v>
      </c>
      <c r="E30" s="44">
        <v>0</v>
      </c>
      <c r="F30" s="44">
        <v>0</v>
      </c>
      <c r="G30" s="44">
        <v>0</v>
      </c>
      <c r="H30" s="68"/>
      <c r="I30" s="49">
        <f t="shared" si="5"/>
        <v>100</v>
      </c>
      <c r="J30" s="49">
        <f t="shared" si="6"/>
        <v>0</v>
      </c>
      <c r="K30" s="49">
        <f t="shared" si="7"/>
        <v>0</v>
      </c>
      <c r="L30" s="49">
        <f t="shared" si="8"/>
        <v>0</v>
      </c>
    </row>
    <row r="31" spans="1:12" x14ac:dyDescent="0.25">
      <c r="A31" s="18" t="s">
        <v>18</v>
      </c>
      <c r="B31" s="39">
        <f t="shared" si="1"/>
        <v>7023277</v>
      </c>
      <c r="C31" s="84">
        <v>7023277</v>
      </c>
      <c r="D31" s="48">
        <v>0</v>
      </c>
      <c r="E31" s="44">
        <v>0</v>
      </c>
      <c r="F31" s="44">
        <v>0</v>
      </c>
      <c r="G31" s="44">
        <v>0</v>
      </c>
      <c r="H31" s="68"/>
      <c r="I31" s="49">
        <f t="shared" si="5"/>
        <v>100</v>
      </c>
      <c r="J31" s="49">
        <f t="shared" si="6"/>
        <v>0</v>
      </c>
      <c r="K31" s="49">
        <f t="shared" si="7"/>
        <v>0</v>
      </c>
      <c r="L31" s="49">
        <f t="shared" si="8"/>
        <v>0</v>
      </c>
    </row>
    <row r="32" spans="1:12" x14ac:dyDescent="0.25">
      <c r="A32" s="18" t="s">
        <v>19</v>
      </c>
      <c r="B32" s="39">
        <f t="shared" si="1"/>
        <v>0</v>
      </c>
      <c r="C32" s="84">
        <v>0</v>
      </c>
      <c r="D32" s="48">
        <v>0</v>
      </c>
      <c r="E32" s="44">
        <v>0</v>
      </c>
      <c r="F32" s="44">
        <v>0</v>
      </c>
      <c r="G32" s="44">
        <v>0</v>
      </c>
      <c r="H32" s="68"/>
      <c r="I32" s="49">
        <f t="shared" si="5"/>
        <v>0</v>
      </c>
      <c r="J32" s="49">
        <f t="shared" si="6"/>
        <v>0</v>
      </c>
      <c r="K32" s="49">
        <f t="shared" si="7"/>
        <v>0</v>
      </c>
      <c r="L32" s="49">
        <f t="shared" si="8"/>
        <v>0</v>
      </c>
    </row>
    <row r="33" spans="1:14" x14ac:dyDescent="0.25">
      <c r="A33" s="18" t="s">
        <v>20</v>
      </c>
      <c r="B33" s="39">
        <f>SUM(C33:G33)</f>
        <v>6024771</v>
      </c>
      <c r="C33" s="84">
        <v>6024771</v>
      </c>
      <c r="D33" s="48">
        <v>0</v>
      </c>
      <c r="E33" s="44"/>
      <c r="F33" s="44"/>
      <c r="G33" s="44"/>
      <c r="H33" s="68"/>
      <c r="I33" s="49">
        <f t="shared" si="5"/>
        <v>100</v>
      </c>
      <c r="J33" s="49">
        <f t="shared" si="6"/>
        <v>0</v>
      </c>
      <c r="K33" s="49">
        <f t="shared" si="7"/>
        <v>0</v>
      </c>
      <c r="L33" s="49">
        <f t="shared" si="8"/>
        <v>0</v>
      </c>
    </row>
    <row r="34" spans="1:14" x14ac:dyDescent="0.25">
      <c r="B34" s="39"/>
      <c r="C34" s="84"/>
      <c r="D34" s="48"/>
      <c r="E34" s="44">
        <v>0</v>
      </c>
      <c r="F34" s="44">
        <v>0</v>
      </c>
      <c r="G34" s="44">
        <v>0</v>
      </c>
      <c r="H34" s="68"/>
      <c r="I34" s="49"/>
      <c r="J34" s="49"/>
      <c r="K34" s="49"/>
      <c r="L34" s="49"/>
    </row>
    <row r="35" spans="1:14" x14ac:dyDescent="0.25">
      <c r="A35" s="18" t="s">
        <v>21</v>
      </c>
      <c r="B35" s="39">
        <f>SUM(C35:G35)</f>
        <v>2633118.7000000002</v>
      </c>
      <c r="C35" s="84">
        <v>2633118.7000000002</v>
      </c>
      <c r="D35" s="48">
        <v>0</v>
      </c>
      <c r="E35" s="44">
        <v>0</v>
      </c>
      <c r="F35" s="44">
        <v>0</v>
      </c>
      <c r="G35" s="44">
        <v>0</v>
      </c>
      <c r="H35" s="68"/>
      <c r="I35" s="49">
        <f t="shared" si="5"/>
        <v>100</v>
      </c>
      <c r="J35" s="49">
        <f t="shared" si="6"/>
        <v>0</v>
      </c>
      <c r="K35" s="49">
        <f t="shared" si="7"/>
        <v>0</v>
      </c>
      <c r="L35" s="49">
        <f t="shared" si="8"/>
        <v>0</v>
      </c>
    </row>
    <row r="36" spans="1:14" x14ac:dyDescent="0.25">
      <c r="A36" s="18" t="s">
        <v>22</v>
      </c>
      <c r="B36" s="39">
        <f>SUM(C36:G36)</f>
        <v>5097285</v>
      </c>
      <c r="C36" s="84">
        <v>5097285</v>
      </c>
      <c r="D36" s="48">
        <v>0</v>
      </c>
      <c r="E36" s="44">
        <v>0</v>
      </c>
      <c r="F36" s="44">
        <v>0</v>
      </c>
      <c r="G36" s="44">
        <v>0</v>
      </c>
      <c r="H36" s="68"/>
      <c r="I36" s="49">
        <f t="shared" si="5"/>
        <v>100</v>
      </c>
      <c r="J36" s="49">
        <f t="shared" si="6"/>
        <v>0</v>
      </c>
      <c r="K36" s="49">
        <f t="shared" si="7"/>
        <v>0</v>
      </c>
      <c r="L36" s="49">
        <f t="shared" si="8"/>
        <v>0</v>
      </c>
    </row>
    <row r="37" spans="1:14" x14ac:dyDescent="0.25">
      <c r="A37" s="18" t="s">
        <v>23</v>
      </c>
      <c r="B37" s="68">
        <f>SUM(C37:G37)</f>
        <v>10551250</v>
      </c>
      <c r="C37" s="84">
        <v>10551250</v>
      </c>
      <c r="D37" s="48">
        <v>0</v>
      </c>
      <c r="E37" s="44">
        <v>0</v>
      </c>
      <c r="F37" s="44">
        <v>0</v>
      </c>
      <c r="G37" s="44">
        <v>0</v>
      </c>
      <c r="H37" s="68"/>
      <c r="I37" s="49">
        <f t="shared" si="5"/>
        <v>100</v>
      </c>
      <c r="J37" s="49">
        <f t="shared" si="6"/>
        <v>0</v>
      </c>
      <c r="K37" s="49">
        <f t="shared" si="7"/>
        <v>0</v>
      </c>
      <c r="L37" s="49">
        <f t="shared" si="8"/>
        <v>0</v>
      </c>
    </row>
    <row r="38" spans="1:14" x14ac:dyDescent="0.25">
      <c r="A38" s="178" t="s">
        <v>24</v>
      </c>
      <c r="B38" s="90">
        <f>SUM(C38:G38)</f>
        <v>0</v>
      </c>
      <c r="C38" s="65">
        <v>0</v>
      </c>
      <c r="D38" s="100">
        <v>0</v>
      </c>
      <c r="E38" s="45">
        <v>0</v>
      </c>
      <c r="F38" s="45">
        <v>0</v>
      </c>
      <c r="G38" s="45">
        <v>0</v>
      </c>
      <c r="H38" s="90"/>
      <c r="I38" s="66">
        <f t="shared" si="5"/>
        <v>0</v>
      </c>
      <c r="J38" s="66">
        <f t="shared" si="6"/>
        <v>0</v>
      </c>
      <c r="K38" s="66">
        <f t="shared" si="7"/>
        <v>0</v>
      </c>
      <c r="L38" s="66">
        <f t="shared" si="8"/>
        <v>0</v>
      </c>
    </row>
    <row r="39" spans="1:14" x14ac:dyDescent="0.25">
      <c r="D39" s="68"/>
      <c r="I39" s="67"/>
      <c r="J39" s="57"/>
      <c r="K39" s="57"/>
      <c r="L39" s="57"/>
    </row>
    <row r="40" spans="1:14" x14ac:dyDescent="0.25">
      <c r="A40" s="18" t="s">
        <v>157</v>
      </c>
      <c r="D40" s="68"/>
      <c r="E40" s="44"/>
    </row>
    <row r="41" spans="1:14" x14ac:dyDescent="0.25">
      <c r="A41" s="18" t="s">
        <v>158</v>
      </c>
      <c r="D41" s="68"/>
    </row>
    <row r="42" spans="1:14" x14ac:dyDescent="0.25">
      <c r="A42" s="47"/>
      <c r="D42" s="68"/>
    </row>
    <row r="43" spans="1:14" x14ac:dyDescent="0.25">
      <c r="A43" s="47"/>
      <c r="B43" s="189"/>
      <c r="D43" s="68"/>
    </row>
    <row r="44" spans="1:14" x14ac:dyDescent="0.25">
      <c r="A44" s="47"/>
      <c r="D44" s="68"/>
    </row>
    <row r="45" spans="1:14" x14ac:dyDescent="0.25">
      <c r="A45" s="47"/>
      <c r="C45" s="84"/>
      <c r="D45" s="84"/>
      <c r="E45" s="84"/>
      <c r="F45" s="84"/>
    </row>
    <row r="46" spans="1:14" x14ac:dyDescent="0.25"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94"/>
    </row>
    <row r="47" spans="1:14" x14ac:dyDescent="0.25">
      <c r="C47" s="84"/>
      <c r="D47" s="84"/>
      <c r="E47" s="84"/>
      <c r="F47" s="84"/>
      <c r="H47" s="84"/>
      <c r="I47" s="84"/>
      <c r="J47" s="84"/>
      <c r="K47" s="84"/>
      <c r="L47" s="84"/>
      <c r="M47" s="84"/>
      <c r="N47" s="94"/>
    </row>
    <row r="48" spans="1:14" x14ac:dyDescent="0.25"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94"/>
    </row>
    <row r="49" spans="3:14" x14ac:dyDescent="0.25"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94"/>
    </row>
    <row r="50" spans="3:14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94"/>
    </row>
    <row r="51" spans="3:14" x14ac:dyDescent="0.25"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94"/>
    </row>
    <row r="52" spans="3:14" x14ac:dyDescent="0.25"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94"/>
    </row>
    <row r="53" spans="3:14" x14ac:dyDescent="0.25"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94"/>
    </row>
    <row r="54" spans="3:14" x14ac:dyDescent="0.25"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94"/>
    </row>
    <row r="55" spans="3:14" x14ac:dyDescent="0.25"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94"/>
    </row>
    <row r="56" spans="3:14" x14ac:dyDescent="0.25"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94"/>
    </row>
    <row r="57" spans="3:14" x14ac:dyDescent="0.25"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94"/>
    </row>
    <row r="58" spans="3:14" x14ac:dyDescent="0.25"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94"/>
    </row>
    <row r="59" spans="3:14" x14ac:dyDescent="0.25"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94"/>
    </row>
    <row r="60" spans="3:14" x14ac:dyDescent="0.25"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94"/>
    </row>
    <row r="61" spans="3:14" x14ac:dyDescent="0.25"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94"/>
    </row>
    <row r="62" spans="3:14" x14ac:dyDescent="0.25"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94"/>
    </row>
    <row r="63" spans="3:14" x14ac:dyDescent="0.25"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94"/>
    </row>
    <row r="64" spans="3:14" x14ac:dyDescent="0.25"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94"/>
    </row>
    <row r="65" spans="3:14" x14ac:dyDescent="0.25"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94"/>
    </row>
    <row r="66" spans="3:14" x14ac:dyDescent="0.25"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94"/>
    </row>
    <row r="67" spans="3:14" x14ac:dyDescent="0.25"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94"/>
    </row>
    <row r="68" spans="3:14" x14ac:dyDescent="0.25"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94"/>
    </row>
    <row r="69" spans="3:14" x14ac:dyDescent="0.25">
      <c r="C69" s="84"/>
      <c r="D69" s="84"/>
      <c r="F69" s="84"/>
      <c r="G69" s="84"/>
      <c r="H69" s="84"/>
      <c r="I69" s="84"/>
      <c r="J69" s="84"/>
      <c r="K69" s="84"/>
      <c r="L69" s="84"/>
      <c r="M69" s="84"/>
      <c r="N69" s="94"/>
    </row>
    <row r="70" spans="3:14" x14ac:dyDescent="0.25"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94"/>
    </row>
    <row r="71" spans="3:14" x14ac:dyDescent="0.25"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94"/>
    </row>
    <row r="73" spans="3:14" x14ac:dyDescent="0.25"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94"/>
    </row>
    <row r="74" spans="3:14" x14ac:dyDescent="0.25"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94"/>
    </row>
    <row r="75" spans="3:14" x14ac:dyDescent="0.25"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94"/>
    </row>
    <row r="76" spans="3:14" x14ac:dyDescent="0.25"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94"/>
    </row>
    <row r="77" spans="3:14" x14ac:dyDescent="0.25"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94"/>
    </row>
    <row r="78" spans="3:14" x14ac:dyDescent="0.25">
      <c r="C78" s="84"/>
      <c r="D78" s="84"/>
      <c r="E78" s="84"/>
      <c r="F78" s="84"/>
    </row>
    <row r="79" spans="3:14" x14ac:dyDescent="0.25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94"/>
    </row>
    <row r="80" spans="3:14" x14ac:dyDescent="0.25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94"/>
    </row>
    <row r="81" spans="3:14" x14ac:dyDescent="0.25"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94"/>
    </row>
    <row r="82" spans="3:14" x14ac:dyDescent="0.25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94"/>
    </row>
    <row r="83" spans="3:14" x14ac:dyDescent="0.25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94"/>
    </row>
    <row r="84" spans="3:14" x14ac:dyDescent="0.25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94"/>
    </row>
    <row r="85" spans="3:14" x14ac:dyDescent="0.25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94"/>
    </row>
    <row r="86" spans="3:14" x14ac:dyDescent="0.25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94"/>
    </row>
    <row r="87" spans="3:14" x14ac:dyDescent="0.25">
      <c r="C87" s="84"/>
      <c r="D87" s="84"/>
      <c r="E87" s="84"/>
      <c r="F87" s="84"/>
      <c r="G87" s="84"/>
    </row>
    <row r="88" spans="3:14" x14ac:dyDescent="0.25">
      <c r="C88" s="84"/>
      <c r="D88" s="84"/>
      <c r="E88" s="84"/>
      <c r="F88" s="84"/>
    </row>
    <row r="89" spans="3:14" x14ac:dyDescent="0.25">
      <c r="C89" s="84"/>
      <c r="D89" s="84"/>
      <c r="E89" s="84"/>
      <c r="F89" s="84"/>
    </row>
    <row r="90" spans="3:14" x14ac:dyDescent="0.25">
      <c r="C90" s="84"/>
      <c r="D90" s="84"/>
      <c r="E90" s="84"/>
      <c r="F90" s="84"/>
    </row>
    <row r="91" spans="3:14" x14ac:dyDescent="0.25">
      <c r="C91" s="84"/>
      <c r="D91" s="84"/>
      <c r="E91" s="84"/>
      <c r="F91" s="84"/>
    </row>
    <row r="92" spans="3:14" x14ac:dyDescent="0.25">
      <c r="C92" s="84"/>
      <c r="D92" s="84"/>
      <c r="E92" s="84"/>
    </row>
    <row r="93" spans="3:14" x14ac:dyDescent="0.25">
      <c r="C93" s="84"/>
      <c r="D93" s="84"/>
      <c r="E93" s="84"/>
    </row>
    <row r="94" spans="3:14" x14ac:dyDescent="0.25">
      <c r="C94" s="84"/>
      <c r="D94" s="84"/>
      <c r="E94" s="84"/>
    </row>
    <row r="95" spans="3:14" x14ac:dyDescent="0.25">
      <c r="C95" s="84"/>
      <c r="D95" s="84"/>
      <c r="E95" s="84"/>
    </row>
    <row r="96" spans="3:14" x14ac:dyDescent="0.25">
      <c r="D96" s="84"/>
      <c r="E96" s="84"/>
    </row>
    <row r="97" spans="4:5" x14ac:dyDescent="0.25">
      <c r="D97" s="84"/>
      <c r="E97" s="84"/>
    </row>
    <row r="98" spans="4:5" x14ac:dyDescent="0.25">
      <c r="D98" s="84"/>
    </row>
    <row r="99" spans="4:5" x14ac:dyDescent="0.25">
      <c r="D99" s="8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16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1796875" style="18" customWidth="1"/>
    <col min="2" max="2" width="13.453125" style="18" customWidth="1"/>
    <col min="3" max="3" width="14.453125" style="18" bestFit="1" customWidth="1"/>
    <col min="4" max="4" width="12.26953125" style="18" customWidth="1"/>
    <col min="5" max="5" width="14.453125" style="18" customWidth="1"/>
    <col min="6" max="6" width="11.54296875" style="18" customWidth="1"/>
    <col min="7" max="7" width="12.7265625" style="18" customWidth="1"/>
    <col min="8" max="8" width="14.81640625" style="18" customWidth="1"/>
    <col min="9" max="9" width="13.81640625" style="18" customWidth="1"/>
    <col min="10" max="10" width="1" style="18" customWidth="1"/>
    <col min="11" max="11" width="9.453125" style="190" customWidth="1"/>
    <col min="12" max="12" width="2.1796875" style="18" customWidth="1"/>
    <col min="13" max="13" width="9.81640625" style="18" customWidth="1"/>
    <col min="14" max="14" width="8.453125" style="18" customWidth="1"/>
    <col min="15" max="16" width="7.7265625" style="18" customWidth="1"/>
    <col min="17" max="17" width="11.26953125" style="2" bestFit="1" customWidth="1"/>
    <col min="18" max="18" width="12.26953125" style="2" bestFit="1" customWidth="1"/>
    <col min="19" max="19" width="10.26953125" style="2" bestFit="1" customWidth="1"/>
    <col min="20" max="20" width="9.26953125" style="2" bestFit="1" customWidth="1"/>
    <col min="21" max="22" width="10.26953125" style="2" bestFit="1" customWidth="1"/>
    <col min="23" max="23" width="11.26953125" style="2" bestFit="1" customWidth="1"/>
    <col min="24" max="24" width="10.26953125" style="2" bestFit="1" customWidth="1"/>
    <col min="25" max="25" width="9.26953125" style="2" bestFit="1" customWidth="1"/>
    <col min="26" max="16384" width="8.7265625" style="2"/>
  </cols>
  <sheetData>
    <row r="1" spans="1:42" x14ac:dyDescent="0.25">
      <c r="B1" s="113"/>
      <c r="C1" s="113"/>
      <c r="D1" s="113"/>
      <c r="E1" s="113"/>
      <c r="F1" s="113" t="s">
        <v>77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3" spans="1:42" x14ac:dyDescent="0.25">
      <c r="A3" s="113"/>
      <c r="B3" s="113"/>
      <c r="C3" s="113"/>
      <c r="D3" s="113"/>
      <c r="E3" s="113"/>
      <c r="F3" s="113" t="s">
        <v>196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42" x14ac:dyDescent="0.25">
      <c r="A4" s="190"/>
      <c r="B4" s="190"/>
      <c r="C4" s="190"/>
      <c r="D4" s="190"/>
      <c r="E4" s="190"/>
      <c r="F4" s="190"/>
      <c r="G4" s="190"/>
      <c r="H4" s="190"/>
      <c r="I4" s="190"/>
      <c r="J4" s="190"/>
      <c r="L4" s="190"/>
      <c r="M4" s="190"/>
      <c r="N4" s="190"/>
      <c r="O4" s="190"/>
      <c r="P4" s="190"/>
    </row>
    <row r="5" spans="1:42" ht="13" thickBot="1" x14ac:dyDescent="0.3">
      <c r="M5" s="191"/>
      <c r="N5" s="191"/>
      <c r="O5" s="191"/>
      <c r="P5" s="191"/>
    </row>
    <row r="6" spans="1:42" ht="15" customHeight="1" thickTop="1" x14ac:dyDescent="0.25">
      <c r="A6" s="38"/>
      <c r="B6" s="142"/>
      <c r="C6" s="115"/>
      <c r="D6" s="115"/>
      <c r="E6" s="115"/>
      <c r="F6" s="115" t="s">
        <v>68</v>
      </c>
      <c r="G6" s="115"/>
      <c r="H6" s="115"/>
      <c r="I6" s="115"/>
      <c r="J6" s="115"/>
      <c r="K6" s="192"/>
      <c r="L6" s="38"/>
      <c r="M6" s="193"/>
      <c r="N6" s="193"/>
      <c r="O6" s="193"/>
      <c r="P6" s="193"/>
      <c r="Q6" s="164"/>
      <c r="R6" s="63"/>
      <c r="X6" s="63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</row>
    <row r="7" spans="1:42" x14ac:dyDescent="0.25">
      <c r="A7" s="52" t="s">
        <v>65</v>
      </c>
      <c r="B7" s="41" t="s">
        <v>39</v>
      </c>
      <c r="C7" s="132" t="s">
        <v>65</v>
      </c>
      <c r="D7" s="132" t="s">
        <v>65</v>
      </c>
      <c r="E7" s="132"/>
      <c r="F7" s="132"/>
      <c r="G7" s="41"/>
      <c r="H7" s="132" t="s">
        <v>46</v>
      </c>
      <c r="I7" s="132" t="s">
        <v>46</v>
      </c>
      <c r="J7" s="41"/>
      <c r="K7" s="194"/>
      <c r="L7" s="41"/>
      <c r="M7" s="133"/>
      <c r="N7" s="133" t="s">
        <v>70</v>
      </c>
      <c r="O7" s="178"/>
      <c r="P7" s="133"/>
    </row>
    <row r="8" spans="1:42" ht="12.65" customHeight="1" x14ac:dyDescent="0.25">
      <c r="A8" s="52" t="s">
        <v>30</v>
      </c>
      <c r="B8" s="41" t="s">
        <v>71</v>
      </c>
      <c r="C8" s="41" t="s">
        <v>78</v>
      </c>
      <c r="D8" s="41" t="s">
        <v>32</v>
      </c>
      <c r="E8" s="155" t="s">
        <v>284</v>
      </c>
      <c r="F8" s="41"/>
      <c r="G8" s="41"/>
      <c r="H8" s="41" t="s">
        <v>100</v>
      </c>
      <c r="I8" s="41" t="s">
        <v>127</v>
      </c>
      <c r="J8" s="41"/>
      <c r="K8" s="41" t="s">
        <v>67</v>
      </c>
      <c r="L8" s="41"/>
      <c r="M8" s="195"/>
      <c r="N8" s="195"/>
      <c r="O8" s="195"/>
      <c r="P8" s="195" t="s">
        <v>67</v>
      </c>
    </row>
    <row r="9" spans="1:42" ht="13" thickBot="1" x14ac:dyDescent="0.3">
      <c r="A9" s="54" t="s">
        <v>119</v>
      </c>
      <c r="B9" s="42" t="s">
        <v>72</v>
      </c>
      <c r="C9" s="55" t="s">
        <v>79</v>
      </c>
      <c r="D9" s="55" t="s">
        <v>80</v>
      </c>
      <c r="E9" s="196" t="s">
        <v>285</v>
      </c>
      <c r="F9" s="55" t="s">
        <v>101</v>
      </c>
      <c r="G9" s="42" t="s">
        <v>40</v>
      </c>
      <c r="H9" s="42" t="s">
        <v>79</v>
      </c>
      <c r="I9" s="42" t="s">
        <v>62</v>
      </c>
      <c r="J9" s="42"/>
      <c r="K9" s="55" t="s">
        <v>153</v>
      </c>
      <c r="L9" s="55"/>
      <c r="M9" s="197" t="s">
        <v>65</v>
      </c>
      <c r="N9" s="197" t="s">
        <v>40</v>
      </c>
      <c r="O9" s="197" t="s">
        <v>46</v>
      </c>
      <c r="P9" s="197" t="s">
        <v>69</v>
      </c>
    </row>
    <row r="10" spans="1:42" x14ac:dyDescent="0.25">
      <c r="A10" s="52" t="s">
        <v>0</v>
      </c>
      <c r="B10" s="19">
        <f t="shared" ref="B10:I10" si="0">SUM(B12:B39)</f>
        <v>341611318.89000005</v>
      </c>
      <c r="C10" s="19">
        <f t="shared" si="0"/>
        <v>63815717.419999994</v>
      </c>
      <c r="D10" s="19">
        <f t="shared" si="0"/>
        <v>5815029.0199999996</v>
      </c>
      <c r="E10" s="19">
        <f t="shared" si="0"/>
        <v>569451.28000000014</v>
      </c>
      <c r="F10" s="19">
        <f t="shared" si="0"/>
        <v>3153621.0599999996</v>
      </c>
      <c r="G10" s="198">
        <f>SUM(G12:G39)</f>
        <v>12892077.639999999</v>
      </c>
      <c r="H10" s="19">
        <f t="shared" si="0"/>
        <v>235838496.01000002</v>
      </c>
      <c r="I10" s="19">
        <f t="shared" si="0"/>
        <v>19477237.199999996</v>
      </c>
      <c r="J10" s="19"/>
      <c r="K10" s="199">
        <f>SUM(K12:K39)</f>
        <v>49689.259999999995</v>
      </c>
      <c r="L10" s="19"/>
      <c r="M10" s="56">
        <f>SUM(C10:F10)/B10</f>
        <v>0.21472888842895796</v>
      </c>
      <c r="N10" s="56">
        <f>+G10/B10</f>
        <v>3.773902364210388E-2</v>
      </c>
      <c r="O10" s="56">
        <f>(+H10+I10)/B10</f>
        <v>0.74738663238559877</v>
      </c>
      <c r="P10" s="56">
        <f>+K10/B10</f>
        <v>1.4545554333930048E-4</v>
      </c>
      <c r="R10" s="15"/>
    </row>
    <row r="11" spans="1:42" x14ac:dyDescent="0.25">
      <c r="A11" s="52"/>
      <c r="B11" s="48"/>
      <c r="C11" s="40"/>
      <c r="D11" s="40"/>
      <c r="E11" s="40"/>
      <c r="F11" s="40"/>
      <c r="G11" s="43"/>
      <c r="H11" s="48"/>
      <c r="I11" s="44"/>
      <c r="J11" s="44"/>
      <c r="K11" s="200"/>
      <c r="L11" s="40"/>
      <c r="M11" s="201"/>
      <c r="N11" s="201"/>
      <c r="O11" s="201"/>
      <c r="P11" s="201"/>
      <c r="R11" s="202"/>
    </row>
    <row r="12" spans="1:42" s="18" customFormat="1" x14ac:dyDescent="0.25">
      <c r="A12" s="18" t="s">
        <v>1</v>
      </c>
      <c r="B12" s="63">
        <f>SUM(C12:K12)</f>
        <v>4207345.51</v>
      </c>
      <c r="C12" s="63">
        <v>404589.44</v>
      </c>
      <c r="D12" s="63">
        <v>238167.9</v>
      </c>
      <c r="E12" s="63">
        <v>0</v>
      </c>
      <c r="F12" s="63">
        <v>0</v>
      </c>
      <c r="G12" s="43">
        <v>139026.53999999998</v>
      </c>
      <c r="H12" s="63">
        <v>3104276.2</v>
      </c>
      <c r="I12" s="63">
        <v>321266.71999999997</v>
      </c>
      <c r="J12" s="69"/>
      <c r="K12" s="84">
        <v>18.71</v>
      </c>
      <c r="L12" s="39"/>
      <c r="M12" s="201">
        <v>0</v>
      </c>
      <c r="N12" s="201">
        <v>0</v>
      </c>
      <c r="O12" s="201">
        <v>0</v>
      </c>
      <c r="P12" s="201">
        <v>0</v>
      </c>
      <c r="Q12" s="203"/>
      <c r="R12" s="63"/>
      <c r="S12" s="84"/>
      <c r="T12" s="84"/>
      <c r="U12" s="84"/>
      <c r="V12" s="84"/>
      <c r="W12" s="84"/>
      <c r="X12" s="84"/>
      <c r="Y12" s="84"/>
    </row>
    <row r="13" spans="1:42" x14ac:dyDescent="0.25">
      <c r="A13" s="18" t="s">
        <v>2</v>
      </c>
      <c r="B13" s="63">
        <f t="shared" ref="B13:B39" si="1">SUM(C13:K13)</f>
        <v>27786499</v>
      </c>
      <c r="C13" s="63">
        <v>7561367</v>
      </c>
      <c r="D13" s="63">
        <v>88915</v>
      </c>
      <c r="E13" s="63">
        <v>89845</v>
      </c>
      <c r="F13" s="63">
        <v>62581</v>
      </c>
      <c r="G13" s="43">
        <v>1191611</v>
      </c>
      <c r="H13" s="63">
        <v>16870197</v>
      </c>
      <c r="I13" s="63">
        <v>1921983</v>
      </c>
      <c r="J13" s="69"/>
      <c r="K13" s="84">
        <v>0</v>
      </c>
      <c r="L13" s="68"/>
      <c r="M13" s="201">
        <f t="shared" ref="M13:M39" si="2">SUM(C13:F13)/B13*100</f>
        <v>28.080932398140551</v>
      </c>
      <c r="N13" s="201">
        <f t="shared" ref="N13:N39" si="3">+G13/B13*100</f>
        <v>4.2884531800857673</v>
      </c>
      <c r="O13" s="201">
        <f t="shared" ref="O13:O39" si="4">(+H13+I13)/B13*100</f>
        <v>67.630614421773686</v>
      </c>
      <c r="P13" s="201">
        <f t="shared" ref="P13:P39" si="5">+K13/B13*100</f>
        <v>0</v>
      </c>
      <c r="R13" s="37"/>
      <c r="S13" s="94"/>
      <c r="T13" s="94"/>
      <c r="U13" s="94"/>
      <c r="V13" s="94"/>
      <c r="W13" s="94"/>
      <c r="X13" s="94"/>
      <c r="Y13" s="94"/>
    </row>
    <row r="14" spans="1:42" x14ac:dyDescent="0.25">
      <c r="A14" s="18" t="s">
        <v>3</v>
      </c>
      <c r="B14" s="63">
        <f t="shared" si="1"/>
        <v>37011009.659999996</v>
      </c>
      <c r="C14" s="63">
        <v>0</v>
      </c>
      <c r="D14" s="63">
        <v>39220.21</v>
      </c>
      <c r="E14" s="63">
        <v>0</v>
      </c>
      <c r="F14" s="63">
        <v>0</v>
      </c>
      <c r="G14" s="43">
        <v>754104.15</v>
      </c>
      <c r="H14" s="63">
        <v>36217685.299999997</v>
      </c>
      <c r="I14" s="63">
        <v>0</v>
      </c>
      <c r="J14" s="75"/>
      <c r="K14" s="84">
        <v>0</v>
      </c>
      <c r="L14" s="68"/>
      <c r="M14" s="201">
        <f t="shared" si="2"/>
        <v>0.10596903559317815</v>
      </c>
      <c r="N14" s="201">
        <f t="shared" si="3"/>
        <v>2.0375130452466563</v>
      </c>
      <c r="O14" s="201">
        <f t="shared" si="4"/>
        <v>97.856517919160169</v>
      </c>
      <c r="P14" s="201">
        <f t="shared" si="5"/>
        <v>0</v>
      </c>
      <c r="R14" s="37"/>
      <c r="S14" s="94"/>
      <c r="T14" s="94"/>
      <c r="U14" s="94"/>
      <c r="V14" s="94"/>
      <c r="W14" s="94"/>
      <c r="X14" s="94"/>
      <c r="Y14" s="94"/>
    </row>
    <row r="15" spans="1:42" x14ac:dyDescent="0.25">
      <c r="A15" s="18" t="s">
        <v>4</v>
      </c>
      <c r="B15" s="63">
        <f>SUM(C15:K15)</f>
        <v>41486566</v>
      </c>
      <c r="C15" s="63">
        <v>8233381</v>
      </c>
      <c r="D15" s="63">
        <v>549400</v>
      </c>
      <c r="E15" s="63">
        <v>232521</v>
      </c>
      <c r="F15" s="63">
        <v>24234</v>
      </c>
      <c r="G15" s="43">
        <v>1896402</v>
      </c>
      <c r="H15" s="63">
        <v>27859858</v>
      </c>
      <c r="I15" s="63">
        <v>2659986</v>
      </c>
      <c r="J15" s="75"/>
      <c r="K15" s="84">
        <v>30784</v>
      </c>
      <c r="L15" s="68"/>
      <c r="M15" s="201">
        <f t="shared" si="2"/>
        <v>21.789067815350155</v>
      </c>
      <c r="N15" s="201">
        <f t="shared" si="3"/>
        <v>4.5711230956064188</v>
      </c>
      <c r="O15" s="201">
        <f t="shared" si="4"/>
        <v>73.56560675569051</v>
      </c>
      <c r="P15" s="201">
        <f t="shared" si="5"/>
        <v>7.4202333352922006E-2</v>
      </c>
      <c r="R15" s="37"/>
      <c r="S15" s="94"/>
      <c r="T15" s="94"/>
      <c r="U15" s="94"/>
      <c r="V15" s="94"/>
      <c r="W15" s="94"/>
      <c r="X15" s="94"/>
      <c r="Y15" s="94"/>
    </row>
    <row r="16" spans="1:42" x14ac:dyDescent="0.25">
      <c r="A16" s="18" t="s">
        <v>5</v>
      </c>
      <c r="B16" s="63">
        <f t="shared" si="1"/>
        <v>4654336.99</v>
      </c>
      <c r="C16" s="63">
        <v>702861.5</v>
      </c>
      <c r="D16" s="63">
        <v>0</v>
      </c>
      <c r="E16" s="63">
        <v>20053.21</v>
      </c>
      <c r="F16" s="63">
        <v>2286277.41</v>
      </c>
      <c r="G16" s="43">
        <v>25228.86</v>
      </c>
      <c r="H16" s="63">
        <v>1393716.01</v>
      </c>
      <c r="I16" s="63">
        <v>226200</v>
      </c>
      <c r="J16" s="69"/>
      <c r="K16" s="84">
        <v>0</v>
      </c>
      <c r="L16" s="68"/>
      <c r="M16" s="201">
        <f t="shared" si="2"/>
        <v>64.653507609469415</v>
      </c>
      <c r="N16" s="201">
        <f t="shared" si="3"/>
        <v>0.54205056604635748</v>
      </c>
      <c r="O16" s="201">
        <f t="shared" si="4"/>
        <v>34.804441824484222</v>
      </c>
      <c r="P16" s="201">
        <f t="shared" si="5"/>
        <v>0</v>
      </c>
      <c r="R16" s="37"/>
      <c r="S16" s="94"/>
      <c r="T16" s="94"/>
      <c r="U16" s="94"/>
      <c r="V16" s="94"/>
      <c r="W16" s="94"/>
      <c r="X16" s="94"/>
      <c r="Y16" s="94"/>
    </row>
    <row r="17" spans="1:25" x14ac:dyDescent="0.25">
      <c r="B17" s="63"/>
      <c r="C17" s="63"/>
      <c r="D17" s="63">
        <v>0</v>
      </c>
      <c r="E17" s="63"/>
      <c r="F17" s="63"/>
      <c r="G17" s="43"/>
      <c r="H17" s="63"/>
      <c r="I17" s="63"/>
      <c r="J17" s="75"/>
      <c r="K17" s="84"/>
      <c r="L17" s="68"/>
      <c r="M17" s="201"/>
      <c r="N17" s="201"/>
      <c r="O17" s="201"/>
      <c r="P17" s="201"/>
      <c r="R17" s="37"/>
      <c r="S17" s="94"/>
      <c r="T17" s="94"/>
      <c r="U17" s="94"/>
      <c r="V17" s="94"/>
      <c r="W17" s="94"/>
      <c r="X17" s="94"/>
      <c r="Y17" s="94"/>
    </row>
    <row r="18" spans="1:25" x14ac:dyDescent="0.25">
      <c r="A18" s="18" t="s">
        <v>6</v>
      </c>
      <c r="B18" s="63">
        <f t="shared" si="1"/>
        <v>3535683.2500000005</v>
      </c>
      <c r="C18" s="63">
        <v>544178.01</v>
      </c>
      <c r="D18" s="63">
        <v>0</v>
      </c>
      <c r="E18" s="63">
        <v>1045.9000000000001</v>
      </c>
      <c r="F18" s="63">
        <v>200919.66</v>
      </c>
      <c r="G18" s="43">
        <v>261072.2</v>
      </c>
      <c r="H18" s="63">
        <v>2528467.4800000004</v>
      </c>
      <c r="I18" s="63">
        <v>0</v>
      </c>
      <c r="J18" s="69"/>
      <c r="K18" s="84">
        <v>0</v>
      </c>
      <c r="L18" s="68"/>
      <c r="M18" s="201">
        <f t="shared" si="2"/>
        <v>21.103235704159868</v>
      </c>
      <c r="N18" s="201">
        <f t="shared" si="3"/>
        <v>7.3839250164731238</v>
      </c>
      <c r="O18" s="201">
        <f t="shared" si="4"/>
        <v>71.512839279367014</v>
      </c>
      <c r="P18" s="201">
        <f t="shared" si="5"/>
        <v>0</v>
      </c>
      <c r="R18" s="37"/>
      <c r="S18" s="94"/>
      <c r="T18" s="94"/>
      <c r="U18" s="94"/>
      <c r="V18" s="94"/>
      <c r="W18" s="94"/>
      <c r="X18" s="94"/>
      <c r="Y18" s="94"/>
    </row>
    <row r="19" spans="1:25" x14ac:dyDescent="0.25">
      <c r="A19" s="18" t="s">
        <v>7</v>
      </c>
      <c r="B19" s="63">
        <f t="shared" si="1"/>
        <v>6675053.8499999996</v>
      </c>
      <c r="C19" s="63">
        <v>2659816.7200000002</v>
      </c>
      <c r="D19" s="63">
        <v>0</v>
      </c>
      <c r="E19" s="63">
        <v>0</v>
      </c>
      <c r="F19" s="63">
        <v>42131.56</v>
      </c>
      <c r="G19" s="43">
        <v>121061.09</v>
      </c>
      <c r="H19" s="63">
        <v>3852044.48</v>
      </c>
      <c r="I19" s="63">
        <v>0</v>
      </c>
      <c r="J19" s="69"/>
      <c r="K19" s="84">
        <v>0</v>
      </c>
      <c r="L19" s="68"/>
      <c r="M19" s="201">
        <f t="shared" si="2"/>
        <v>40.478299362333992</v>
      </c>
      <c r="N19" s="201">
        <f t="shared" si="3"/>
        <v>1.8136346570447517</v>
      </c>
      <c r="O19" s="201">
        <f t="shared" si="4"/>
        <v>57.708065980621271</v>
      </c>
      <c r="P19" s="201">
        <f t="shared" si="5"/>
        <v>0</v>
      </c>
      <c r="R19" s="37"/>
      <c r="S19" s="94"/>
      <c r="T19" s="94"/>
      <c r="U19" s="94"/>
      <c r="V19" s="94"/>
      <c r="W19" s="94"/>
      <c r="X19" s="94"/>
      <c r="Y19" s="94"/>
    </row>
    <row r="20" spans="1:25" x14ac:dyDescent="0.25">
      <c r="A20" s="18" t="s">
        <v>8</v>
      </c>
      <c r="B20" s="63">
        <f t="shared" si="1"/>
        <v>6461702.6600000001</v>
      </c>
      <c r="C20" s="63">
        <v>1305826.72</v>
      </c>
      <c r="D20" s="63">
        <v>143000.35</v>
      </c>
      <c r="E20" s="63">
        <v>403.9</v>
      </c>
      <c r="F20" s="63">
        <v>3273.3</v>
      </c>
      <c r="G20" s="43">
        <v>339356.43</v>
      </c>
      <c r="H20" s="63">
        <v>4211290.78</v>
      </c>
      <c r="I20" s="63">
        <v>458551.18</v>
      </c>
      <c r="J20" s="69"/>
      <c r="K20" s="84">
        <v>0</v>
      </c>
      <c r="L20" s="68"/>
      <c r="M20" s="201">
        <f t="shared" si="2"/>
        <v>22.478661529746095</v>
      </c>
      <c r="N20" s="201">
        <f t="shared" si="3"/>
        <v>5.2518112927220324</v>
      </c>
      <c r="O20" s="201">
        <f t="shared" si="4"/>
        <v>72.26952717753187</v>
      </c>
      <c r="P20" s="201">
        <f t="shared" si="5"/>
        <v>0</v>
      </c>
      <c r="R20" s="37"/>
      <c r="S20" s="94"/>
      <c r="T20" s="94"/>
      <c r="U20" s="94"/>
      <c r="V20" s="94"/>
      <c r="W20" s="94"/>
      <c r="X20" s="94"/>
      <c r="Y20" s="94"/>
    </row>
    <row r="21" spans="1:25" x14ac:dyDescent="0.25">
      <c r="A21" s="18" t="s">
        <v>9</v>
      </c>
      <c r="B21" s="63">
        <f t="shared" si="1"/>
        <v>11020077</v>
      </c>
      <c r="C21" s="63">
        <v>3232909.9</v>
      </c>
      <c r="D21" s="63">
        <v>273048.18</v>
      </c>
      <c r="E21" s="63">
        <v>37880.01</v>
      </c>
      <c r="F21" s="63">
        <v>8523.8799999999992</v>
      </c>
      <c r="G21" s="43">
        <v>543218.11</v>
      </c>
      <c r="H21" s="63">
        <v>6270563.3799999999</v>
      </c>
      <c r="I21" s="63">
        <v>653933.54</v>
      </c>
      <c r="J21" s="69"/>
      <c r="K21" s="84">
        <v>0</v>
      </c>
      <c r="L21" s="68"/>
      <c r="M21" s="201">
        <f t="shared" si="2"/>
        <v>32.235364326401708</v>
      </c>
      <c r="N21" s="201">
        <f t="shared" si="3"/>
        <v>4.9293494954708574</v>
      </c>
      <c r="O21" s="201">
        <f t="shared" si="4"/>
        <v>62.835286178127426</v>
      </c>
      <c r="P21" s="201">
        <f t="shared" si="5"/>
        <v>0</v>
      </c>
      <c r="R21" s="37"/>
      <c r="S21" s="94"/>
      <c r="T21" s="94"/>
      <c r="U21" s="94"/>
      <c r="V21" s="94"/>
      <c r="W21" s="94"/>
      <c r="X21" s="94"/>
      <c r="Y21" s="94"/>
    </row>
    <row r="22" spans="1:25" x14ac:dyDescent="0.25">
      <c r="A22" s="18" t="s">
        <v>10</v>
      </c>
      <c r="B22" s="63">
        <f t="shared" si="1"/>
        <v>3005961</v>
      </c>
      <c r="C22" s="63">
        <v>76426</v>
      </c>
      <c r="D22" s="63">
        <v>0</v>
      </c>
      <c r="E22" s="63">
        <v>0</v>
      </c>
      <c r="F22" s="63">
        <v>0</v>
      </c>
      <c r="G22" s="43">
        <v>88785</v>
      </c>
      <c r="H22" s="63">
        <v>2619937</v>
      </c>
      <c r="I22" s="63">
        <v>220813</v>
      </c>
      <c r="J22" s="69"/>
      <c r="K22" s="84">
        <v>0</v>
      </c>
      <c r="L22" s="68"/>
      <c r="M22" s="201">
        <f t="shared" si="2"/>
        <v>2.5424814227463366</v>
      </c>
      <c r="N22" s="201">
        <f t="shared" si="3"/>
        <v>2.9536311349348843</v>
      </c>
      <c r="O22" s="201">
        <f t="shared" si="4"/>
        <v>94.503887442318785</v>
      </c>
      <c r="P22" s="201">
        <f t="shared" si="5"/>
        <v>0</v>
      </c>
      <c r="R22" s="37"/>
      <c r="S22" s="94"/>
      <c r="T22" s="94"/>
      <c r="U22" s="94"/>
      <c r="V22" s="94"/>
      <c r="W22" s="94"/>
      <c r="X22" s="94"/>
      <c r="Y22" s="94"/>
    </row>
    <row r="23" spans="1:25" x14ac:dyDescent="0.25">
      <c r="B23" s="63"/>
      <c r="C23" s="63"/>
      <c r="D23" s="63">
        <v>0</v>
      </c>
      <c r="E23" s="63"/>
      <c r="F23" s="63"/>
      <c r="G23" s="43"/>
      <c r="H23" s="63"/>
      <c r="I23" s="63"/>
      <c r="J23" s="75"/>
      <c r="K23" s="84">
        <v>0</v>
      </c>
      <c r="L23" s="68"/>
      <c r="M23" s="201"/>
      <c r="N23" s="201"/>
      <c r="O23" s="201"/>
      <c r="P23" s="201"/>
      <c r="R23" s="37"/>
      <c r="S23" s="94"/>
      <c r="T23" s="94"/>
      <c r="U23" s="94"/>
      <c r="V23" s="94"/>
      <c r="W23" s="94"/>
      <c r="X23" s="94"/>
      <c r="Y23" s="94"/>
    </row>
    <row r="24" spans="1:25" x14ac:dyDescent="0.25">
      <c r="A24" s="18" t="s">
        <v>11</v>
      </c>
      <c r="B24" s="63">
        <f t="shared" si="1"/>
        <v>10662279.719999999</v>
      </c>
      <c r="C24" s="63">
        <v>3824572</v>
      </c>
      <c r="D24" s="63">
        <v>0</v>
      </c>
      <c r="E24" s="63">
        <v>13270</v>
      </c>
      <c r="F24" s="63">
        <v>176031</v>
      </c>
      <c r="G24" s="43">
        <v>398212.96</v>
      </c>
      <c r="H24" s="63">
        <v>5541913.7599999998</v>
      </c>
      <c r="I24" s="63">
        <v>708280</v>
      </c>
      <c r="J24" s="69"/>
      <c r="K24" s="84">
        <v>0</v>
      </c>
      <c r="L24" s="68"/>
      <c r="M24" s="201">
        <f t="shared" si="2"/>
        <v>37.645542092380971</v>
      </c>
      <c r="N24" s="201">
        <f t="shared" si="3"/>
        <v>3.7347825273524156</v>
      </c>
      <c r="O24" s="201">
        <f t="shared" si="4"/>
        <v>58.619675380266621</v>
      </c>
      <c r="P24" s="201">
        <f t="shared" si="5"/>
        <v>0</v>
      </c>
      <c r="R24" s="37"/>
      <c r="S24" s="94"/>
      <c r="T24" s="94"/>
      <c r="U24" s="94"/>
      <c r="V24" s="94"/>
      <c r="W24" s="94"/>
      <c r="X24" s="94"/>
      <c r="Y24" s="94"/>
    </row>
    <row r="25" spans="1:25" x14ac:dyDescent="0.25">
      <c r="A25" s="18" t="s">
        <v>12</v>
      </c>
      <c r="B25" s="63">
        <f t="shared" si="1"/>
        <v>2312907.58</v>
      </c>
      <c r="C25" s="63">
        <v>442359.05</v>
      </c>
      <c r="D25" s="63">
        <v>72633.87</v>
      </c>
      <c r="E25" s="63">
        <v>344.77</v>
      </c>
      <c r="F25" s="63">
        <v>0</v>
      </c>
      <c r="G25" s="43">
        <v>132896.84</v>
      </c>
      <c r="H25" s="63">
        <v>1482142.89</v>
      </c>
      <c r="I25" s="63">
        <v>182530.16</v>
      </c>
      <c r="J25" s="69"/>
      <c r="K25" s="84">
        <v>0</v>
      </c>
      <c r="L25" s="68"/>
      <c r="M25" s="201">
        <f t="shared" si="2"/>
        <v>22.280946046274792</v>
      </c>
      <c r="N25" s="201">
        <f t="shared" si="3"/>
        <v>5.7458776627814929</v>
      </c>
      <c r="O25" s="201">
        <f t="shared" si="4"/>
        <v>71.973176290943712</v>
      </c>
      <c r="P25" s="201">
        <f t="shared" si="5"/>
        <v>0</v>
      </c>
      <c r="R25" s="37"/>
      <c r="S25" s="94"/>
      <c r="T25" s="94"/>
      <c r="U25" s="94"/>
      <c r="V25" s="94"/>
      <c r="W25" s="94"/>
      <c r="X25" s="94"/>
      <c r="Y25" s="94"/>
    </row>
    <row r="26" spans="1:25" x14ac:dyDescent="0.25">
      <c r="A26" s="18" t="s">
        <v>13</v>
      </c>
      <c r="B26" s="63">
        <f t="shared" si="1"/>
        <v>14974001.02</v>
      </c>
      <c r="C26" s="63">
        <v>5459807.1200000001</v>
      </c>
      <c r="D26" s="63">
        <v>0</v>
      </c>
      <c r="E26" s="63">
        <v>20774.47</v>
      </c>
      <c r="F26" s="63">
        <v>128164.61</v>
      </c>
      <c r="G26" s="43">
        <v>451886.42000000004</v>
      </c>
      <c r="H26" s="63">
        <v>7740742.2400000002</v>
      </c>
      <c r="I26" s="63">
        <v>1172626.1599999999</v>
      </c>
      <c r="J26" s="69"/>
      <c r="K26" s="84">
        <v>0</v>
      </c>
      <c r="L26" s="68"/>
      <c r="M26" s="201">
        <f t="shared" si="2"/>
        <v>37.456563496347357</v>
      </c>
      <c r="N26" s="201">
        <f t="shared" si="3"/>
        <v>3.0178067932307382</v>
      </c>
      <c r="O26" s="201">
        <f t="shared" si="4"/>
        <v>59.52562971042191</v>
      </c>
      <c r="P26" s="201">
        <f t="shared" si="5"/>
        <v>0</v>
      </c>
      <c r="R26" s="37"/>
      <c r="S26" s="94"/>
      <c r="T26" s="94"/>
      <c r="U26" s="94"/>
      <c r="V26" s="94"/>
      <c r="W26" s="94"/>
      <c r="X26" s="94"/>
      <c r="Y26" s="94"/>
    </row>
    <row r="27" spans="1:25" x14ac:dyDescent="0.25">
      <c r="A27" s="18" t="s">
        <v>14</v>
      </c>
      <c r="B27" s="63">
        <f t="shared" si="1"/>
        <v>15716106</v>
      </c>
      <c r="C27" s="63">
        <v>3601333</v>
      </c>
      <c r="D27" s="63">
        <v>1494525</v>
      </c>
      <c r="E27" s="63">
        <v>0</v>
      </c>
      <c r="F27" s="63">
        <v>0</v>
      </c>
      <c r="G27" s="43">
        <v>578241</v>
      </c>
      <c r="H27" s="63">
        <v>9043973</v>
      </c>
      <c r="I27" s="63">
        <v>990838</v>
      </c>
      <c r="J27" s="69"/>
      <c r="K27" s="84">
        <v>7196</v>
      </c>
      <c r="L27" s="68"/>
      <c r="M27" s="201">
        <f t="shared" si="2"/>
        <v>32.424431344507347</v>
      </c>
      <c r="N27" s="201">
        <f t="shared" si="3"/>
        <v>3.6792892590569193</v>
      </c>
      <c r="O27" s="201">
        <f t="shared" si="4"/>
        <v>63.850491973011636</v>
      </c>
      <c r="P27" s="201">
        <f t="shared" si="5"/>
        <v>4.5787423424097543E-2</v>
      </c>
      <c r="R27" s="37"/>
      <c r="S27" s="94"/>
      <c r="T27" s="94"/>
      <c r="U27" s="94"/>
      <c r="V27" s="94"/>
      <c r="W27" s="94"/>
      <c r="X27" s="94"/>
      <c r="Y27" s="94"/>
    </row>
    <row r="28" spans="1:25" x14ac:dyDescent="0.25">
      <c r="A28" s="18" t="s">
        <v>15</v>
      </c>
      <c r="B28" s="63">
        <f t="shared" si="1"/>
        <v>1182199</v>
      </c>
      <c r="C28" s="63">
        <v>130782</v>
      </c>
      <c r="D28" s="63">
        <v>0</v>
      </c>
      <c r="E28" s="63">
        <v>0</v>
      </c>
      <c r="F28" s="63">
        <v>2176</v>
      </c>
      <c r="G28" s="43">
        <v>70027</v>
      </c>
      <c r="H28" s="63">
        <v>893429</v>
      </c>
      <c r="I28" s="63">
        <v>85785</v>
      </c>
      <c r="J28" s="69"/>
      <c r="K28" s="84">
        <v>0</v>
      </c>
      <c r="L28" s="68"/>
      <c r="M28" s="201">
        <f t="shared" si="2"/>
        <v>11.24666828511951</v>
      </c>
      <c r="N28" s="201">
        <f t="shared" si="3"/>
        <v>5.9234528197029439</v>
      </c>
      <c r="O28" s="201">
        <f t="shared" si="4"/>
        <v>82.829878895177544</v>
      </c>
      <c r="P28" s="201">
        <f t="shared" si="5"/>
        <v>0</v>
      </c>
      <c r="R28" s="37"/>
      <c r="S28" s="94"/>
      <c r="T28" s="94"/>
      <c r="U28" s="94"/>
      <c r="V28" s="94"/>
      <c r="W28" s="94"/>
      <c r="X28" s="94"/>
      <c r="Y28" s="94"/>
    </row>
    <row r="29" spans="1:25" x14ac:dyDescent="0.25">
      <c r="B29" s="63"/>
      <c r="C29" s="63"/>
      <c r="D29" s="63">
        <v>0</v>
      </c>
      <c r="E29" s="63"/>
      <c r="F29" s="63"/>
      <c r="G29" s="43"/>
      <c r="H29" s="63"/>
      <c r="I29" s="63"/>
      <c r="J29" s="75"/>
      <c r="K29" s="84">
        <v>0</v>
      </c>
      <c r="L29" s="68"/>
      <c r="M29" s="201"/>
      <c r="N29" s="201"/>
      <c r="O29" s="201"/>
      <c r="P29" s="201"/>
      <c r="R29" s="37"/>
      <c r="S29" s="94"/>
      <c r="T29" s="94"/>
      <c r="U29" s="94"/>
      <c r="V29" s="94"/>
      <c r="W29" s="94"/>
      <c r="X29" s="94"/>
      <c r="Y29" s="94"/>
    </row>
    <row r="30" spans="1:25" x14ac:dyDescent="0.25">
      <c r="A30" s="18" t="s">
        <v>16</v>
      </c>
      <c r="B30" s="63">
        <f t="shared" si="1"/>
        <v>57589514</v>
      </c>
      <c r="C30" s="63">
        <v>12830168</v>
      </c>
      <c r="D30" s="63">
        <v>0</v>
      </c>
      <c r="E30" s="63">
        <v>136436</v>
      </c>
      <c r="F30" s="63">
        <v>0</v>
      </c>
      <c r="G30" s="43">
        <v>2226240</v>
      </c>
      <c r="H30" s="63">
        <v>38420771</v>
      </c>
      <c r="I30" s="63">
        <v>3975899</v>
      </c>
      <c r="J30" s="69"/>
      <c r="K30" s="84">
        <v>0</v>
      </c>
      <c r="L30" s="68"/>
      <c r="M30" s="201">
        <f t="shared" si="2"/>
        <v>22.515564204969678</v>
      </c>
      <c r="N30" s="201">
        <f t="shared" si="3"/>
        <v>3.865703745997926</v>
      </c>
      <c r="O30" s="201">
        <f t="shared" si="4"/>
        <v>73.618732049032403</v>
      </c>
      <c r="P30" s="201">
        <f t="shared" si="5"/>
        <v>0</v>
      </c>
      <c r="R30" s="37"/>
      <c r="S30" s="94"/>
      <c r="T30" s="94"/>
      <c r="U30" s="94"/>
      <c r="V30" s="94"/>
      <c r="W30" s="94"/>
      <c r="X30" s="94"/>
      <c r="Y30" s="94"/>
    </row>
    <row r="31" spans="1:25" x14ac:dyDescent="0.25">
      <c r="A31" s="18" t="s">
        <v>17</v>
      </c>
      <c r="B31" s="63">
        <f t="shared" si="1"/>
        <v>61051637</v>
      </c>
      <c r="C31" s="63">
        <v>7639130</v>
      </c>
      <c r="D31" s="63">
        <v>1246268</v>
      </c>
      <c r="E31" s="63">
        <v>0</v>
      </c>
      <c r="F31" s="63">
        <v>0</v>
      </c>
      <c r="G31" s="43">
        <v>2094297</v>
      </c>
      <c r="H31" s="63">
        <v>46279367</v>
      </c>
      <c r="I31" s="63">
        <v>3792575</v>
      </c>
      <c r="J31" s="69"/>
      <c r="K31" s="84">
        <v>0</v>
      </c>
      <c r="L31" s="68"/>
      <c r="M31" s="201">
        <f t="shared" si="2"/>
        <v>14.553906228591382</v>
      </c>
      <c r="N31" s="201">
        <f t="shared" si="3"/>
        <v>3.430369934224696</v>
      </c>
      <c r="O31" s="201">
        <f t="shared" si="4"/>
        <v>82.015723837183913</v>
      </c>
      <c r="P31" s="201">
        <f t="shared" si="5"/>
        <v>0</v>
      </c>
      <c r="R31" s="37"/>
      <c r="S31" s="94"/>
      <c r="T31" s="94"/>
      <c r="U31" s="94"/>
      <c r="V31" s="94"/>
      <c r="W31" s="94"/>
      <c r="X31" s="94"/>
      <c r="Y31" s="94"/>
    </row>
    <row r="32" spans="1:25" x14ac:dyDescent="0.25">
      <c r="A32" s="18" t="s">
        <v>18</v>
      </c>
      <c r="B32" s="63">
        <f t="shared" si="1"/>
        <v>2232049.1799999997</v>
      </c>
      <c r="C32" s="63">
        <v>716563.72</v>
      </c>
      <c r="D32" s="63">
        <v>105358.87</v>
      </c>
      <c r="E32" s="63">
        <v>799.89</v>
      </c>
      <c r="F32" s="63">
        <v>8430.1</v>
      </c>
      <c r="G32" s="43">
        <v>353426.63999999996</v>
      </c>
      <c r="H32" s="63">
        <v>1047469.96</v>
      </c>
      <c r="I32" s="63">
        <v>0</v>
      </c>
      <c r="J32" s="69"/>
      <c r="K32" s="84">
        <v>0</v>
      </c>
      <c r="L32" s="68"/>
      <c r="M32" s="201">
        <f t="shared" si="2"/>
        <v>37.237198330907752</v>
      </c>
      <c r="N32" s="201">
        <f t="shared" si="3"/>
        <v>15.834177990648039</v>
      </c>
      <c r="O32" s="201">
        <f t="shared" si="4"/>
        <v>46.928623678444218</v>
      </c>
      <c r="P32" s="201">
        <f t="shared" si="5"/>
        <v>0</v>
      </c>
      <c r="R32" s="37"/>
      <c r="S32" s="94"/>
      <c r="T32" s="94"/>
      <c r="U32" s="94"/>
      <c r="V32" s="94"/>
      <c r="W32" s="94"/>
      <c r="X32" s="94"/>
      <c r="Y32" s="94"/>
    </row>
    <row r="33" spans="1:256" x14ac:dyDescent="0.25">
      <c r="A33" s="18" t="s">
        <v>19</v>
      </c>
      <c r="B33" s="63">
        <f t="shared" si="1"/>
        <v>6522447.7700000005</v>
      </c>
      <c r="C33" s="63">
        <v>1187161.47</v>
      </c>
      <c r="D33" s="63">
        <v>768790.02</v>
      </c>
      <c r="E33" s="63">
        <v>7977.06</v>
      </c>
      <c r="F33" s="63">
        <v>22707.919999999998</v>
      </c>
      <c r="G33" s="43">
        <v>247919.5</v>
      </c>
      <c r="H33" s="63">
        <v>3677793.58</v>
      </c>
      <c r="I33" s="63">
        <v>604856.52</v>
      </c>
      <c r="J33" s="69"/>
      <c r="K33" s="84">
        <v>5241.7</v>
      </c>
      <c r="L33" s="68"/>
      <c r="M33" s="201">
        <f t="shared" si="2"/>
        <v>30.458449650413989</v>
      </c>
      <c r="N33" s="201">
        <f t="shared" si="3"/>
        <v>3.8010193219224506</v>
      </c>
      <c r="O33" s="201">
        <f t="shared" si="4"/>
        <v>65.660167026527205</v>
      </c>
      <c r="P33" s="201">
        <f t="shared" si="5"/>
        <v>8.0364001136340249E-2</v>
      </c>
      <c r="R33" s="37"/>
      <c r="S33" s="94"/>
      <c r="T33" s="94"/>
      <c r="U33" s="94"/>
      <c r="V33" s="94"/>
      <c r="W33" s="94"/>
      <c r="X33" s="94"/>
      <c r="Y33" s="94"/>
    </row>
    <row r="34" spans="1:256" x14ac:dyDescent="0.25">
      <c r="A34" s="18" t="s">
        <v>20</v>
      </c>
      <c r="B34" s="63">
        <f t="shared" si="1"/>
        <v>1838467.23</v>
      </c>
      <c r="C34" s="63">
        <v>63352.86</v>
      </c>
      <c r="D34" s="63">
        <v>0</v>
      </c>
      <c r="E34" s="63">
        <v>2979.26</v>
      </c>
      <c r="F34" s="63">
        <v>0</v>
      </c>
      <c r="G34" s="43">
        <v>54811.519999999997</v>
      </c>
      <c r="H34" s="63">
        <v>1596215.22</v>
      </c>
      <c r="I34" s="63">
        <v>121108.37</v>
      </c>
      <c r="J34" s="69"/>
      <c r="K34" s="84">
        <v>0</v>
      </c>
      <c r="L34" s="68"/>
      <c r="M34" s="201">
        <f t="shared" si="2"/>
        <v>3.6080120938571199</v>
      </c>
      <c r="N34" s="201">
        <f t="shared" si="3"/>
        <v>2.9813705191797188</v>
      </c>
      <c r="O34" s="201">
        <f t="shared" si="4"/>
        <v>93.410617386963153</v>
      </c>
      <c r="P34" s="201">
        <f t="shared" si="5"/>
        <v>0</v>
      </c>
      <c r="R34" s="37"/>
      <c r="S34" s="94"/>
      <c r="T34" s="94"/>
      <c r="U34" s="94"/>
      <c r="V34" s="94"/>
      <c r="W34" s="94"/>
      <c r="X34" s="94"/>
      <c r="Y34" s="94"/>
    </row>
    <row r="35" spans="1:256" x14ac:dyDescent="0.25">
      <c r="C35" s="63"/>
      <c r="D35" s="63">
        <v>0</v>
      </c>
      <c r="E35" s="63"/>
      <c r="F35" s="63"/>
      <c r="G35" s="43"/>
      <c r="H35" s="63"/>
      <c r="I35" s="63"/>
      <c r="J35" s="75"/>
      <c r="K35" s="84">
        <v>0</v>
      </c>
      <c r="L35" s="68"/>
      <c r="M35" s="201"/>
      <c r="N35" s="201"/>
      <c r="O35" s="201"/>
      <c r="P35" s="201"/>
    </row>
    <row r="36" spans="1:256" x14ac:dyDescent="0.25">
      <c r="A36" s="18" t="s">
        <v>21</v>
      </c>
      <c r="B36" s="63">
        <f t="shared" si="1"/>
        <v>2206699.48</v>
      </c>
      <c r="C36" s="63">
        <v>540224.91</v>
      </c>
      <c r="D36" s="63">
        <v>-75196.69</v>
      </c>
      <c r="E36" s="63">
        <v>2186.58</v>
      </c>
      <c r="F36" s="63">
        <v>0</v>
      </c>
      <c r="G36" s="43">
        <v>127804.43</v>
      </c>
      <c r="H36" s="63">
        <v>1476567.25</v>
      </c>
      <c r="I36" s="63">
        <v>135113</v>
      </c>
      <c r="J36" s="69"/>
      <c r="K36" s="84">
        <v>0</v>
      </c>
      <c r="L36" s="68"/>
      <c r="M36" s="201">
        <f t="shared" si="2"/>
        <v>21.172561295025098</v>
      </c>
      <c r="N36" s="201">
        <f t="shared" si="3"/>
        <v>5.7916554183445035</v>
      </c>
      <c r="O36" s="201">
        <f t="shared" si="4"/>
        <v>73.035783286630405</v>
      </c>
      <c r="P36" s="201">
        <f t="shared" si="5"/>
        <v>0</v>
      </c>
      <c r="R36" s="37"/>
      <c r="S36" s="94"/>
      <c r="T36" s="94"/>
      <c r="U36" s="94"/>
      <c r="V36" s="94"/>
      <c r="W36" s="94"/>
      <c r="X36" s="94"/>
      <c r="Y36" s="94"/>
    </row>
    <row r="37" spans="1:256" x14ac:dyDescent="0.25">
      <c r="A37" s="18" t="s">
        <v>22</v>
      </c>
      <c r="B37" s="63">
        <f t="shared" si="1"/>
        <v>10088319.370000001</v>
      </c>
      <c r="C37" s="63">
        <v>1999184.64</v>
      </c>
      <c r="D37" s="63">
        <v>273512.09999999998</v>
      </c>
      <c r="E37" s="63">
        <v>179.6</v>
      </c>
      <c r="F37" s="63">
        <v>36784.76</v>
      </c>
      <c r="G37" s="43">
        <v>407360.66</v>
      </c>
      <c r="H37" s="63">
        <v>6617292.6100000003</v>
      </c>
      <c r="I37" s="63">
        <v>747556.15</v>
      </c>
      <c r="J37" s="69"/>
      <c r="K37" s="84">
        <v>6448.85</v>
      </c>
      <c r="L37" s="68"/>
      <c r="M37" s="201">
        <f t="shared" si="2"/>
        <v>22.894409021866636</v>
      </c>
      <c r="N37" s="201">
        <f t="shared" si="3"/>
        <v>4.0379437353201073</v>
      </c>
      <c r="O37" s="201">
        <f t="shared" si="4"/>
        <v>73.003723314917224</v>
      </c>
      <c r="P37" s="201">
        <f t="shared" si="5"/>
        <v>6.3923927896029728E-2</v>
      </c>
      <c r="R37" s="37"/>
      <c r="S37" s="94"/>
      <c r="T37" s="94"/>
      <c r="U37" s="94"/>
      <c r="V37" s="94"/>
      <c r="W37" s="94"/>
      <c r="X37" s="94"/>
      <c r="Y37" s="94"/>
    </row>
    <row r="38" spans="1:256" x14ac:dyDescent="0.25">
      <c r="A38" s="18" t="s">
        <v>23</v>
      </c>
      <c r="B38" s="63">
        <f t="shared" si="1"/>
        <v>6903034.8200000003</v>
      </c>
      <c r="C38" s="63">
        <v>414532.2</v>
      </c>
      <c r="D38" s="63">
        <v>404763.81</v>
      </c>
      <c r="E38" s="63">
        <v>0</v>
      </c>
      <c r="F38" s="63">
        <v>67377.960000000006</v>
      </c>
      <c r="G38" s="43">
        <v>228283.78</v>
      </c>
      <c r="H38" s="63">
        <v>5290740.67</v>
      </c>
      <c r="I38" s="63">
        <v>497336.4</v>
      </c>
      <c r="J38" s="69"/>
      <c r="K38" s="84">
        <v>0</v>
      </c>
      <c r="L38" s="68"/>
      <c r="M38" s="201">
        <f t="shared" si="2"/>
        <v>12.844697920848672</v>
      </c>
      <c r="N38" s="201">
        <f t="shared" si="3"/>
        <v>3.3070060625885702</v>
      </c>
      <c r="O38" s="201">
        <f t="shared" si="4"/>
        <v>83.848296016562756</v>
      </c>
      <c r="P38" s="201">
        <f t="shared" si="5"/>
        <v>0</v>
      </c>
      <c r="R38" s="37"/>
      <c r="S38" s="94"/>
      <c r="T38" s="94"/>
      <c r="U38" s="94"/>
      <c r="V38" s="94"/>
      <c r="W38" s="94"/>
      <c r="X38" s="94"/>
      <c r="Y38" s="94"/>
    </row>
    <row r="39" spans="1:256" x14ac:dyDescent="0.25">
      <c r="A39" s="178" t="s">
        <v>24</v>
      </c>
      <c r="B39" s="65">
        <f t="shared" si="1"/>
        <v>2487421.8000000003</v>
      </c>
      <c r="C39" s="65">
        <v>245190.16</v>
      </c>
      <c r="D39" s="65">
        <v>192622.4</v>
      </c>
      <c r="E39" s="65">
        <v>2754.63</v>
      </c>
      <c r="F39" s="65">
        <v>84007.9</v>
      </c>
      <c r="G39" s="45">
        <v>160804.51</v>
      </c>
      <c r="H39" s="65">
        <v>1802042.2000000002</v>
      </c>
      <c r="I39" s="65">
        <v>0</v>
      </c>
      <c r="J39" s="87"/>
      <c r="K39" s="65">
        <v>0</v>
      </c>
      <c r="L39" s="90"/>
      <c r="M39" s="204">
        <f t="shared" si="2"/>
        <v>21.08910881138052</v>
      </c>
      <c r="N39" s="204">
        <f t="shared" si="3"/>
        <v>6.46470614674198</v>
      </c>
      <c r="O39" s="204">
        <f t="shared" si="4"/>
        <v>72.446185041877499</v>
      </c>
      <c r="P39" s="204">
        <f t="shared" si="5"/>
        <v>0</v>
      </c>
      <c r="R39" s="37"/>
      <c r="S39" s="37"/>
      <c r="T39" s="37"/>
      <c r="U39" s="94"/>
      <c r="V39" s="94"/>
      <c r="W39" s="94"/>
      <c r="X39" s="94"/>
      <c r="Y39" s="94"/>
    </row>
    <row r="40" spans="1:256" x14ac:dyDescent="0.25">
      <c r="A40" s="52"/>
      <c r="J40" s="68"/>
      <c r="M40" s="191"/>
      <c r="N40" s="201"/>
      <c r="O40" s="201"/>
      <c r="P40" s="201"/>
      <c r="R40" s="14"/>
      <c r="S40" s="7"/>
      <c r="T40" s="7"/>
    </row>
    <row r="41" spans="1:256" s="18" customFormat="1" x14ac:dyDescent="0.25">
      <c r="A41" s="62"/>
      <c r="B41" s="62"/>
      <c r="C41" s="62"/>
      <c r="D41" s="62"/>
      <c r="E41" s="62"/>
      <c r="F41" s="62"/>
      <c r="G41" s="62"/>
      <c r="H41" s="62"/>
      <c r="I41" s="52"/>
      <c r="J41" s="52"/>
      <c r="K41" s="52"/>
      <c r="L41" s="52"/>
      <c r="M41" s="52"/>
      <c r="N41" s="52"/>
      <c r="O41" s="52"/>
      <c r="P41" s="52"/>
      <c r="Q41" s="52"/>
      <c r="R41" s="14"/>
      <c r="S41" s="7"/>
      <c r="T41" s="7"/>
      <c r="U41" s="2"/>
      <c r="V41" s="2"/>
      <c r="W41" s="2"/>
      <c r="X41" s="2"/>
      <c r="Y41" s="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</row>
    <row r="42" spans="1:256" x14ac:dyDescent="0.25">
      <c r="A42" s="47" t="s">
        <v>189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170"/>
      <c r="R42" s="14"/>
      <c r="S42" s="7"/>
      <c r="T42" s="7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  <c r="DE42" s="170"/>
      <c r="DF42" s="170"/>
      <c r="DG42" s="170"/>
      <c r="DH42" s="170"/>
      <c r="DI42" s="170"/>
      <c r="DJ42" s="170"/>
      <c r="DK42" s="170"/>
      <c r="DL42" s="170"/>
      <c r="DM42" s="170"/>
      <c r="DN42" s="170"/>
      <c r="DO42" s="170"/>
      <c r="DP42" s="170"/>
      <c r="DQ42" s="170"/>
      <c r="DR42" s="170"/>
      <c r="DS42" s="170"/>
      <c r="DT42" s="170"/>
      <c r="DU42" s="170"/>
      <c r="DV42" s="170"/>
      <c r="DW42" s="170"/>
      <c r="DX42" s="170"/>
      <c r="DY42" s="170"/>
      <c r="DZ42" s="170"/>
      <c r="EA42" s="170"/>
      <c r="EB42" s="170"/>
      <c r="EC42" s="170"/>
      <c r="ED42" s="170"/>
      <c r="EE42" s="170"/>
      <c r="EF42" s="170"/>
      <c r="EG42" s="170"/>
      <c r="EH42" s="170"/>
      <c r="EI42" s="170"/>
      <c r="EJ42" s="170"/>
      <c r="EK42" s="170"/>
      <c r="EL42" s="170"/>
      <c r="EM42" s="170"/>
      <c r="EN42" s="170"/>
      <c r="EO42" s="170"/>
      <c r="EP42" s="170"/>
      <c r="EQ42" s="170"/>
      <c r="ER42" s="170"/>
      <c r="ES42" s="170"/>
      <c r="ET42" s="170"/>
      <c r="EU42" s="170"/>
      <c r="EV42" s="170"/>
      <c r="EW42" s="170"/>
      <c r="EX42" s="170"/>
      <c r="EY42" s="170"/>
      <c r="EZ42" s="170"/>
      <c r="FA42" s="170"/>
      <c r="FB42" s="170"/>
      <c r="FC42" s="170"/>
      <c r="FD42" s="170"/>
      <c r="FE42" s="170"/>
      <c r="FF42" s="170"/>
      <c r="FG42" s="170"/>
      <c r="FH42" s="170"/>
      <c r="FI42" s="170"/>
      <c r="FJ42" s="170"/>
      <c r="FK42" s="170"/>
      <c r="FL42" s="170"/>
      <c r="FM42" s="170"/>
      <c r="FN42" s="170"/>
      <c r="FO42" s="170"/>
      <c r="FP42" s="170"/>
      <c r="FQ42" s="170"/>
      <c r="FR42" s="170"/>
      <c r="FS42" s="170"/>
      <c r="FT42" s="170"/>
      <c r="FU42" s="170"/>
      <c r="FV42" s="170"/>
      <c r="FW42" s="170"/>
      <c r="FX42" s="170"/>
      <c r="FY42" s="170"/>
      <c r="FZ42" s="170"/>
      <c r="GA42" s="170"/>
      <c r="GB42" s="170"/>
      <c r="GC42" s="170"/>
      <c r="GD42" s="170"/>
      <c r="GE42" s="170"/>
      <c r="GF42" s="170"/>
      <c r="GG42" s="170"/>
      <c r="GH42" s="170"/>
      <c r="GI42" s="170"/>
      <c r="GJ42" s="170"/>
      <c r="GK42" s="170"/>
      <c r="GL42" s="170"/>
      <c r="GM42" s="170"/>
      <c r="GN42" s="170"/>
      <c r="GO42" s="170"/>
      <c r="GP42" s="170"/>
      <c r="GQ42" s="170"/>
      <c r="GR42" s="170"/>
      <c r="GS42" s="170"/>
      <c r="GT42" s="170"/>
      <c r="GU42" s="170"/>
      <c r="GV42" s="170"/>
      <c r="GW42" s="170"/>
      <c r="GX42" s="170"/>
      <c r="GY42" s="170"/>
      <c r="GZ42" s="170"/>
      <c r="HA42" s="170"/>
      <c r="HB42" s="170"/>
      <c r="HC42" s="170"/>
      <c r="HD42" s="170"/>
      <c r="HE42" s="170"/>
      <c r="HF42" s="170"/>
      <c r="HG42" s="170"/>
      <c r="HH42" s="170"/>
      <c r="HI42" s="170"/>
      <c r="HJ42" s="170"/>
      <c r="HK42" s="170"/>
      <c r="HL42" s="170"/>
      <c r="HM42" s="170"/>
      <c r="HN42" s="170"/>
      <c r="HO42" s="170"/>
      <c r="HP42" s="170"/>
      <c r="HQ42" s="170"/>
      <c r="HR42" s="170"/>
      <c r="HS42" s="170"/>
      <c r="HT42" s="170"/>
      <c r="HU42" s="170"/>
      <c r="HV42" s="170"/>
      <c r="HW42" s="170"/>
      <c r="HX42" s="170"/>
      <c r="HY42" s="170"/>
      <c r="HZ42" s="170"/>
      <c r="IA42" s="170"/>
      <c r="IB42" s="170"/>
      <c r="IC42" s="170"/>
      <c r="ID42" s="170"/>
      <c r="IE42" s="170"/>
      <c r="IF42" s="170"/>
      <c r="IG42" s="170"/>
      <c r="IH42" s="170"/>
      <c r="II42" s="170"/>
      <c r="IJ42" s="170"/>
      <c r="IK42" s="170"/>
      <c r="IL42" s="170"/>
      <c r="IM42" s="170"/>
      <c r="IN42" s="170"/>
      <c r="IO42" s="170"/>
      <c r="IP42" s="170"/>
      <c r="IQ42" s="170"/>
      <c r="IR42" s="170"/>
      <c r="IS42" s="170"/>
      <c r="IT42" s="170"/>
      <c r="IU42" s="170"/>
      <c r="IV42" s="170"/>
    </row>
    <row r="43" spans="1:256" x14ac:dyDescent="0.25">
      <c r="I43" s="68"/>
      <c r="J43" s="68"/>
      <c r="M43" s="191"/>
      <c r="N43" s="191"/>
      <c r="O43" s="191"/>
      <c r="P43" s="191"/>
      <c r="R43" s="14"/>
      <c r="S43" s="7"/>
      <c r="T43" s="7"/>
    </row>
    <row r="44" spans="1:256" x14ac:dyDescent="0.25">
      <c r="I44" s="68"/>
      <c r="J44" s="68"/>
      <c r="K44" s="191"/>
      <c r="M44" s="191"/>
      <c r="O44" s="191"/>
      <c r="P44" s="191"/>
      <c r="R44" s="7"/>
      <c r="S44" s="7"/>
      <c r="T44" s="7"/>
    </row>
    <row r="45" spans="1:256" x14ac:dyDescent="0.25">
      <c r="M45" s="191"/>
      <c r="N45" s="191"/>
      <c r="O45" s="191"/>
      <c r="P45" s="191"/>
    </row>
    <row r="46" spans="1:256" x14ac:dyDescent="0.25">
      <c r="M46" s="191"/>
      <c r="N46" s="191"/>
      <c r="O46" s="191"/>
      <c r="P46" s="191"/>
    </row>
    <row r="47" spans="1:256" x14ac:dyDescent="0.25">
      <c r="M47" s="191"/>
      <c r="N47" s="191"/>
      <c r="O47" s="191"/>
      <c r="P47" s="191"/>
    </row>
    <row r="48" spans="1:256" x14ac:dyDescent="0.25">
      <c r="M48" s="191"/>
      <c r="N48" s="191"/>
      <c r="O48" s="191"/>
      <c r="P48" s="191"/>
    </row>
    <row r="49" spans="13:16" x14ac:dyDescent="0.25">
      <c r="M49" s="191"/>
      <c r="N49" s="191"/>
      <c r="O49" s="191"/>
      <c r="P49" s="191"/>
    </row>
    <row r="50" spans="13:16" x14ac:dyDescent="0.25">
      <c r="M50" s="191"/>
      <c r="N50" s="191"/>
      <c r="O50" s="191"/>
      <c r="P50" s="191"/>
    </row>
    <row r="51" spans="13:16" x14ac:dyDescent="0.25">
      <c r="M51" s="191"/>
      <c r="N51" s="191"/>
      <c r="O51" s="191"/>
      <c r="P51" s="191"/>
    </row>
    <row r="52" spans="13:16" x14ac:dyDescent="0.25">
      <c r="M52" s="191"/>
      <c r="N52" s="191"/>
      <c r="O52" s="191"/>
      <c r="P52" s="191"/>
    </row>
    <row r="53" spans="13:16" x14ac:dyDescent="0.25">
      <c r="M53" s="191"/>
      <c r="N53" s="191"/>
      <c r="O53" s="191"/>
      <c r="P53" s="191"/>
    </row>
    <row r="54" spans="13:16" x14ac:dyDescent="0.25">
      <c r="M54" s="191"/>
      <c r="N54" s="191"/>
      <c r="O54" s="191"/>
      <c r="P54" s="191"/>
    </row>
    <row r="55" spans="13:16" x14ac:dyDescent="0.25">
      <c r="M55" s="191"/>
      <c r="N55" s="191"/>
      <c r="O55" s="191"/>
      <c r="P55" s="191"/>
    </row>
    <row r="56" spans="13:16" x14ac:dyDescent="0.25">
      <c r="M56" s="191"/>
      <c r="N56" s="191"/>
      <c r="O56" s="191"/>
      <c r="P56" s="191"/>
    </row>
    <row r="57" spans="13:16" x14ac:dyDescent="0.25">
      <c r="M57" s="191"/>
      <c r="N57" s="191"/>
      <c r="O57" s="191"/>
      <c r="P57" s="191"/>
    </row>
    <row r="58" spans="13:16" x14ac:dyDescent="0.25">
      <c r="M58" s="191"/>
      <c r="N58" s="191"/>
      <c r="O58" s="191"/>
      <c r="P58" s="191"/>
    </row>
    <row r="59" spans="13:16" x14ac:dyDescent="0.25">
      <c r="M59" s="191"/>
      <c r="N59" s="191"/>
      <c r="O59" s="191"/>
      <c r="P59" s="191"/>
    </row>
    <row r="60" spans="13:16" x14ac:dyDescent="0.25">
      <c r="M60" s="191"/>
      <c r="N60" s="191"/>
      <c r="O60" s="191"/>
      <c r="P60" s="191"/>
    </row>
    <row r="61" spans="13:16" x14ac:dyDescent="0.25">
      <c r="M61" s="191"/>
      <c r="N61" s="191"/>
      <c r="O61" s="191"/>
      <c r="P61" s="191"/>
    </row>
    <row r="62" spans="13:16" x14ac:dyDescent="0.25">
      <c r="M62" s="191"/>
      <c r="N62" s="191"/>
      <c r="O62" s="191"/>
      <c r="P62" s="191"/>
    </row>
    <row r="63" spans="13:16" x14ac:dyDescent="0.25">
      <c r="M63" s="191"/>
      <c r="N63" s="191"/>
      <c r="O63" s="191"/>
      <c r="P63" s="191"/>
    </row>
    <row r="64" spans="13:16" x14ac:dyDescent="0.25">
      <c r="M64" s="191"/>
      <c r="N64" s="191"/>
      <c r="O64" s="191"/>
      <c r="P64" s="191"/>
    </row>
    <row r="65" spans="13:16" x14ac:dyDescent="0.25">
      <c r="M65" s="191"/>
      <c r="N65" s="191"/>
      <c r="O65" s="191"/>
      <c r="P65" s="191"/>
    </row>
    <row r="66" spans="13:16" x14ac:dyDescent="0.25">
      <c r="M66" s="191"/>
      <c r="N66" s="191"/>
      <c r="O66" s="191"/>
      <c r="P66" s="191"/>
    </row>
    <row r="67" spans="13:16" x14ac:dyDescent="0.25">
      <c r="M67" s="191"/>
      <c r="N67" s="191"/>
      <c r="O67" s="191"/>
      <c r="P67" s="191"/>
    </row>
    <row r="68" spans="13:16" x14ac:dyDescent="0.25">
      <c r="M68" s="191"/>
      <c r="N68" s="191"/>
      <c r="O68" s="191"/>
      <c r="P68" s="191"/>
    </row>
    <row r="69" spans="13:16" x14ac:dyDescent="0.25">
      <c r="M69" s="191"/>
      <c r="N69" s="191"/>
      <c r="O69" s="191"/>
      <c r="P69" s="191"/>
    </row>
    <row r="70" spans="13:16" x14ac:dyDescent="0.25">
      <c r="M70" s="191"/>
      <c r="N70" s="191"/>
      <c r="O70" s="191"/>
      <c r="P70" s="191"/>
    </row>
    <row r="71" spans="13:16" x14ac:dyDescent="0.25">
      <c r="M71" s="191"/>
      <c r="N71" s="191"/>
      <c r="O71" s="191"/>
      <c r="P71" s="191"/>
    </row>
    <row r="72" spans="13:16" x14ac:dyDescent="0.25">
      <c r="M72" s="191"/>
      <c r="N72" s="191"/>
      <c r="O72" s="191"/>
      <c r="P72" s="191"/>
    </row>
    <row r="73" spans="13:16" x14ac:dyDescent="0.25">
      <c r="M73" s="191"/>
      <c r="N73" s="191"/>
      <c r="O73" s="191"/>
      <c r="P73" s="191"/>
    </row>
    <row r="74" spans="13:16" x14ac:dyDescent="0.25">
      <c r="M74" s="191"/>
      <c r="N74" s="191"/>
      <c r="O74" s="191"/>
      <c r="P74" s="191"/>
    </row>
    <row r="75" spans="13:16" x14ac:dyDescent="0.25">
      <c r="M75" s="191"/>
      <c r="N75" s="191"/>
      <c r="O75" s="191"/>
      <c r="P75" s="191"/>
    </row>
    <row r="76" spans="13:16" x14ac:dyDescent="0.25">
      <c r="M76" s="191"/>
      <c r="N76" s="191"/>
      <c r="O76" s="191"/>
      <c r="P76" s="191"/>
    </row>
    <row r="77" spans="13:16" x14ac:dyDescent="0.25">
      <c r="M77" s="191"/>
      <c r="N77" s="191"/>
      <c r="O77" s="191"/>
      <c r="P77" s="191"/>
    </row>
    <row r="78" spans="13:16" x14ac:dyDescent="0.25">
      <c r="M78" s="191"/>
      <c r="N78" s="191"/>
      <c r="O78" s="191"/>
      <c r="P78" s="191"/>
    </row>
    <row r="79" spans="13:16" x14ac:dyDescent="0.25">
      <c r="M79" s="191"/>
      <c r="N79" s="191"/>
      <c r="O79" s="191"/>
      <c r="P79" s="191"/>
    </row>
    <row r="80" spans="13:16" x14ac:dyDescent="0.25">
      <c r="M80" s="191"/>
      <c r="N80" s="191"/>
      <c r="O80" s="191"/>
      <c r="P80" s="191"/>
    </row>
    <row r="81" spans="13:16" x14ac:dyDescent="0.25">
      <c r="M81" s="191"/>
      <c r="N81" s="191"/>
      <c r="O81" s="191"/>
      <c r="P81" s="191"/>
    </row>
    <row r="82" spans="13:16" x14ac:dyDescent="0.25">
      <c r="M82" s="191"/>
      <c r="N82" s="191"/>
      <c r="O82" s="191"/>
      <c r="P82" s="191"/>
    </row>
    <row r="83" spans="13:16" x14ac:dyDescent="0.25">
      <c r="M83" s="191"/>
      <c r="N83" s="191"/>
      <c r="O83" s="191"/>
      <c r="P83" s="191"/>
    </row>
    <row r="84" spans="13:16" x14ac:dyDescent="0.25">
      <c r="M84" s="191"/>
      <c r="N84" s="191"/>
      <c r="O84" s="191"/>
      <c r="P84" s="191"/>
    </row>
    <row r="85" spans="13:16" x14ac:dyDescent="0.25">
      <c r="M85" s="191"/>
      <c r="N85" s="191"/>
      <c r="O85" s="191"/>
      <c r="P85" s="191"/>
    </row>
    <row r="86" spans="13:16" x14ac:dyDescent="0.25">
      <c r="M86" s="191"/>
      <c r="N86" s="191"/>
      <c r="O86" s="191"/>
      <c r="P86" s="191"/>
    </row>
    <row r="87" spans="13:16" x14ac:dyDescent="0.25">
      <c r="M87" s="191"/>
      <c r="N87" s="191"/>
      <c r="O87" s="191"/>
      <c r="P87" s="191"/>
    </row>
    <row r="88" spans="13:16" x14ac:dyDescent="0.25">
      <c r="M88" s="191"/>
      <c r="N88" s="191"/>
      <c r="O88" s="191"/>
      <c r="P88" s="191"/>
    </row>
    <row r="89" spans="13:16" x14ac:dyDescent="0.25">
      <c r="M89" s="191"/>
      <c r="N89" s="191"/>
      <c r="O89" s="191"/>
      <c r="P89" s="191"/>
    </row>
    <row r="90" spans="13:16" x14ac:dyDescent="0.25">
      <c r="M90" s="191"/>
      <c r="N90" s="191"/>
      <c r="O90" s="191"/>
      <c r="P90" s="191"/>
    </row>
    <row r="91" spans="13:16" x14ac:dyDescent="0.25">
      <c r="M91" s="191"/>
      <c r="N91" s="191"/>
      <c r="O91" s="191"/>
      <c r="P91" s="191"/>
    </row>
    <row r="92" spans="13:16" x14ac:dyDescent="0.25">
      <c r="M92" s="191"/>
      <c r="N92" s="191"/>
      <c r="O92" s="191"/>
      <c r="P92" s="191"/>
    </row>
    <row r="93" spans="13:16" x14ac:dyDescent="0.25">
      <c r="M93" s="191"/>
      <c r="N93" s="191"/>
      <c r="O93" s="191"/>
      <c r="P93" s="191"/>
    </row>
    <row r="94" spans="13:16" x14ac:dyDescent="0.25">
      <c r="M94" s="191"/>
      <c r="N94" s="191"/>
      <c r="O94" s="191"/>
      <c r="P94" s="191"/>
    </row>
    <row r="95" spans="13:16" x14ac:dyDescent="0.25">
      <c r="M95" s="191"/>
      <c r="N95" s="191"/>
      <c r="O95" s="191"/>
      <c r="P95" s="191"/>
    </row>
    <row r="96" spans="13:16" x14ac:dyDescent="0.25">
      <c r="M96" s="191"/>
      <c r="N96" s="191"/>
      <c r="O96" s="191"/>
      <c r="P96" s="191"/>
    </row>
    <row r="97" spans="13:16" x14ac:dyDescent="0.25">
      <c r="M97" s="191"/>
      <c r="N97" s="191"/>
      <c r="O97" s="191"/>
      <c r="P97" s="191"/>
    </row>
    <row r="98" spans="13:16" x14ac:dyDescent="0.25">
      <c r="M98" s="191"/>
      <c r="N98" s="191"/>
      <c r="O98" s="191"/>
      <c r="P98" s="191"/>
    </row>
    <row r="99" spans="13:16" x14ac:dyDescent="0.25">
      <c r="M99" s="191"/>
      <c r="N99" s="191"/>
      <c r="O99" s="191"/>
      <c r="P99" s="191"/>
    </row>
    <row r="100" spans="13:16" x14ac:dyDescent="0.25">
      <c r="M100" s="191"/>
      <c r="N100" s="191"/>
      <c r="O100" s="191"/>
      <c r="P100" s="191"/>
    </row>
    <row r="101" spans="13:16" x14ac:dyDescent="0.25">
      <c r="M101" s="191"/>
      <c r="N101" s="191"/>
      <c r="O101" s="191"/>
      <c r="P101" s="191"/>
    </row>
    <row r="102" spans="13:16" x14ac:dyDescent="0.25">
      <c r="M102" s="191"/>
      <c r="N102" s="191"/>
      <c r="O102" s="191"/>
      <c r="P102" s="191"/>
    </row>
    <row r="103" spans="13:16" x14ac:dyDescent="0.25">
      <c r="M103" s="191"/>
      <c r="N103" s="191"/>
      <c r="O103" s="191"/>
      <c r="P103" s="191"/>
    </row>
    <row r="104" spans="13:16" x14ac:dyDescent="0.25">
      <c r="M104" s="191"/>
      <c r="N104" s="191"/>
      <c r="O104" s="191"/>
      <c r="P104" s="191"/>
    </row>
    <row r="105" spans="13:16" x14ac:dyDescent="0.25">
      <c r="M105" s="191"/>
      <c r="N105" s="191"/>
      <c r="O105" s="191"/>
      <c r="P105" s="191"/>
    </row>
    <row r="106" spans="13:16" x14ac:dyDescent="0.25">
      <c r="M106" s="191"/>
      <c r="N106" s="191"/>
      <c r="O106" s="191"/>
      <c r="P106" s="191"/>
    </row>
    <row r="107" spans="13:16" x14ac:dyDescent="0.25">
      <c r="M107" s="191"/>
      <c r="N107" s="191"/>
      <c r="O107" s="191"/>
      <c r="P107" s="191"/>
    </row>
    <row r="108" spans="13:16" x14ac:dyDescent="0.25">
      <c r="M108" s="191"/>
      <c r="N108" s="191"/>
      <c r="O108" s="191"/>
      <c r="P108" s="191"/>
    </row>
    <row r="109" spans="13:16" x14ac:dyDescent="0.25">
      <c r="M109" s="191"/>
      <c r="N109" s="191"/>
      <c r="O109" s="191"/>
      <c r="P109" s="191"/>
    </row>
    <row r="110" spans="13:16" x14ac:dyDescent="0.25">
      <c r="M110" s="191"/>
      <c r="N110" s="191"/>
      <c r="O110" s="191"/>
      <c r="P110" s="191"/>
    </row>
    <row r="111" spans="13:16" x14ac:dyDescent="0.25">
      <c r="M111" s="191"/>
      <c r="N111" s="191"/>
      <c r="O111" s="191"/>
      <c r="P111" s="191"/>
    </row>
    <row r="112" spans="13:16" x14ac:dyDescent="0.25">
      <c r="M112" s="191"/>
      <c r="N112" s="191"/>
      <c r="O112" s="191"/>
      <c r="P112" s="191"/>
    </row>
    <row r="113" spans="13:16" x14ac:dyDescent="0.25">
      <c r="M113" s="191"/>
      <c r="N113" s="191"/>
      <c r="O113" s="191"/>
      <c r="P113" s="191"/>
    </row>
    <row r="114" spans="13:16" x14ac:dyDescent="0.25">
      <c r="M114" s="191"/>
      <c r="N114" s="191"/>
      <c r="O114" s="191"/>
      <c r="P114" s="191"/>
    </row>
    <row r="115" spans="13:16" x14ac:dyDescent="0.25">
      <c r="M115" s="191"/>
      <c r="N115" s="191"/>
      <c r="O115" s="191"/>
      <c r="P115" s="191"/>
    </row>
    <row r="116" spans="13:16" x14ac:dyDescent="0.25">
      <c r="M116" s="191"/>
      <c r="N116" s="191"/>
      <c r="O116" s="191"/>
      <c r="P116" s="191"/>
    </row>
    <row r="117" spans="13:16" x14ac:dyDescent="0.25">
      <c r="M117" s="191"/>
      <c r="N117" s="191"/>
      <c r="O117" s="191"/>
      <c r="P117" s="191"/>
    </row>
    <row r="118" spans="13:16" x14ac:dyDescent="0.25">
      <c r="M118" s="191"/>
      <c r="N118" s="191"/>
      <c r="O118" s="191"/>
      <c r="P118" s="191"/>
    </row>
    <row r="119" spans="13:16" x14ac:dyDescent="0.25">
      <c r="M119" s="191"/>
      <c r="N119" s="191"/>
      <c r="O119" s="191"/>
      <c r="P119" s="191"/>
    </row>
    <row r="120" spans="13:16" x14ac:dyDescent="0.25">
      <c r="M120" s="191"/>
      <c r="N120" s="191"/>
      <c r="O120" s="191"/>
      <c r="P120" s="191"/>
    </row>
    <row r="121" spans="13:16" x14ac:dyDescent="0.25">
      <c r="M121" s="191"/>
      <c r="N121" s="191"/>
      <c r="O121" s="191"/>
      <c r="P121" s="191"/>
    </row>
    <row r="122" spans="13:16" x14ac:dyDescent="0.25">
      <c r="M122" s="191"/>
      <c r="N122" s="191"/>
      <c r="O122" s="191"/>
      <c r="P122" s="191"/>
    </row>
    <row r="123" spans="13:16" x14ac:dyDescent="0.25">
      <c r="M123" s="191"/>
      <c r="N123" s="191"/>
      <c r="O123" s="191"/>
      <c r="P123" s="191"/>
    </row>
    <row r="124" spans="13:16" x14ac:dyDescent="0.25">
      <c r="M124" s="191"/>
      <c r="N124" s="191"/>
      <c r="O124" s="191"/>
      <c r="P124" s="191"/>
    </row>
    <row r="125" spans="13:16" x14ac:dyDescent="0.25">
      <c r="M125" s="191"/>
      <c r="N125" s="191"/>
      <c r="O125" s="191"/>
      <c r="P125" s="191"/>
    </row>
    <row r="126" spans="13:16" x14ac:dyDescent="0.25">
      <c r="M126" s="191"/>
      <c r="N126" s="191"/>
      <c r="O126" s="191"/>
      <c r="P126" s="191"/>
    </row>
    <row r="127" spans="13:16" x14ac:dyDescent="0.25">
      <c r="M127" s="191"/>
      <c r="N127" s="191"/>
      <c r="O127" s="191"/>
      <c r="P127" s="191"/>
    </row>
    <row r="128" spans="13:16" x14ac:dyDescent="0.25">
      <c r="M128" s="191"/>
      <c r="N128" s="191"/>
      <c r="O128" s="191"/>
      <c r="P128" s="191"/>
    </row>
    <row r="129" spans="13:16" x14ac:dyDescent="0.25">
      <c r="M129" s="191"/>
      <c r="N129" s="191"/>
      <c r="O129" s="191"/>
      <c r="P129" s="191"/>
    </row>
    <row r="130" spans="13:16" x14ac:dyDescent="0.25">
      <c r="M130" s="191"/>
      <c r="N130" s="191"/>
      <c r="O130" s="191"/>
      <c r="P130" s="191"/>
    </row>
    <row r="131" spans="13:16" x14ac:dyDescent="0.25">
      <c r="M131" s="191"/>
      <c r="N131" s="191"/>
      <c r="O131" s="191"/>
      <c r="P131" s="191"/>
    </row>
    <row r="132" spans="13:16" x14ac:dyDescent="0.25">
      <c r="M132" s="191"/>
      <c r="N132" s="191"/>
      <c r="O132" s="191"/>
      <c r="P132" s="191"/>
    </row>
    <row r="133" spans="13:16" x14ac:dyDescent="0.25">
      <c r="M133" s="191"/>
      <c r="N133" s="191"/>
      <c r="O133" s="191"/>
      <c r="P133" s="191"/>
    </row>
    <row r="134" spans="13:16" x14ac:dyDescent="0.25">
      <c r="M134" s="191"/>
      <c r="N134" s="191"/>
      <c r="O134" s="191"/>
      <c r="P134" s="191"/>
    </row>
    <row r="135" spans="13:16" x14ac:dyDescent="0.25">
      <c r="M135" s="191"/>
      <c r="N135" s="191"/>
      <c r="O135" s="191"/>
      <c r="P135" s="191"/>
    </row>
    <row r="136" spans="13:16" x14ac:dyDescent="0.25">
      <c r="M136" s="191"/>
      <c r="N136" s="191"/>
      <c r="O136" s="191"/>
      <c r="P136" s="191"/>
    </row>
    <row r="137" spans="13:16" x14ac:dyDescent="0.25">
      <c r="M137" s="191"/>
      <c r="N137" s="191"/>
      <c r="O137" s="191"/>
      <c r="P137" s="191"/>
    </row>
    <row r="138" spans="13:16" x14ac:dyDescent="0.25">
      <c r="M138" s="191"/>
      <c r="N138" s="191"/>
      <c r="O138" s="191"/>
      <c r="P138" s="191"/>
    </row>
    <row r="139" spans="13:16" x14ac:dyDescent="0.25">
      <c r="M139" s="191"/>
      <c r="N139" s="191"/>
      <c r="O139" s="191"/>
      <c r="P139" s="191"/>
    </row>
    <row r="140" spans="13:16" x14ac:dyDescent="0.25">
      <c r="M140" s="191"/>
      <c r="N140" s="191"/>
      <c r="O140" s="191"/>
      <c r="P140" s="191"/>
    </row>
    <row r="141" spans="13:16" x14ac:dyDescent="0.25">
      <c r="M141" s="191"/>
      <c r="N141" s="191"/>
      <c r="O141" s="191"/>
      <c r="P141" s="191"/>
    </row>
    <row r="142" spans="13:16" x14ac:dyDescent="0.25">
      <c r="M142" s="191"/>
      <c r="N142" s="191"/>
      <c r="O142" s="191"/>
      <c r="P142" s="191"/>
    </row>
    <row r="143" spans="13:16" x14ac:dyDescent="0.25">
      <c r="M143" s="191"/>
      <c r="N143" s="191"/>
      <c r="O143" s="191"/>
      <c r="P143" s="191"/>
    </row>
    <row r="144" spans="13:16" x14ac:dyDescent="0.25">
      <c r="M144" s="191"/>
      <c r="N144" s="191"/>
      <c r="O144" s="191"/>
      <c r="P144" s="191"/>
    </row>
    <row r="145" spans="13:16" x14ac:dyDescent="0.25">
      <c r="M145" s="191"/>
      <c r="N145" s="191"/>
      <c r="O145" s="191"/>
      <c r="P145" s="191"/>
    </row>
    <row r="146" spans="13:16" x14ac:dyDescent="0.25">
      <c r="M146" s="191"/>
      <c r="N146" s="191"/>
      <c r="O146" s="191"/>
      <c r="P146" s="191"/>
    </row>
    <row r="147" spans="13:16" x14ac:dyDescent="0.25">
      <c r="M147" s="191"/>
      <c r="N147" s="191"/>
      <c r="O147" s="191"/>
      <c r="P147" s="191"/>
    </row>
    <row r="148" spans="13:16" x14ac:dyDescent="0.25">
      <c r="M148" s="191"/>
      <c r="N148" s="191"/>
      <c r="O148" s="191"/>
      <c r="P148" s="191"/>
    </row>
    <row r="149" spans="13:16" x14ac:dyDescent="0.25">
      <c r="M149" s="191"/>
      <c r="N149" s="191"/>
      <c r="O149" s="191"/>
      <c r="P149" s="191"/>
    </row>
    <row r="150" spans="13:16" x14ac:dyDescent="0.25">
      <c r="M150" s="191"/>
      <c r="N150" s="191"/>
      <c r="O150" s="191"/>
      <c r="P150" s="191"/>
    </row>
    <row r="151" spans="13:16" x14ac:dyDescent="0.25">
      <c r="M151" s="191"/>
      <c r="N151" s="191"/>
      <c r="O151" s="191"/>
      <c r="P151" s="191"/>
    </row>
    <row r="152" spans="13:16" x14ac:dyDescent="0.25">
      <c r="M152" s="191"/>
      <c r="N152" s="191"/>
      <c r="O152" s="191"/>
      <c r="P152" s="191"/>
    </row>
    <row r="153" spans="13:16" x14ac:dyDescent="0.25">
      <c r="M153" s="191"/>
      <c r="N153" s="191"/>
      <c r="O153" s="191"/>
      <c r="P153" s="191"/>
    </row>
    <row r="154" spans="13:16" x14ac:dyDescent="0.25">
      <c r="M154" s="191"/>
      <c r="N154" s="191"/>
      <c r="O154" s="191"/>
      <c r="P154" s="191"/>
    </row>
    <row r="155" spans="13:16" x14ac:dyDescent="0.25">
      <c r="M155" s="191"/>
      <c r="N155" s="191"/>
      <c r="O155" s="191"/>
      <c r="P155" s="191"/>
    </row>
    <row r="156" spans="13:16" x14ac:dyDescent="0.25">
      <c r="M156" s="191"/>
      <c r="N156" s="191"/>
      <c r="O156" s="191"/>
      <c r="P156" s="191"/>
    </row>
    <row r="157" spans="13:16" x14ac:dyDescent="0.25">
      <c r="M157" s="191"/>
      <c r="N157" s="191"/>
      <c r="O157" s="191"/>
      <c r="P157" s="191"/>
    </row>
    <row r="158" spans="13:16" x14ac:dyDescent="0.25">
      <c r="M158" s="191"/>
      <c r="N158" s="191"/>
      <c r="O158" s="191"/>
      <c r="P158" s="191"/>
    </row>
    <row r="159" spans="13:16" x14ac:dyDescent="0.25">
      <c r="M159" s="191"/>
      <c r="N159" s="191"/>
      <c r="O159" s="191"/>
      <c r="P159" s="191"/>
    </row>
    <row r="160" spans="13:16" x14ac:dyDescent="0.25">
      <c r="M160" s="191"/>
      <c r="N160" s="191"/>
      <c r="O160" s="191"/>
      <c r="P160" s="191"/>
    </row>
    <row r="161" spans="13:16" x14ac:dyDescent="0.25">
      <c r="M161" s="191"/>
      <c r="N161" s="191"/>
      <c r="O161" s="191"/>
      <c r="P161" s="191"/>
    </row>
    <row r="162" spans="13:16" x14ac:dyDescent="0.25">
      <c r="M162" s="191"/>
      <c r="N162" s="191"/>
      <c r="O162" s="191"/>
      <c r="P162" s="191"/>
    </row>
    <row r="163" spans="13:16" x14ac:dyDescent="0.25">
      <c r="M163" s="191"/>
      <c r="N163" s="191"/>
      <c r="O163" s="191"/>
      <c r="P163" s="191"/>
    </row>
    <row r="164" spans="13:16" x14ac:dyDescent="0.25">
      <c r="M164" s="191"/>
      <c r="N164" s="191"/>
      <c r="O164" s="191"/>
      <c r="P164" s="191"/>
    </row>
    <row r="165" spans="13:16" x14ac:dyDescent="0.25">
      <c r="M165" s="191"/>
      <c r="N165" s="191"/>
      <c r="O165" s="191"/>
      <c r="P165" s="191"/>
    </row>
    <row r="166" spans="13:16" x14ac:dyDescent="0.25">
      <c r="M166" s="191"/>
      <c r="N166" s="191"/>
      <c r="O166" s="191"/>
      <c r="P166" s="191"/>
    </row>
    <row r="167" spans="13:16" x14ac:dyDescent="0.25">
      <c r="M167" s="191"/>
      <c r="N167" s="191"/>
      <c r="O167" s="191"/>
      <c r="P167" s="191"/>
    </row>
    <row r="168" spans="13:16" x14ac:dyDescent="0.25">
      <c r="M168" s="191"/>
      <c r="N168" s="191"/>
      <c r="O168" s="191"/>
      <c r="P168" s="191"/>
    </row>
    <row r="169" spans="13:16" x14ac:dyDescent="0.25">
      <c r="M169" s="191"/>
      <c r="N169" s="191"/>
      <c r="O169" s="191"/>
      <c r="P169" s="191"/>
    </row>
    <row r="170" spans="13:16" x14ac:dyDescent="0.25">
      <c r="M170" s="191"/>
      <c r="N170" s="191"/>
      <c r="O170" s="191"/>
      <c r="P170" s="191"/>
    </row>
    <row r="171" spans="13:16" x14ac:dyDescent="0.25">
      <c r="M171" s="191"/>
      <c r="N171" s="191"/>
      <c r="O171" s="191"/>
      <c r="P171" s="191"/>
    </row>
    <row r="172" spans="13:16" x14ac:dyDescent="0.25">
      <c r="M172" s="191"/>
      <c r="N172" s="191"/>
      <c r="O172" s="191"/>
      <c r="P172" s="191"/>
    </row>
    <row r="173" spans="13:16" x14ac:dyDescent="0.25">
      <c r="M173" s="191"/>
      <c r="N173" s="191"/>
      <c r="O173" s="191"/>
      <c r="P173" s="191"/>
    </row>
    <row r="174" spans="13:16" x14ac:dyDescent="0.25">
      <c r="M174" s="191"/>
      <c r="N174" s="191"/>
      <c r="O174" s="191"/>
      <c r="P174" s="191"/>
    </row>
    <row r="175" spans="13:16" x14ac:dyDescent="0.25">
      <c r="M175" s="191"/>
      <c r="N175" s="191"/>
      <c r="O175" s="191"/>
      <c r="P175" s="191"/>
    </row>
    <row r="176" spans="13:16" x14ac:dyDescent="0.25">
      <c r="M176" s="191"/>
      <c r="N176" s="191"/>
      <c r="O176" s="191"/>
      <c r="P176" s="191"/>
    </row>
    <row r="177" spans="13:16" x14ac:dyDescent="0.25">
      <c r="M177" s="191"/>
      <c r="N177" s="191"/>
      <c r="O177" s="191"/>
      <c r="P177" s="191"/>
    </row>
    <row r="178" spans="13:16" x14ac:dyDescent="0.25">
      <c r="M178" s="191"/>
      <c r="N178" s="191"/>
      <c r="O178" s="191"/>
      <c r="P178" s="191"/>
    </row>
    <row r="179" spans="13:16" x14ac:dyDescent="0.25">
      <c r="M179" s="191"/>
      <c r="N179" s="191"/>
      <c r="O179" s="191"/>
      <c r="P179" s="191"/>
    </row>
    <row r="180" spans="13:16" x14ac:dyDescent="0.25">
      <c r="M180" s="191"/>
      <c r="N180" s="191"/>
      <c r="O180" s="191"/>
      <c r="P180" s="191"/>
    </row>
    <row r="181" spans="13:16" x14ac:dyDescent="0.25">
      <c r="M181" s="191"/>
      <c r="N181" s="191"/>
      <c r="O181" s="191"/>
      <c r="P181" s="191"/>
    </row>
    <row r="182" spans="13:16" x14ac:dyDescent="0.25">
      <c r="M182" s="191"/>
      <c r="N182" s="191"/>
      <c r="O182" s="191"/>
      <c r="P182" s="191"/>
    </row>
    <row r="183" spans="13:16" x14ac:dyDescent="0.25">
      <c r="M183" s="191"/>
      <c r="N183" s="191"/>
      <c r="O183" s="191"/>
      <c r="P183" s="191"/>
    </row>
    <row r="184" spans="13:16" x14ac:dyDescent="0.25">
      <c r="M184" s="191"/>
      <c r="N184" s="191"/>
      <c r="O184" s="191"/>
      <c r="P184" s="191"/>
    </row>
    <row r="185" spans="13:16" x14ac:dyDescent="0.25">
      <c r="M185" s="191"/>
      <c r="N185" s="191"/>
      <c r="O185" s="191"/>
      <c r="P185" s="191"/>
    </row>
    <row r="186" spans="13:16" x14ac:dyDescent="0.25">
      <c r="M186" s="191"/>
      <c r="N186" s="191"/>
      <c r="O186" s="191"/>
      <c r="P186" s="191"/>
    </row>
    <row r="187" spans="13:16" x14ac:dyDescent="0.25">
      <c r="M187" s="191"/>
      <c r="N187" s="191"/>
      <c r="O187" s="191"/>
      <c r="P187" s="191"/>
    </row>
    <row r="188" spans="13:16" x14ac:dyDescent="0.25">
      <c r="M188" s="191"/>
      <c r="N188" s="191"/>
      <c r="O188" s="191"/>
      <c r="P188" s="191"/>
    </row>
    <row r="189" spans="13:16" x14ac:dyDescent="0.25">
      <c r="M189" s="191"/>
      <c r="N189" s="191"/>
      <c r="O189" s="191"/>
      <c r="P189" s="191"/>
    </row>
    <row r="190" spans="13:16" x14ac:dyDescent="0.25">
      <c r="M190" s="191"/>
      <c r="N190" s="191"/>
      <c r="O190" s="191"/>
      <c r="P190" s="191"/>
    </row>
    <row r="191" spans="13:16" x14ac:dyDescent="0.25">
      <c r="M191" s="191"/>
      <c r="N191" s="191"/>
      <c r="O191" s="191"/>
      <c r="P191" s="191"/>
    </row>
    <row r="192" spans="13:16" x14ac:dyDescent="0.25">
      <c r="M192" s="191"/>
      <c r="N192" s="191"/>
      <c r="O192" s="191"/>
      <c r="P192" s="191"/>
    </row>
    <row r="193" spans="13:16" x14ac:dyDescent="0.25">
      <c r="M193" s="191"/>
      <c r="N193" s="191"/>
      <c r="O193" s="191"/>
      <c r="P193" s="191"/>
    </row>
    <row r="194" spans="13:16" x14ac:dyDescent="0.25">
      <c r="M194" s="191"/>
      <c r="N194" s="191"/>
      <c r="O194" s="191"/>
      <c r="P194" s="191"/>
    </row>
    <row r="195" spans="13:16" x14ac:dyDescent="0.25">
      <c r="M195" s="191"/>
      <c r="N195" s="191"/>
      <c r="O195" s="191"/>
      <c r="P195" s="191"/>
    </row>
    <row r="196" spans="13:16" x14ac:dyDescent="0.25">
      <c r="M196" s="191"/>
      <c r="N196" s="191"/>
      <c r="O196" s="191"/>
      <c r="P196" s="191"/>
    </row>
    <row r="197" spans="13:16" x14ac:dyDescent="0.25">
      <c r="M197" s="191"/>
      <c r="N197" s="191"/>
      <c r="O197" s="191"/>
      <c r="P197" s="191"/>
    </row>
    <row r="198" spans="13:16" x14ac:dyDescent="0.25">
      <c r="M198" s="191"/>
      <c r="N198" s="191"/>
      <c r="O198" s="191"/>
      <c r="P198" s="191"/>
    </row>
    <row r="199" spans="13:16" x14ac:dyDescent="0.25">
      <c r="M199" s="191"/>
      <c r="N199" s="191"/>
      <c r="O199" s="191"/>
      <c r="P199" s="191"/>
    </row>
    <row r="200" spans="13:16" x14ac:dyDescent="0.25">
      <c r="M200" s="191"/>
      <c r="N200" s="191"/>
      <c r="O200" s="191"/>
      <c r="P200" s="191"/>
    </row>
    <row r="201" spans="13:16" x14ac:dyDescent="0.25">
      <c r="M201" s="191"/>
      <c r="N201" s="191"/>
      <c r="O201" s="191"/>
      <c r="P201" s="191"/>
    </row>
    <row r="202" spans="13:16" x14ac:dyDescent="0.25">
      <c r="M202" s="191"/>
      <c r="N202" s="191"/>
      <c r="O202" s="191"/>
      <c r="P202" s="191"/>
    </row>
    <row r="203" spans="13:16" x14ac:dyDescent="0.25">
      <c r="M203" s="191"/>
      <c r="N203" s="191"/>
      <c r="O203" s="191"/>
      <c r="P203" s="191"/>
    </row>
    <row r="204" spans="13:16" x14ac:dyDescent="0.25">
      <c r="M204" s="191"/>
      <c r="N204" s="191"/>
      <c r="O204" s="191"/>
      <c r="P204" s="191"/>
    </row>
    <row r="205" spans="13:16" x14ac:dyDescent="0.25">
      <c r="M205" s="191"/>
      <c r="N205" s="191"/>
      <c r="O205" s="191"/>
      <c r="P205" s="191"/>
    </row>
    <row r="206" spans="13:16" x14ac:dyDescent="0.25">
      <c r="M206" s="191"/>
      <c r="N206" s="191"/>
      <c r="O206" s="191"/>
      <c r="P206" s="191"/>
    </row>
    <row r="207" spans="13:16" x14ac:dyDescent="0.25">
      <c r="M207" s="191"/>
      <c r="N207" s="191"/>
      <c r="O207" s="191"/>
      <c r="P207" s="191"/>
    </row>
    <row r="208" spans="13:16" x14ac:dyDescent="0.25">
      <c r="M208" s="191"/>
      <c r="N208" s="191"/>
      <c r="O208" s="191"/>
      <c r="P208" s="191"/>
    </row>
    <row r="209" spans="13:16" x14ac:dyDescent="0.25">
      <c r="M209" s="191"/>
      <c r="N209" s="191"/>
      <c r="O209" s="191"/>
      <c r="P209" s="191"/>
    </row>
    <row r="210" spans="13:16" x14ac:dyDescent="0.25">
      <c r="M210" s="191"/>
      <c r="N210" s="191"/>
      <c r="O210" s="191"/>
      <c r="P210" s="191"/>
    </row>
    <row r="211" spans="13:16" x14ac:dyDescent="0.25">
      <c r="M211" s="191"/>
      <c r="N211" s="191"/>
      <c r="O211" s="191"/>
      <c r="P211" s="191"/>
    </row>
    <row r="212" spans="13:16" x14ac:dyDescent="0.25">
      <c r="M212" s="191"/>
      <c r="N212" s="191"/>
      <c r="O212" s="191"/>
      <c r="P212" s="191"/>
    </row>
    <row r="213" spans="13:16" x14ac:dyDescent="0.25">
      <c r="M213" s="191"/>
      <c r="N213" s="191"/>
      <c r="O213" s="191"/>
      <c r="P213" s="191"/>
    </row>
    <row r="214" spans="13:16" x14ac:dyDescent="0.25">
      <c r="M214" s="191"/>
      <c r="N214" s="191"/>
      <c r="O214" s="191"/>
      <c r="P214" s="191"/>
    </row>
    <row r="215" spans="13:16" x14ac:dyDescent="0.25">
      <c r="M215" s="191"/>
      <c r="N215" s="191"/>
      <c r="O215" s="191"/>
      <c r="P215" s="191"/>
    </row>
    <row r="216" spans="13:16" x14ac:dyDescent="0.25">
      <c r="M216" s="191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5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453125" style="2" customWidth="1"/>
    <col min="2" max="2" width="18.81640625" style="18" customWidth="1"/>
    <col min="3" max="3" width="19.453125" style="58" customWidth="1"/>
    <col min="4" max="4" width="16" style="18" customWidth="1"/>
    <col min="5" max="5" width="15.26953125" style="58" customWidth="1"/>
    <col min="6" max="6" width="17.7265625" style="18" bestFit="1" customWidth="1"/>
    <col min="7" max="7" width="22.26953125" style="18" customWidth="1"/>
    <col min="8" max="8" width="19.54296875" style="18" customWidth="1"/>
    <col min="9" max="9" width="18.1796875" style="2" bestFit="1" customWidth="1"/>
    <col min="10" max="10" width="23.453125" style="2" bestFit="1" customWidth="1"/>
    <col min="11" max="12" width="15" style="2" bestFit="1" customWidth="1"/>
    <col min="13" max="13" width="16.54296875" style="2" bestFit="1" customWidth="1"/>
    <col min="14" max="14" width="16.26953125" style="94" bestFit="1" customWidth="1"/>
    <col min="15" max="15" width="16" style="2" bestFit="1" customWidth="1"/>
    <col min="16" max="16" width="14" style="2" bestFit="1" customWidth="1"/>
    <col min="17" max="17" width="17.81640625" style="2" customWidth="1"/>
    <col min="18" max="18" width="8.7265625" style="2"/>
    <col min="19" max="19" width="15.26953125" style="2" bestFit="1" customWidth="1"/>
    <col min="20" max="20" width="14.26953125" style="2" bestFit="1" customWidth="1"/>
    <col min="21" max="21" width="8.7265625" style="2"/>
    <col min="22" max="22" width="11.26953125" style="2" bestFit="1" customWidth="1"/>
    <col min="23" max="23" width="11.7265625" style="2" bestFit="1" customWidth="1"/>
    <col min="24" max="25" width="8.7265625" style="2"/>
    <col min="26" max="26" width="12.26953125" style="2" bestFit="1" customWidth="1"/>
    <col min="27" max="27" width="12.54296875" style="2" bestFit="1" customWidth="1"/>
    <col min="28" max="28" width="8.7265625" style="2"/>
    <col min="29" max="29" width="12.7265625" style="2" bestFit="1" customWidth="1"/>
    <col min="30" max="30" width="15.26953125" style="2" bestFit="1" customWidth="1"/>
    <col min="31" max="31" width="8.7265625" style="2"/>
    <col min="32" max="32" width="15" style="2" bestFit="1" customWidth="1"/>
    <col min="33" max="33" width="8.7265625" style="2"/>
    <col min="34" max="34" width="14.26953125" style="2" bestFit="1" customWidth="1"/>
    <col min="35" max="35" width="12.26953125" style="2" bestFit="1" customWidth="1"/>
    <col min="36" max="36" width="16.453125" style="2" bestFit="1" customWidth="1"/>
    <col min="37" max="16384" width="8.7265625" style="2"/>
  </cols>
  <sheetData>
    <row r="1" spans="1:15" x14ac:dyDescent="0.25">
      <c r="B1" s="112"/>
      <c r="C1" s="112"/>
      <c r="D1" s="112" t="s">
        <v>38</v>
      </c>
      <c r="E1" s="112"/>
      <c r="F1" s="112"/>
      <c r="G1" s="112"/>
      <c r="H1" s="112"/>
      <c r="J1" s="94"/>
      <c r="K1" s="94"/>
      <c r="L1" s="94"/>
      <c r="M1" s="198"/>
    </row>
    <row r="2" spans="1:15" x14ac:dyDescent="0.25">
      <c r="B2" s="84"/>
      <c r="J2" s="94"/>
      <c r="L2" s="18"/>
    </row>
    <row r="3" spans="1:15" x14ac:dyDescent="0.25">
      <c r="A3" s="116"/>
      <c r="B3" s="116"/>
      <c r="C3" s="116"/>
      <c r="D3" s="116" t="s">
        <v>197</v>
      </c>
      <c r="E3" s="116"/>
      <c r="F3" s="116"/>
      <c r="G3" s="116"/>
      <c r="H3" s="116"/>
      <c r="J3" s="94"/>
      <c r="L3" s="171"/>
    </row>
    <row r="4" spans="1:15" ht="13" thickBot="1" x14ac:dyDescent="0.3">
      <c r="D4" s="51"/>
      <c r="E4" s="205"/>
      <c r="F4" s="51"/>
      <c r="G4" s="51"/>
      <c r="H4" s="51"/>
      <c r="J4" s="94"/>
      <c r="L4" s="171"/>
    </row>
    <row r="5" spans="1:15" ht="15" customHeight="1" thickTop="1" x14ac:dyDescent="0.3">
      <c r="A5" s="21"/>
      <c r="B5" s="38"/>
      <c r="C5" s="206"/>
      <c r="D5" s="150" t="s">
        <v>208</v>
      </c>
      <c r="E5" s="150"/>
      <c r="F5" s="115"/>
      <c r="G5" s="115"/>
      <c r="H5" s="115"/>
      <c r="J5" s="94"/>
      <c r="L5" s="18"/>
    </row>
    <row r="6" spans="1:15" ht="12.75" customHeight="1" x14ac:dyDescent="0.25">
      <c r="A6" s="7"/>
      <c r="B6" s="39"/>
      <c r="C6" s="207" t="s">
        <v>39</v>
      </c>
      <c r="D6" s="52"/>
      <c r="E6" s="180"/>
      <c r="F6" s="40"/>
      <c r="J6" s="94"/>
      <c r="K6" s="94"/>
      <c r="L6" s="84"/>
    </row>
    <row r="7" spans="1:15" ht="12.75" customHeight="1" x14ac:dyDescent="0.25">
      <c r="A7" s="7" t="s">
        <v>65</v>
      </c>
      <c r="B7" s="40" t="s">
        <v>39</v>
      </c>
      <c r="C7" s="207" t="s">
        <v>44</v>
      </c>
      <c r="F7" s="187"/>
      <c r="G7" s="187"/>
      <c r="H7" s="151"/>
      <c r="J7" s="94"/>
    </row>
    <row r="8" spans="1:15" ht="12.75" customHeight="1" x14ac:dyDescent="0.25">
      <c r="A8" s="7" t="s">
        <v>30</v>
      </c>
      <c r="B8" s="41" t="s">
        <v>40</v>
      </c>
      <c r="C8" s="207" t="s">
        <v>45</v>
      </c>
      <c r="D8" s="187" t="s">
        <v>141</v>
      </c>
      <c r="E8" s="187" t="s">
        <v>166</v>
      </c>
      <c r="F8" s="129" t="s">
        <v>168</v>
      </c>
      <c r="G8" s="187" t="s">
        <v>154</v>
      </c>
      <c r="H8" s="151" t="s">
        <v>265</v>
      </c>
      <c r="J8" s="94"/>
    </row>
    <row r="9" spans="1:15" ht="15" customHeight="1" thickBot="1" x14ac:dyDescent="0.3">
      <c r="A9" s="13" t="s">
        <v>119</v>
      </c>
      <c r="B9" s="42" t="s">
        <v>41</v>
      </c>
      <c r="C9" s="208" t="s">
        <v>43</v>
      </c>
      <c r="D9" s="128"/>
      <c r="E9" s="128"/>
      <c r="F9" s="128"/>
      <c r="G9" s="126"/>
      <c r="H9" s="126" t="s">
        <v>266</v>
      </c>
    </row>
    <row r="10" spans="1:15" x14ac:dyDescent="0.25">
      <c r="A10" s="7" t="s">
        <v>0</v>
      </c>
      <c r="B10" s="93">
        <f t="shared" ref="B10:G10" si="0">SUM(B12:B39)</f>
        <v>7294460452.7799988</v>
      </c>
      <c r="C10" s="93">
        <f t="shared" si="0"/>
        <v>6909851822.0500011</v>
      </c>
      <c r="D10" s="209">
        <f t="shared" si="0"/>
        <v>3140366550</v>
      </c>
      <c r="E10" s="210">
        <f t="shared" si="0"/>
        <v>43684957</v>
      </c>
      <c r="F10" s="210">
        <f t="shared" si="0"/>
        <v>46620083</v>
      </c>
      <c r="G10" s="93">
        <f t="shared" si="0"/>
        <v>1330428825</v>
      </c>
      <c r="H10" s="60">
        <f>SUM(H12:H39)</f>
        <v>767888790</v>
      </c>
      <c r="J10" s="183"/>
      <c r="M10" s="198"/>
    </row>
    <row r="11" spans="1:15" x14ac:dyDescent="0.25">
      <c r="A11" s="7"/>
      <c r="B11" s="211"/>
      <c r="D11" s="212"/>
      <c r="E11" s="207"/>
      <c r="F11" s="212"/>
      <c r="G11" s="212"/>
      <c r="H11" s="213"/>
      <c r="M11" s="198"/>
    </row>
    <row r="12" spans="1:15" x14ac:dyDescent="0.25">
      <c r="A12" s="2" t="s">
        <v>1</v>
      </c>
      <c r="B12" s="84">
        <f>+C12+'Tbl7e - State'!B11+'Tbl7e - State'!F11+'Tbl7e - State'!J11</f>
        <v>95133613.610000014</v>
      </c>
      <c r="C12" s="58">
        <f>SUM(D12:H12)+SUM('Tbl7b - State'!C12:I12)+SUM('Tbl7c - State'!B13:H13)+SUM('Tbl7d - State'!B13:F13)</f>
        <v>93831611.570000008</v>
      </c>
      <c r="D12" s="43">
        <v>40928168</v>
      </c>
      <c r="E12" s="70">
        <v>4467664</v>
      </c>
      <c r="F12" s="98">
        <v>10348</v>
      </c>
      <c r="G12" s="43">
        <v>22243477</v>
      </c>
      <c r="H12" s="43">
        <v>6858416</v>
      </c>
      <c r="J12" s="94"/>
      <c r="K12" s="94"/>
      <c r="L12" s="94"/>
      <c r="M12" s="20"/>
      <c r="O12" s="94"/>
    </row>
    <row r="13" spans="1:15" x14ac:dyDescent="0.25">
      <c r="A13" s="2" t="s">
        <v>2</v>
      </c>
      <c r="B13" s="84">
        <f>+C13+'Tbl7e - State'!B12+'Tbl7e - State'!F12+'Tbl7e - State'!J12</f>
        <v>519253206.78000003</v>
      </c>
      <c r="C13" s="58">
        <f>SUM(D13:H13)+SUM('Tbl7b - State'!C13:I13)+SUM('Tbl7c - State'!B14:H14)+SUM('Tbl7d - State'!B14:F14)</f>
        <v>462166124.78000003</v>
      </c>
      <c r="D13" s="43">
        <v>224274506</v>
      </c>
      <c r="E13" s="70">
        <v>0</v>
      </c>
      <c r="F13" s="98">
        <v>0</v>
      </c>
      <c r="G13" s="43">
        <v>71252071</v>
      </c>
      <c r="H13" s="43">
        <v>63629739</v>
      </c>
      <c r="J13" s="94"/>
      <c r="K13" s="94"/>
      <c r="L13" s="94"/>
      <c r="M13" s="20"/>
      <c r="O13" s="94"/>
    </row>
    <row r="14" spans="1:15" x14ac:dyDescent="0.25">
      <c r="A14" s="2" t="s">
        <v>3</v>
      </c>
      <c r="B14" s="84">
        <f>+C14+'Tbl7e - State'!B13+'Tbl7e - State'!F13+'Tbl7e - State'!J13</f>
        <v>1020705211.76</v>
      </c>
      <c r="C14" s="58">
        <f>SUM(D14:H14)+SUM('Tbl7b - State'!C14:I14)+SUM('Tbl7c - State'!B15:H15)+SUM('Tbl7d - State'!B15:F15)</f>
        <v>957228450.04999995</v>
      </c>
      <c r="D14" s="43">
        <v>352068096</v>
      </c>
      <c r="E14" s="70">
        <v>17375976</v>
      </c>
      <c r="F14" s="98">
        <v>18310933</v>
      </c>
      <c r="G14" s="43">
        <v>286649896</v>
      </c>
      <c r="H14" s="43">
        <v>62447952</v>
      </c>
      <c r="J14" s="94"/>
      <c r="K14" s="94"/>
      <c r="L14" s="94"/>
      <c r="M14" s="20"/>
      <c r="O14" s="94"/>
    </row>
    <row r="15" spans="1:15" x14ac:dyDescent="0.25">
      <c r="A15" s="2" t="s">
        <v>4</v>
      </c>
      <c r="B15" s="84">
        <f>+C15+'Tbl7e - State'!B14+'Tbl7e - State'!F14+'Tbl7e - State'!J14</f>
        <v>878853219.02999997</v>
      </c>
      <c r="C15" s="58">
        <f>SUM(D15:H15)+SUM('Tbl7b - State'!C15:I15)+SUM('Tbl7c - State'!B16:H16)+SUM('Tbl7d - State'!B16:F16)</f>
        <v>827494298.02999997</v>
      </c>
      <c r="D15" s="43">
        <v>416979657</v>
      </c>
      <c r="E15" s="70">
        <v>0</v>
      </c>
      <c r="F15" s="98">
        <v>0</v>
      </c>
      <c r="G15" s="43">
        <v>154224738</v>
      </c>
      <c r="H15" s="43">
        <v>92104603</v>
      </c>
      <c r="J15" s="94"/>
      <c r="K15" s="94"/>
      <c r="L15" s="94"/>
      <c r="M15" s="20"/>
      <c r="O15" s="94"/>
    </row>
    <row r="16" spans="1:15" x14ac:dyDescent="0.25">
      <c r="A16" s="2" t="s">
        <v>5</v>
      </c>
      <c r="B16" s="84">
        <f>+C16+'Tbl7e - State'!B15+'Tbl7e - State'!F15+'Tbl7e - State'!J15</f>
        <v>106968720.64</v>
      </c>
      <c r="C16" s="58">
        <f>SUM(D16:H16)+SUM('Tbl7b - State'!C16:I16)+SUM('Tbl7c - State'!B17:H17)+SUM('Tbl7d - State'!B17:F17)</f>
        <v>104743419.97</v>
      </c>
      <c r="D16" s="43">
        <v>61358238</v>
      </c>
      <c r="E16" s="70">
        <v>0</v>
      </c>
      <c r="F16" s="98">
        <v>0</v>
      </c>
      <c r="G16" s="43">
        <v>10132968</v>
      </c>
      <c r="H16" s="43">
        <v>13765273</v>
      </c>
      <c r="J16" s="94"/>
      <c r="K16" s="94"/>
      <c r="L16" s="94"/>
      <c r="M16" s="20"/>
      <c r="O16" s="94"/>
    </row>
    <row r="17" spans="1:15" x14ac:dyDescent="0.25">
      <c r="B17" s="84"/>
      <c r="D17" s="43"/>
      <c r="E17" s="70"/>
      <c r="F17" s="98"/>
      <c r="G17" s="43"/>
      <c r="H17" s="43"/>
      <c r="J17" s="94"/>
      <c r="K17" s="94"/>
      <c r="L17" s="94"/>
      <c r="M17" s="94"/>
    </row>
    <row r="18" spans="1:15" x14ac:dyDescent="0.25">
      <c r="A18" s="2" t="s">
        <v>6</v>
      </c>
      <c r="B18" s="84">
        <f>+C18+'Tbl7e - State'!B17+'Tbl7e - State'!F17+'Tbl7e - State'!J17</f>
        <v>74333550.269999996</v>
      </c>
      <c r="C18" s="58">
        <f>SUM(D18:H18)+SUM('Tbl7b - State'!C18:I18)+SUM('Tbl7c - State'!B19:H19)+SUM('Tbl7d - State'!B19:F19)</f>
        <v>67836299.299999997</v>
      </c>
      <c r="D18" s="43">
        <v>29235834</v>
      </c>
      <c r="E18" s="70">
        <v>1827147</v>
      </c>
      <c r="F18" s="98">
        <v>966820</v>
      </c>
      <c r="G18" s="43">
        <v>16119610</v>
      </c>
      <c r="H18" s="43">
        <v>4682514</v>
      </c>
      <c r="J18" s="94"/>
      <c r="K18" s="214"/>
      <c r="L18" s="94"/>
      <c r="M18" s="165"/>
      <c r="O18" s="94"/>
    </row>
    <row r="19" spans="1:15" x14ac:dyDescent="0.25">
      <c r="A19" s="2" t="s">
        <v>7</v>
      </c>
      <c r="B19" s="84">
        <f>+C19+'Tbl7e - State'!B18+'Tbl7e - State'!F18+'Tbl7e - State'!J18</f>
        <v>166145338.02000004</v>
      </c>
      <c r="C19" s="58">
        <f>SUM(D19:H19)+SUM('Tbl7b - State'!C19:I19)+SUM('Tbl7c - State'!B20:H20)+SUM('Tbl7d - State'!B20:F20)</f>
        <v>160903931.93000004</v>
      </c>
      <c r="D19" s="43">
        <v>92452770</v>
      </c>
      <c r="E19" s="70">
        <v>0</v>
      </c>
      <c r="F19" s="98">
        <v>0</v>
      </c>
      <c r="G19" s="43">
        <v>14251882</v>
      </c>
      <c r="H19" s="43">
        <v>20028052</v>
      </c>
      <c r="J19" s="94"/>
      <c r="K19" s="94"/>
      <c r="L19" s="94"/>
      <c r="M19" s="20"/>
      <c r="O19" s="94"/>
    </row>
    <row r="20" spans="1:15" x14ac:dyDescent="0.25">
      <c r="A20" s="2" t="s">
        <v>8</v>
      </c>
      <c r="B20" s="84">
        <f>+C20+'Tbl7e - State'!B19+'Tbl7e - State'!F19+'Tbl7e - State'!J19</f>
        <v>129871172.03000002</v>
      </c>
      <c r="C20" s="58">
        <f>SUM(D20:H20)+SUM('Tbl7b - State'!C20:I20)+SUM('Tbl7c - State'!B21:H21)+SUM('Tbl7d - State'!B21:F21)</f>
        <v>124875232.43000001</v>
      </c>
      <c r="D20" s="43">
        <v>63738369</v>
      </c>
      <c r="E20" s="70">
        <v>0</v>
      </c>
      <c r="F20" s="98">
        <v>49060</v>
      </c>
      <c r="G20" s="43">
        <v>23140848</v>
      </c>
      <c r="H20" s="43">
        <v>13274989</v>
      </c>
      <c r="J20" s="94"/>
      <c r="K20" s="94"/>
      <c r="L20" s="94"/>
      <c r="M20" s="20"/>
      <c r="O20" s="94"/>
    </row>
    <row r="21" spans="1:15" x14ac:dyDescent="0.25">
      <c r="A21" s="2" t="s">
        <v>9</v>
      </c>
      <c r="B21" s="84">
        <f>+C21+'Tbl7e - State'!B20+'Tbl7e - State'!F20+'Tbl7e - State'!J20</f>
        <v>226879153.99000001</v>
      </c>
      <c r="C21" s="58">
        <f>SUM(D21:H21)+SUM('Tbl7b - State'!C21:I21)+SUM('Tbl7c - State'!B22:H22)+SUM('Tbl7d - State'!B22:F22)</f>
        <v>221382128.13999999</v>
      </c>
      <c r="D21" s="43">
        <v>115861320</v>
      </c>
      <c r="E21" s="70">
        <v>2137264</v>
      </c>
      <c r="F21" s="98">
        <v>0</v>
      </c>
      <c r="G21" s="43">
        <v>35504708</v>
      </c>
      <c r="H21" s="43">
        <v>21574821</v>
      </c>
      <c r="J21" s="94"/>
      <c r="K21" s="94"/>
      <c r="L21" s="94"/>
      <c r="M21" s="20"/>
      <c r="O21" s="94"/>
    </row>
    <row r="22" spans="1:15" x14ac:dyDescent="0.25">
      <c r="A22" s="2" t="s">
        <v>10</v>
      </c>
      <c r="B22" s="84">
        <f>+C22+'Tbl7e - State'!B21+'Tbl7e - State'!F21+'Tbl7e - State'!J21</f>
        <v>56202103.469999999</v>
      </c>
      <c r="C22" s="58">
        <f>SUM(D22:H22)+SUM('Tbl7b - State'!C22:I22)+SUM('Tbl7c - State'!B23:H23)+SUM('Tbl7d - State'!B23:F23)</f>
        <v>53161176.469999999</v>
      </c>
      <c r="D22" s="43">
        <v>21643078</v>
      </c>
      <c r="E22" s="70">
        <v>1413088</v>
      </c>
      <c r="F22" s="98">
        <v>1321515</v>
      </c>
      <c r="G22" s="43">
        <v>13501936</v>
      </c>
      <c r="H22" s="43">
        <v>3872850</v>
      </c>
      <c r="J22" s="94"/>
      <c r="K22" s="94"/>
      <c r="L22" s="94"/>
      <c r="M22" s="20"/>
      <c r="O22" s="94"/>
    </row>
    <row r="23" spans="1:15" x14ac:dyDescent="0.25">
      <c r="A23" s="94"/>
      <c r="B23" s="84"/>
      <c r="D23" s="43"/>
      <c r="E23" s="70"/>
      <c r="F23" s="98"/>
      <c r="G23" s="43"/>
      <c r="H23" s="43"/>
      <c r="J23" s="94"/>
      <c r="K23" s="94"/>
      <c r="L23" s="94"/>
      <c r="M23" s="94"/>
    </row>
    <row r="24" spans="1:15" x14ac:dyDescent="0.25">
      <c r="A24" s="2" t="s">
        <v>11</v>
      </c>
      <c r="B24" s="84">
        <f>+C24+'Tbl7e - State'!B23+'Tbl7e - State'!F23+'Tbl7e - State'!J23</f>
        <v>323558891.32999998</v>
      </c>
      <c r="C24" s="58">
        <f>SUM(D24:H24)+SUM('Tbl7b - State'!C24:I24)+SUM('Tbl7c - State'!B25:H25)+SUM('Tbl7d - State'!B25:F25)</f>
        <v>300638114.37</v>
      </c>
      <c r="D24" s="43">
        <v>167766572</v>
      </c>
      <c r="E24" s="70">
        <v>0</v>
      </c>
      <c r="F24" s="98">
        <v>0</v>
      </c>
      <c r="G24" s="43">
        <v>35631886</v>
      </c>
      <c r="H24" s="43">
        <v>32893353</v>
      </c>
      <c r="J24" s="94"/>
      <c r="K24" s="94"/>
      <c r="L24" s="94"/>
      <c r="M24" s="20"/>
      <c r="O24" s="94"/>
    </row>
    <row r="25" spans="1:15" x14ac:dyDescent="0.25">
      <c r="A25" s="2" t="s">
        <v>12</v>
      </c>
      <c r="B25" s="84">
        <f>+C25+'Tbl7e - State'!B24+'Tbl7e - State'!F24+'Tbl7e - State'!J24</f>
        <v>27432965.080000002</v>
      </c>
      <c r="C25" s="58">
        <f>SUM(D25:H25)+SUM('Tbl7b - State'!C25:I25)+SUM('Tbl7c - State'!B26:H26)+SUM('Tbl7d - State'!B26:F26)</f>
        <v>26566913.07</v>
      </c>
      <c r="D25" s="43">
        <v>10661437</v>
      </c>
      <c r="E25" s="70">
        <v>0</v>
      </c>
      <c r="F25" s="98">
        <v>1201160</v>
      </c>
      <c r="G25" s="43">
        <v>4561279</v>
      </c>
      <c r="H25" s="43">
        <v>2860880</v>
      </c>
      <c r="J25" s="94"/>
      <c r="K25" s="94"/>
      <c r="L25" s="94"/>
      <c r="M25" s="20"/>
      <c r="O25" s="94"/>
    </row>
    <row r="26" spans="1:15" x14ac:dyDescent="0.25">
      <c r="A26" s="2" t="s">
        <v>13</v>
      </c>
      <c r="B26" s="84">
        <f>+C26+'Tbl7e - State'!B25+'Tbl7e - State'!F25+'Tbl7e - State'!J25</f>
        <v>261482757.79999998</v>
      </c>
      <c r="C26" s="58">
        <f>SUM(D26:H26)+SUM('Tbl7b - State'!C26:I26)+SUM('Tbl7c - State'!B27:H27)+SUM('Tbl7d - State'!B27:F27)</f>
        <v>254867495.59</v>
      </c>
      <c r="D26" s="43">
        <v>141782272</v>
      </c>
      <c r="E26" s="70">
        <v>0</v>
      </c>
      <c r="F26" s="98">
        <v>0</v>
      </c>
      <c r="G26" s="43">
        <v>35045462</v>
      </c>
      <c r="H26" s="43">
        <v>28417497</v>
      </c>
      <c r="J26" s="94"/>
      <c r="K26" s="94"/>
      <c r="L26" s="94"/>
      <c r="M26" s="20"/>
      <c r="O26" s="94"/>
    </row>
    <row r="27" spans="1:15" x14ac:dyDescent="0.25">
      <c r="A27" s="2" t="s">
        <v>14</v>
      </c>
      <c r="B27" s="84">
        <f>+C27+'Tbl7e - State'!B26+'Tbl7e - State'!F26+'Tbl7e - State'!J26</f>
        <v>357329282</v>
      </c>
      <c r="C27" s="58">
        <f>SUM(D27:H27)+SUM('Tbl7b - State'!C27:I27)+SUM('Tbl7c - State'!B28:H28)+SUM('Tbl7d - State'!B28:F28)</f>
        <v>343842034</v>
      </c>
      <c r="D27" s="43">
        <v>183889542</v>
      </c>
      <c r="E27" s="70">
        <v>0</v>
      </c>
      <c r="F27" s="98">
        <v>0</v>
      </c>
      <c r="G27" s="43">
        <v>33848458</v>
      </c>
      <c r="H27" s="43">
        <v>59565447</v>
      </c>
      <c r="J27" s="94"/>
      <c r="K27" s="94"/>
      <c r="L27" s="94"/>
      <c r="M27" s="20"/>
      <c r="O27" s="94"/>
    </row>
    <row r="28" spans="1:15" x14ac:dyDescent="0.25">
      <c r="A28" s="2" t="s">
        <v>15</v>
      </c>
      <c r="B28" s="84">
        <f>+C28+'Tbl7e - State'!B27+'Tbl7e - State'!F27+'Tbl7e - State'!J27</f>
        <v>13235974.469999999</v>
      </c>
      <c r="C28" s="58">
        <f>SUM(D28:H28)+SUM('Tbl7b - State'!C28:I28)+SUM('Tbl7c - State'!B29:H29)+SUM('Tbl7d - State'!B29:F29)</f>
        <v>11814976.469999999</v>
      </c>
      <c r="D28" s="43">
        <v>2256453</v>
      </c>
      <c r="E28" s="70">
        <v>0</v>
      </c>
      <c r="F28" s="98">
        <v>1003414</v>
      </c>
      <c r="G28" s="43">
        <v>2771054</v>
      </c>
      <c r="H28" s="43">
        <v>1704750</v>
      </c>
      <c r="I28" s="20"/>
      <c r="J28" s="94"/>
      <c r="K28" s="94"/>
      <c r="L28" s="94"/>
      <c r="M28" s="20"/>
      <c r="O28" s="94"/>
    </row>
    <row r="29" spans="1:15" x14ac:dyDescent="0.25">
      <c r="B29" s="84"/>
      <c r="D29" s="43"/>
      <c r="E29" s="70"/>
      <c r="F29" s="98"/>
      <c r="G29" s="43"/>
      <c r="H29" s="43"/>
      <c r="I29" s="17"/>
      <c r="J29" s="94"/>
      <c r="K29" s="94"/>
      <c r="L29" s="94"/>
      <c r="M29" s="94"/>
    </row>
    <row r="30" spans="1:15" x14ac:dyDescent="0.25">
      <c r="A30" s="2" t="s">
        <v>16</v>
      </c>
      <c r="B30" s="84">
        <f>+C30+'Tbl7e - State'!B29+'Tbl7e - State'!F29+'Tbl7e - State'!J29</f>
        <v>989286588.14999998</v>
      </c>
      <c r="C30" s="58">
        <f>SUM(D30:H30)+SUM('Tbl7b - State'!C30:I30)+SUM('Tbl7c - State'!B31:H31)+SUM('Tbl7d - State'!B31:F31)</f>
        <v>925466414.14999998</v>
      </c>
      <c r="D30" s="43">
        <v>368197235</v>
      </c>
      <c r="E30" s="70">
        <v>0</v>
      </c>
      <c r="F30" s="98">
        <v>0</v>
      </c>
      <c r="G30" s="43">
        <v>143060602</v>
      </c>
      <c r="H30" s="43">
        <v>163331239</v>
      </c>
      <c r="I30" s="17"/>
      <c r="J30" s="94"/>
      <c r="K30" s="94"/>
      <c r="L30" s="94"/>
      <c r="M30" s="20"/>
      <c r="O30" s="94"/>
    </row>
    <row r="31" spans="1:15" x14ac:dyDescent="0.25">
      <c r="A31" s="2" t="s">
        <v>17</v>
      </c>
      <c r="B31" s="84">
        <f>+C31+'Tbl7e - State'!B30+'Tbl7e - State'!F30+'Tbl7e - State'!J30</f>
        <v>1350027942.9400001</v>
      </c>
      <c r="C31" s="58">
        <f>SUM(D31:H31)+SUM('Tbl7b - State'!C31:I31)+SUM('Tbl7c - State'!B32:H32)+SUM('Tbl7d - State'!B32:F32)</f>
        <v>1326925567.9400001</v>
      </c>
      <c r="D31" s="43">
        <v>549243367</v>
      </c>
      <c r="E31" s="70">
        <v>0</v>
      </c>
      <c r="F31" s="98">
        <v>20505652</v>
      </c>
      <c r="G31" s="43">
        <v>289088420</v>
      </c>
      <c r="H31" s="43">
        <v>114881440</v>
      </c>
      <c r="J31" s="94"/>
      <c r="K31" s="94"/>
      <c r="L31" s="94"/>
      <c r="M31" s="20"/>
      <c r="O31" s="94"/>
    </row>
    <row r="32" spans="1:15" x14ac:dyDescent="0.25">
      <c r="A32" s="2" t="s">
        <v>18</v>
      </c>
      <c r="B32" s="84">
        <f>+C32+'Tbl7e - State'!B31+'Tbl7e - State'!F31+'Tbl7e - State'!J31</f>
        <v>45194942.649999991</v>
      </c>
      <c r="C32" s="58">
        <f>SUM(D32:H32)+SUM('Tbl7b - State'!C32:I32)+SUM('Tbl7c - State'!B33:H33)+SUM('Tbl7d - State'!B33:F33)</f>
        <v>44126345.00999999</v>
      </c>
      <c r="D32" s="43">
        <v>22624766</v>
      </c>
      <c r="E32" s="70">
        <v>0</v>
      </c>
      <c r="F32" s="98">
        <v>0</v>
      </c>
      <c r="G32" s="43">
        <v>5092445</v>
      </c>
      <c r="H32" s="43">
        <v>6044587</v>
      </c>
      <c r="J32" s="94"/>
      <c r="K32" s="94"/>
      <c r="L32" s="94"/>
      <c r="M32" s="20"/>
      <c r="O32" s="94"/>
    </row>
    <row r="33" spans="1:15" x14ac:dyDescent="0.25">
      <c r="A33" s="2" t="s">
        <v>19</v>
      </c>
      <c r="B33" s="84">
        <f>+C33+'Tbl7e - State'!B32+'Tbl7e - State'!F32+'Tbl7e - State'!J32</f>
        <v>137546284.86999997</v>
      </c>
      <c r="C33" s="58">
        <f>SUM(D33:H33)+SUM('Tbl7b - State'!C33:I33)+SUM('Tbl7c - State'!B34:H34)+SUM('Tbl7d - State'!B34:F34)</f>
        <v>128702796.38999999</v>
      </c>
      <c r="D33" s="43">
        <v>70138417</v>
      </c>
      <c r="E33" s="70">
        <v>0</v>
      </c>
      <c r="F33" s="98">
        <v>3251181</v>
      </c>
      <c r="G33" s="43">
        <v>18865723</v>
      </c>
      <c r="H33" s="43">
        <v>13499592</v>
      </c>
      <c r="J33" s="94"/>
      <c r="K33" s="168"/>
      <c r="L33" s="94"/>
      <c r="M33" s="20"/>
      <c r="O33" s="94"/>
    </row>
    <row r="34" spans="1:15" x14ac:dyDescent="0.25">
      <c r="A34" s="2" t="s">
        <v>20</v>
      </c>
      <c r="B34" s="84">
        <f>+C34+'Tbl7e - State'!B33+'Tbl7e - State'!F33+'Tbl7e - State'!J33</f>
        <v>43449344.49000001</v>
      </c>
      <c r="C34" s="58">
        <f>SUM(D34:H34)+SUM('Tbl7b - State'!C34:I34)+SUM('Tbl7c - State'!B35:H35)+SUM('Tbl7d - State'!B35:F35)</f>
        <v>38890246.370000005</v>
      </c>
      <c r="D34" s="43">
        <v>14050383</v>
      </c>
      <c r="E34" s="70">
        <v>1625762</v>
      </c>
      <c r="F34" s="98">
        <v>0</v>
      </c>
      <c r="G34" s="43">
        <v>10461486</v>
      </c>
      <c r="H34" s="43">
        <v>2837971</v>
      </c>
      <c r="J34" s="94"/>
      <c r="K34" s="94"/>
      <c r="L34" s="94"/>
      <c r="M34" s="20"/>
      <c r="O34" s="94"/>
    </row>
    <row r="35" spans="1:15" x14ac:dyDescent="0.25">
      <c r="B35" s="171"/>
      <c r="D35" s="43"/>
      <c r="E35" s="70"/>
      <c r="F35" s="98"/>
      <c r="G35" s="43"/>
      <c r="H35" s="43"/>
      <c r="J35" s="94"/>
      <c r="K35" s="94"/>
      <c r="L35" s="94"/>
      <c r="M35" s="94"/>
    </row>
    <row r="36" spans="1:15" x14ac:dyDescent="0.25">
      <c r="A36" s="2" t="s">
        <v>21</v>
      </c>
      <c r="B36" s="84">
        <f>+C36+'Tbl7e - State'!B35+'Tbl7e - State'!F35+'Tbl7e - State'!J35</f>
        <v>29037187.75</v>
      </c>
      <c r="C36" s="58">
        <f>SUM(D36:H36)+SUM('Tbl7b - State'!C36:I36)+SUM('Tbl7c - State'!B37:H37)+SUM('Tbl7d - State'!B37:F37)</f>
        <v>19785483.370000001</v>
      </c>
      <c r="D36" s="43">
        <v>4776694</v>
      </c>
      <c r="E36" s="70">
        <v>0</v>
      </c>
      <c r="F36" s="98">
        <v>0</v>
      </c>
      <c r="G36" s="43">
        <v>5519626</v>
      </c>
      <c r="H36" s="43">
        <v>3418321</v>
      </c>
      <c r="J36" s="94"/>
      <c r="K36" s="94"/>
      <c r="L36" s="94"/>
      <c r="M36" s="20"/>
      <c r="O36" s="94"/>
    </row>
    <row r="37" spans="1:15" x14ac:dyDescent="0.25">
      <c r="A37" s="2" t="s">
        <v>22</v>
      </c>
      <c r="B37" s="84">
        <f>+C37+'Tbl7e - State'!B36+'Tbl7e - State'!F36+'Tbl7e - State'!J36</f>
        <v>228025370.81</v>
      </c>
      <c r="C37" s="58">
        <f>SUM(D37:H37)+SUM('Tbl7b - State'!C37:I37)+SUM('Tbl7c - State'!B38:H38)+SUM('Tbl7d - State'!B38:F38)</f>
        <v>211650896.81</v>
      </c>
      <c r="D37" s="43">
        <v>103951907</v>
      </c>
      <c r="E37" s="70">
        <v>7643980</v>
      </c>
      <c r="F37" s="98">
        <v>0</v>
      </c>
      <c r="G37" s="43">
        <v>45732790</v>
      </c>
      <c r="H37" s="43">
        <v>16866357</v>
      </c>
      <c r="J37" s="94"/>
      <c r="K37" s="94"/>
      <c r="L37" s="94"/>
      <c r="M37" s="20"/>
      <c r="O37" s="94"/>
    </row>
    <row r="38" spans="1:15" x14ac:dyDescent="0.25">
      <c r="A38" s="2" t="s">
        <v>23</v>
      </c>
      <c r="B38" s="84">
        <f>+C38+'Tbl7e - State'!B37+'Tbl7e - State'!F37+'Tbl7e - State'!J37</f>
        <v>183175841.27999997</v>
      </c>
      <c r="C38" s="58">
        <f>SUM(D38:H38)+SUM('Tbl7b - State'!C38:I38)+SUM('Tbl7c - State'!B39:H39)+SUM('Tbl7d - State'!B39:F39)</f>
        <v>174392581.82999998</v>
      </c>
      <c r="D38" s="43">
        <v>75561481</v>
      </c>
      <c r="E38" s="70">
        <v>7194076</v>
      </c>
      <c r="F38" s="98">
        <v>0</v>
      </c>
      <c r="G38" s="43">
        <v>46282710</v>
      </c>
      <c r="H38" s="44">
        <v>12382332</v>
      </c>
      <c r="J38" s="94"/>
      <c r="K38" s="94"/>
      <c r="L38" s="94"/>
      <c r="M38" s="20"/>
      <c r="O38" s="94"/>
    </row>
    <row r="39" spans="1:15" x14ac:dyDescent="0.25">
      <c r="A39" s="6" t="s">
        <v>24</v>
      </c>
      <c r="B39" s="65">
        <f>+C39+'Tbl7e - State'!B38+'Tbl7e - State'!F38+'Tbl7e - State'!J38</f>
        <v>31331789.560000002</v>
      </c>
      <c r="C39" s="59">
        <f>SUM(D39:H39)+SUM('Tbl7b - State'!C39:I39)+SUM('Tbl7c - State'!B40:H40)+SUM('Tbl7d - State'!B40:F40)</f>
        <v>28559284.010000002</v>
      </c>
      <c r="D39" s="45">
        <v>6925988</v>
      </c>
      <c r="E39" s="86">
        <v>0</v>
      </c>
      <c r="F39" s="101">
        <v>0</v>
      </c>
      <c r="G39" s="45">
        <v>7444750</v>
      </c>
      <c r="H39" s="45">
        <v>6945815</v>
      </c>
      <c r="J39" s="94"/>
      <c r="K39" s="94"/>
      <c r="L39" s="94"/>
      <c r="M39" s="20"/>
      <c r="O39" s="94"/>
    </row>
    <row r="40" spans="1:15" x14ac:dyDescent="0.25">
      <c r="G40" s="215"/>
      <c r="H40" s="43"/>
      <c r="J40" s="3"/>
      <c r="K40" s="94"/>
    </row>
    <row r="41" spans="1:15" x14ac:dyDescent="0.25">
      <c r="B41" s="216"/>
      <c r="C41" s="217"/>
      <c r="D41" s="218"/>
      <c r="E41" s="218"/>
      <c r="F41" s="219"/>
      <c r="G41" s="219"/>
      <c r="H41" s="43"/>
      <c r="J41" s="3"/>
      <c r="L41" s="94"/>
      <c r="M41" s="20"/>
    </row>
    <row r="42" spans="1:15" x14ac:dyDescent="0.25">
      <c r="A42" s="94"/>
      <c r="B42" s="84"/>
      <c r="C42" s="220"/>
      <c r="D42" s="63"/>
      <c r="G42" s="215"/>
      <c r="H42" s="79"/>
      <c r="J42" s="3"/>
      <c r="L42" s="94"/>
    </row>
    <row r="43" spans="1:15" x14ac:dyDescent="0.25">
      <c r="A43" s="94"/>
      <c r="B43" s="84"/>
      <c r="D43" s="84"/>
      <c r="E43" s="84"/>
      <c r="F43" s="84"/>
      <c r="G43" s="221"/>
      <c r="H43" s="79"/>
      <c r="J43" s="3"/>
      <c r="L43" s="94"/>
    </row>
    <row r="44" spans="1:15" x14ac:dyDescent="0.25">
      <c r="A44" s="94"/>
      <c r="B44" s="84"/>
      <c r="D44" s="84"/>
      <c r="E44" s="84"/>
      <c r="F44" s="84"/>
      <c r="G44" s="84"/>
      <c r="H44" s="84"/>
      <c r="L44" s="94"/>
    </row>
    <row r="45" spans="1:15" x14ac:dyDescent="0.25">
      <c r="A45" s="94"/>
      <c r="B45" s="84"/>
      <c r="D45" s="84"/>
      <c r="E45" s="84"/>
      <c r="F45" s="84"/>
      <c r="G45" s="221"/>
      <c r="H45" s="79"/>
      <c r="L45" s="94"/>
    </row>
    <row r="46" spans="1:15" x14ac:dyDescent="0.25">
      <c r="A46" s="94"/>
      <c r="B46" s="84"/>
      <c r="D46" s="84"/>
      <c r="E46" s="84"/>
      <c r="F46" s="84"/>
      <c r="G46" s="84"/>
      <c r="H46" s="79"/>
      <c r="L46" s="94"/>
    </row>
    <row r="47" spans="1:15" x14ac:dyDescent="0.25">
      <c r="B47" s="84"/>
      <c r="D47" s="84"/>
      <c r="E47" s="84"/>
      <c r="F47" s="84"/>
      <c r="G47" s="84"/>
      <c r="H47" s="79"/>
      <c r="L47" s="94"/>
    </row>
    <row r="48" spans="1:15" x14ac:dyDescent="0.25">
      <c r="A48" s="94"/>
      <c r="B48" s="84"/>
      <c r="D48" s="222"/>
      <c r="E48" s="84"/>
      <c r="F48" s="84"/>
      <c r="G48" s="221"/>
      <c r="H48" s="79"/>
      <c r="L48" s="94"/>
    </row>
    <row r="49" spans="1:12" x14ac:dyDescent="0.25">
      <c r="A49" s="94"/>
      <c r="B49" s="84"/>
      <c r="D49" s="84"/>
      <c r="E49" s="84"/>
      <c r="F49" s="84"/>
      <c r="G49" s="221"/>
      <c r="H49" s="79"/>
      <c r="L49" s="94"/>
    </row>
    <row r="50" spans="1:12" x14ac:dyDescent="0.25">
      <c r="A50" s="94"/>
      <c r="B50" s="84"/>
      <c r="D50" s="84"/>
      <c r="E50" s="84"/>
      <c r="F50" s="84"/>
      <c r="G50" s="221"/>
      <c r="H50" s="79"/>
      <c r="L50" s="94"/>
    </row>
    <row r="51" spans="1:12" x14ac:dyDescent="0.25">
      <c r="A51" s="94"/>
      <c r="B51" s="84"/>
      <c r="D51" s="84"/>
      <c r="E51" s="84"/>
      <c r="F51" s="84"/>
      <c r="G51" s="84"/>
      <c r="H51" s="79"/>
      <c r="L51" s="94"/>
    </row>
    <row r="52" spans="1:12" x14ac:dyDescent="0.25">
      <c r="A52" s="94"/>
      <c r="B52" s="84"/>
      <c r="D52" s="84"/>
      <c r="E52" s="84"/>
      <c r="F52" s="84"/>
      <c r="G52" s="221"/>
      <c r="H52" s="79"/>
      <c r="L52" s="94"/>
    </row>
    <row r="53" spans="1:12" x14ac:dyDescent="0.25">
      <c r="B53" s="84"/>
      <c r="D53" s="84"/>
      <c r="E53" s="84"/>
      <c r="F53" s="84"/>
      <c r="G53" s="221"/>
      <c r="H53" s="79"/>
      <c r="L53" s="94"/>
    </row>
    <row r="54" spans="1:12" x14ac:dyDescent="0.25">
      <c r="A54" s="94"/>
      <c r="B54" s="84"/>
      <c r="D54" s="84"/>
      <c r="E54" s="84"/>
      <c r="F54" s="84"/>
      <c r="G54" s="221"/>
      <c r="H54" s="79"/>
      <c r="L54" s="94"/>
    </row>
    <row r="55" spans="1:12" x14ac:dyDescent="0.25">
      <c r="A55" s="94"/>
      <c r="B55" s="84"/>
      <c r="D55" s="84"/>
      <c r="E55" s="84"/>
      <c r="F55" s="84"/>
      <c r="G55" s="221"/>
      <c r="H55" s="79"/>
      <c r="L55" s="94"/>
    </row>
    <row r="56" spans="1:12" x14ac:dyDescent="0.25">
      <c r="A56" s="94"/>
      <c r="B56" s="84"/>
      <c r="D56" s="84"/>
      <c r="E56" s="84"/>
      <c r="F56" s="84"/>
      <c r="G56" s="221"/>
      <c r="H56" s="79"/>
      <c r="L56" s="94"/>
    </row>
    <row r="57" spans="1:12" x14ac:dyDescent="0.25">
      <c r="A57" s="94"/>
      <c r="B57" s="84"/>
      <c r="D57" s="84"/>
      <c r="E57" s="84"/>
      <c r="F57" s="84"/>
      <c r="G57" s="221"/>
      <c r="H57" s="79"/>
      <c r="L57" s="94"/>
    </row>
    <row r="58" spans="1:12" x14ac:dyDescent="0.25">
      <c r="A58" s="94"/>
      <c r="B58" s="84"/>
      <c r="D58" s="84"/>
      <c r="E58" s="84"/>
      <c r="F58" s="84"/>
      <c r="G58" s="221"/>
      <c r="H58" s="79"/>
      <c r="L58" s="94"/>
    </row>
    <row r="59" spans="1:12" x14ac:dyDescent="0.25">
      <c r="B59" s="84"/>
      <c r="D59" s="84"/>
      <c r="E59" s="84"/>
      <c r="F59" s="84"/>
      <c r="G59" s="221"/>
      <c r="H59" s="79"/>
      <c r="L59" s="94"/>
    </row>
    <row r="60" spans="1:12" x14ac:dyDescent="0.25">
      <c r="A60" s="94"/>
      <c r="B60" s="84"/>
      <c r="D60" s="84"/>
      <c r="E60" s="84"/>
      <c r="F60" s="84"/>
      <c r="G60" s="221"/>
      <c r="H60" s="79"/>
      <c r="L60" s="94"/>
    </row>
    <row r="61" spans="1:12" x14ac:dyDescent="0.25">
      <c r="A61" s="94"/>
      <c r="B61" s="84"/>
      <c r="D61" s="84"/>
      <c r="E61" s="84"/>
      <c r="F61" s="84"/>
      <c r="G61" s="84"/>
      <c r="H61" s="79"/>
      <c r="L61" s="94"/>
    </row>
    <row r="62" spans="1:12" x14ac:dyDescent="0.25">
      <c r="A62" s="94"/>
      <c r="B62" s="84"/>
      <c r="D62" s="84"/>
      <c r="E62" s="84"/>
      <c r="F62" s="84"/>
      <c r="G62" s="84"/>
      <c r="H62" s="79"/>
      <c r="L62" s="94"/>
    </row>
    <row r="63" spans="1:12" x14ac:dyDescent="0.25">
      <c r="A63" s="94"/>
      <c r="B63" s="84"/>
      <c r="D63" s="84"/>
      <c r="E63" s="84"/>
      <c r="F63" s="84"/>
      <c r="G63" s="84"/>
      <c r="H63" s="79"/>
      <c r="L63" s="94"/>
    </row>
    <row r="64" spans="1:12" x14ac:dyDescent="0.25">
      <c r="A64" s="94"/>
      <c r="B64" s="84"/>
      <c r="D64" s="84"/>
      <c r="E64" s="84"/>
      <c r="F64" s="84"/>
      <c r="G64" s="84"/>
      <c r="H64" s="79"/>
      <c r="L64" s="94"/>
    </row>
    <row r="65" spans="1:12" x14ac:dyDescent="0.25">
      <c r="B65" s="84"/>
      <c r="D65" s="84"/>
      <c r="E65" s="84"/>
      <c r="F65" s="84"/>
      <c r="G65" s="84"/>
      <c r="H65" s="79"/>
      <c r="L65" s="94"/>
    </row>
    <row r="66" spans="1:12" x14ac:dyDescent="0.25">
      <c r="A66" s="94"/>
      <c r="B66" s="84"/>
      <c r="D66" s="84"/>
      <c r="E66" s="84"/>
      <c r="F66" s="84"/>
      <c r="G66" s="84"/>
      <c r="H66" s="84"/>
      <c r="L66" s="94"/>
    </row>
    <row r="67" spans="1:12" x14ac:dyDescent="0.25">
      <c r="A67" s="94"/>
      <c r="B67" s="84"/>
      <c r="D67" s="84"/>
      <c r="E67" s="84"/>
      <c r="F67" s="84"/>
      <c r="G67" s="84"/>
      <c r="H67" s="84"/>
      <c r="L67" s="94"/>
    </row>
    <row r="68" spans="1:12" x14ac:dyDescent="0.25">
      <c r="A68" s="94"/>
      <c r="B68" s="84"/>
      <c r="D68" s="84"/>
      <c r="E68" s="84"/>
      <c r="F68" s="84"/>
      <c r="G68" s="84"/>
      <c r="H68" s="84"/>
      <c r="L68" s="94"/>
    </row>
    <row r="69" spans="1:12" x14ac:dyDescent="0.25">
      <c r="A69" s="94"/>
      <c r="B69" s="84"/>
      <c r="D69" s="84"/>
      <c r="E69" s="84"/>
      <c r="F69" s="84"/>
      <c r="G69" s="84"/>
      <c r="H69" s="84"/>
      <c r="L69" s="94"/>
    </row>
    <row r="71" spans="1:12" x14ac:dyDescent="0.25">
      <c r="D71" s="84"/>
      <c r="E71" s="84"/>
      <c r="F71" s="84"/>
      <c r="G71" s="84"/>
      <c r="H71" s="84"/>
    </row>
    <row r="72" spans="1:12" x14ac:dyDescent="0.25">
      <c r="D72" s="84"/>
      <c r="E72" s="84"/>
      <c r="F72" s="84"/>
      <c r="G72" s="84"/>
      <c r="H72" s="84"/>
    </row>
    <row r="73" spans="1:12" x14ac:dyDescent="0.25">
      <c r="D73" s="84"/>
      <c r="E73" s="84"/>
      <c r="F73" s="84"/>
      <c r="G73" s="84"/>
      <c r="H73" s="84"/>
    </row>
    <row r="74" spans="1:12" x14ac:dyDescent="0.25">
      <c r="D74" s="84"/>
      <c r="E74" s="84"/>
      <c r="F74" s="84"/>
      <c r="G74" s="84"/>
      <c r="H74" s="84"/>
    </row>
    <row r="75" spans="1:12" x14ac:dyDescent="0.25">
      <c r="D75" s="84"/>
      <c r="E75" s="84"/>
      <c r="F75" s="84"/>
      <c r="G75" s="8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4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1796875" style="2" customWidth="1"/>
    <col min="2" max="2" width="1.54296875" style="18" customWidth="1"/>
    <col min="3" max="3" width="16.7265625" style="18" customWidth="1"/>
    <col min="4" max="4" width="15" style="18" bestFit="1" customWidth="1"/>
    <col min="5" max="5" width="15.54296875" style="18" bestFit="1" customWidth="1"/>
    <col min="6" max="6" width="3.81640625" style="18" customWidth="1"/>
    <col min="7" max="7" width="19.81640625" style="18" bestFit="1" customWidth="1"/>
    <col min="8" max="8" width="26.453125" style="18" customWidth="1"/>
    <col min="9" max="9" width="13.54296875" style="2" customWidth="1"/>
    <col min="10" max="10" width="13.453125" style="2" bestFit="1" customWidth="1"/>
    <col min="11" max="12" width="11.26953125" style="2" bestFit="1" customWidth="1"/>
    <col min="13" max="13" width="13.453125" style="2" bestFit="1" customWidth="1"/>
    <col min="14" max="14" width="8.7265625" style="2"/>
    <col min="15" max="15" width="11.26953125" style="2" bestFit="1" customWidth="1"/>
    <col min="16" max="16" width="10.26953125" style="2" bestFit="1" customWidth="1"/>
    <col min="17" max="17" width="9.26953125" style="2" bestFit="1" customWidth="1"/>
    <col min="18" max="16384" width="8.7265625" style="2"/>
  </cols>
  <sheetData>
    <row r="1" spans="1:18" x14ac:dyDescent="0.25">
      <c r="A1" s="112"/>
      <c r="B1" s="112"/>
      <c r="C1" s="112"/>
      <c r="D1" s="112"/>
      <c r="E1" s="112"/>
      <c r="F1" s="112" t="s">
        <v>105</v>
      </c>
      <c r="G1" s="112"/>
      <c r="H1" s="112"/>
      <c r="I1" s="1"/>
      <c r="J1" s="223"/>
    </row>
    <row r="3" spans="1:18" s="16" customFormat="1" x14ac:dyDescent="0.25">
      <c r="A3" s="116"/>
      <c r="B3" s="116"/>
      <c r="C3" s="116"/>
      <c r="D3" s="116"/>
      <c r="E3" s="116" t="s">
        <v>197</v>
      </c>
      <c r="F3" s="116"/>
      <c r="G3" s="116"/>
      <c r="H3" s="116"/>
      <c r="I3" s="116"/>
    </row>
    <row r="4" spans="1:18" ht="13" thickBot="1" x14ac:dyDescent="0.3">
      <c r="B4" s="51"/>
      <c r="C4" s="51"/>
      <c r="D4" s="51"/>
      <c r="E4" s="51"/>
      <c r="F4" s="51"/>
      <c r="G4" s="51"/>
      <c r="H4" s="51"/>
      <c r="I4" s="51"/>
    </row>
    <row r="5" spans="1:18" ht="15" customHeight="1" thickTop="1" x14ac:dyDescent="0.25">
      <c r="A5" s="21"/>
      <c r="B5" s="162"/>
      <c r="C5" s="162"/>
      <c r="D5" s="162"/>
      <c r="E5" s="162"/>
      <c r="F5" s="162"/>
      <c r="G5" s="162"/>
      <c r="H5" s="162"/>
      <c r="I5" s="162"/>
    </row>
    <row r="6" spans="1:18" ht="12.75" customHeight="1" thickBot="1" x14ac:dyDescent="0.3">
      <c r="A6" s="7"/>
      <c r="B6" s="40"/>
      <c r="C6" s="54"/>
      <c r="D6" s="55" t="s">
        <v>170</v>
      </c>
      <c r="E6" s="55"/>
      <c r="F6" s="40"/>
      <c r="G6" s="52"/>
      <c r="H6" s="42" t="s">
        <v>295</v>
      </c>
      <c r="I6" s="42"/>
      <c r="J6" s="7"/>
      <c r="K6" s="7"/>
      <c r="L6" s="7"/>
      <c r="M6" s="7"/>
    </row>
    <row r="7" spans="1:18" ht="12.75" customHeight="1" x14ac:dyDescent="0.25">
      <c r="A7" s="7" t="s">
        <v>65</v>
      </c>
      <c r="B7" s="224"/>
      <c r="C7" s="52"/>
      <c r="D7" s="40"/>
      <c r="E7" s="225"/>
      <c r="F7" s="52"/>
      <c r="G7" s="226"/>
      <c r="H7" s="151" t="s">
        <v>271</v>
      </c>
      <c r="I7" s="151" t="s">
        <v>139</v>
      </c>
      <c r="J7" s="7"/>
      <c r="K7" s="7"/>
      <c r="L7" s="7"/>
      <c r="M7" s="7"/>
    </row>
    <row r="8" spans="1:18" x14ac:dyDescent="0.25">
      <c r="A8" s="7" t="s">
        <v>30</v>
      </c>
      <c r="B8" s="224"/>
      <c r="C8" s="52"/>
      <c r="D8" s="40" t="s">
        <v>27</v>
      </c>
      <c r="E8" s="225" t="s">
        <v>146</v>
      </c>
      <c r="G8" s="226" t="s">
        <v>135</v>
      </c>
      <c r="H8" s="125" t="s">
        <v>272</v>
      </c>
      <c r="I8" s="125" t="s">
        <v>140</v>
      </c>
    </row>
    <row r="9" spans="1:18" ht="13" thickBot="1" x14ac:dyDescent="0.3">
      <c r="A9" s="13" t="s">
        <v>119</v>
      </c>
      <c r="B9" s="42"/>
      <c r="C9" s="55" t="s">
        <v>25</v>
      </c>
      <c r="D9" s="55" t="s">
        <v>28</v>
      </c>
      <c r="E9" s="196"/>
      <c r="G9" s="196"/>
      <c r="H9" s="126"/>
      <c r="I9" s="126"/>
      <c r="K9" s="183"/>
    </row>
    <row r="10" spans="1:18" s="213" customFormat="1" x14ac:dyDescent="0.25">
      <c r="A10" s="227" t="s">
        <v>0</v>
      </c>
      <c r="B10" s="104">
        <f>SUM(B12:B39)</f>
        <v>0</v>
      </c>
      <c r="C10" s="60">
        <f>SUM(C12:C39)</f>
        <v>303250297</v>
      </c>
      <c r="D10" s="104">
        <f>SUM(D12:D39)</f>
        <v>111757946.95</v>
      </c>
      <c r="E10" s="104">
        <f>SUM(E12:E39)</f>
        <v>4209364.7200000007</v>
      </c>
      <c r="F10" s="60"/>
      <c r="G10" s="104">
        <f>SUM(G12:G39)</f>
        <v>284631363.84000003</v>
      </c>
      <c r="H10" s="104">
        <f>SUM(H12:H39)</f>
        <v>18166166.719999999</v>
      </c>
      <c r="I10" s="104">
        <f>SUM(I12:I39)</f>
        <v>35000</v>
      </c>
      <c r="M10" s="228"/>
    </row>
    <row r="11" spans="1:18" x14ac:dyDescent="0.25">
      <c r="A11" s="7"/>
      <c r="B11" s="79"/>
      <c r="C11" s="63"/>
      <c r="D11" s="63"/>
      <c r="E11" s="63"/>
      <c r="G11" s="43"/>
      <c r="H11" s="43"/>
      <c r="I11" s="43"/>
    </row>
    <row r="12" spans="1:18" x14ac:dyDescent="0.25">
      <c r="A12" s="2" t="s">
        <v>1</v>
      </c>
      <c r="B12" s="43"/>
      <c r="C12" s="44">
        <v>5876415</v>
      </c>
      <c r="D12" s="44">
        <v>1438130.84</v>
      </c>
      <c r="E12" s="44">
        <v>0</v>
      </c>
      <c r="F12" s="73"/>
      <c r="G12" s="43">
        <v>5066143</v>
      </c>
      <c r="H12" s="43">
        <v>0</v>
      </c>
      <c r="I12" s="43">
        <v>0</v>
      </c>
      <c r="K12" s="94"/>
      <c r="L12" s="94"/>
      <c r="M12" s="94"/>
      <c r="N12" s="94"/>
      <c r="O12" s="94"/>
      <c r="P12" s="94"/>
      <c r="Q12" s="94"/>
      <c r="R12" s="94"/>
    </row>
    <row r="13" spans="1:18" x14ac:dyDescent="0.25">
      <c r="A13" s="2" t="s">
        <v>2</v>
      </c>
      <c r="B13" s="43"/>
      <c r="C13" s="44">
        <v>19431072</v>
      </c>
      <c r="D13" s="44">
        <v>10976356.1</v>
      </c>
      <c r="E13" s="44">
        <v>0</v>
      </c>
      <c r="F13" s="73"/>
      <c r="G13" s="43">
        <v>24543494</v>
      </c>
      <c r="H13" s="43">
        <v>1950000</v>
      </c>
      <c r="I13" s="43">
        <v>0</v>
      </c>
      <c r="J13" s="17"/>
      <c r="K13" s="94"/>
      <c r="L13" s="94"/>
      <c r="M13" s="94"/>
      <c r="N13" s="94"/>
      <c r="O13" s="94"/>
      <c r="P13" s="94"/>
      <c r="Q13" s="94"/>
      <c r="R13" s="94"/>
    </row>
    <row r="14" spans="1:18" x14ac:dyDescent="0.25">
      <c r="A14" s="2" t="s">
        <v>3</v>
      </c>
      <c r="B14" s="43"/>
      <c r="C14" s="44">
        <v>45487155</v>
      </c>
      <c r="D14" s="44">
        <v>11133761.41</v>
      </c>
      <c r="E14" s="44">
        <v>0</v>
      </c>
      <c r="F14" s="73"/>
      <c r="G14" s="43">
        <v>21129399</v>
      </c>
      <c r="H14" s="43">
        <v>0</v>
      </c>
      <c r="I14" s="43">
        <v>0</v>
      </c>
      <c r="K14" s="94"/>
      <c r="L14" s="94"/>
      <c r="M14" s="94"/>
      <c r="N14" s="94"/>
      <c r="O14" s="94"/>
      <c r="P14" s="94"/>
      <c r="Q14" s="94"/>
      <c r="R14" s="94"/>
    </row>
    <row r="15" spans="1:18" x14ac:dyDescent="0.25">
      <c r="A15" s="2" t="s">
        <v>4</v>
      </c>
      <c r="B15" s="43"/>
      <c r="C15" s="44">
        <v>40255835</v>
      </c>
      <c r="D15" s="44">
        <v>21471646</v>
      </c>
      <c r="E15" s="44">
        <v>1443724</v>
      </c>
      <c r="F15" s="73"/>
      <c r="G15" s="43">
        <v>34544913</v>
      </c>
      <c r="H15" s="43">
        <v>0</v>
      </c>
      <c r="I15" s="43">
        <v>0</v>
      </c>
      <c r="K15" s="94"/>
      <c r="L15" s="94"/>
      <c r="M15" s="94"/>
      <c r="N15" s="94"/>
      <c r="O15" s="94"/>
      <c r="P15" s="94"/>
      <c r="Q15" s="94"/>
      <c r="R15" s="94"/>
    </row>
    <row r="16" spans="1:18" x14ac:dyDescent="0.25">
      <c r="A16" s="2" t="s">
        <v>5</v>
      </c>
      <c r="B16" s="43"/>
      <c r="C16" s="44">
        <v>4375826</v>
      </c>
      <c r="D16" s="44">
        <v>753652.44</v>
      </c>
      <c r="E16" s="44">
        <v>173656</v>
      </c>
      <c r="F16" s="73"/>
      <c r="G16" s="43">
        <v>5949640</v>
      </c>
      <c r="H16" s="43">
        <v>346000</v>
      </c>
      <c r="I16" s="43">
        <v>0</v>
      </c>
      <c r="K16" s="94"/>
      <c r="L16" s="94"/>
      <c r="M16" s="94"/>
      <c r="N16" s="94"/>
      <c r="O16" s="94"/>
      <c r="P16" s="94"/>
      <c r="Q16" s="94"/>
      <c r="R16" s="94"/>
    </row>
    <row r="17" spans="1:18" x14ac:dyDescent="0.25">
      <c r="B17" s="43"/>
      <c r="C17" s="44"/>
      <c r="D17" s="44"/>
      <c r="E17" s="44"/>
      <c r="F17" s="73"/>
      <c r="G17" s="43"/>
      <c r="H17" s="43"/>
      <c r="I17" s="43"/>
      <c r="Q17" s="94"/>
      <c r="R17" s="94"/>
    </row>
    <row r="18" spans="1:18" x14ac:dyDescent="0.25">
      <c r="A18" s="2" t="s">
        <v>6</v>
      </c>
      <c r="B18" s="43"/>
      <c r="C18" s="44">
        <v>2726261</v>
      </c>
      <c r="D18" s="44">
        <v>199574.02</v>
      </c>
      <c r="E18" s="44">
        <v>45770</v>
      </c>
      <c r="F18" s="73"/>
      <c r="G18" s="43">
        <v>2860058</v>
      </c>
      <c r="H18" s="43">
        <v>100000</v>
      </c>
      <c r="I18" s="43">
        <v>0</v>
      </c>
      <c r="K18" s="94"/>
      <c r="L18" s="94"/>
      <c r="M18" s="94"/>
      <c r="N18" s="94"/>
      <c r="O18" s="94"/>
      <c r="P18" s="94"/>
      <c r="Q18" s="94"/>
      <c r="R18" s="94"/>
    </row>
    <row r="19" spans="1:18" x14ac:dyDescent="0.25">
      <c r="A19" s="2" t="s">
        <v>7</v>
      </c>
      <c r="B19" s="43"/>
      <c r="C19" s="44">
        <v>7645089</v>
      </c>
      <c r="D19" s="44">
        <v>2920229.46</v>
      </c>
      <c r="E19" s="44">
        <v>258917</v>
      </c>
      <c r="F19" s="73"/>
      <c r="G19" s="43">
        <v>10187018</v>
      </c>
      <c r="H19" s="43">
        <v>487000</v>
      </c>
      <c r="I19" s="43">
        <v>0</v>
      </c>
      <c r="K19" s="94"/>
      <c r="L19" s="94"/>
      <c r="M19" s="94"/>
      <c r="N19" s="94"/>
      <c r="O19" s="94"/>
      <c r="P19" s="94"/>
      <c r="Q19" s="94"/>
      <c r="R19" s="94"/>
    </row>
    <row r="20" spans="1:18" x14ac:dyDescent="0.25">
      <c r="A20" s="2" t="s">
        <v>8</v>
      </c>
      <c r="B20" s="43"/>
      <c r="C20" s="44">
        <v>7395042</v>
      </c>
      <c r="D20" s="44">
        <v>851095.84</v>
      </c>
      <c r="E20" s="44">
        <v>158928</v>
      </c>
      <c r="F20" s="73"/>
      <c r="G20" s="43">
        <v>5452969.3399999999</v>
      </c>
      <c r="H20" s="43">
        <v>219166.66</v>
      </c>
      <c r="I20" s="43">
        <v>0</v>
      </c>
      <c r="K20" s="94"/>
      <c r="L20" s="94"/>
      <c r="M20" s="94"/>
      <c r="N20" s="94"/>
      <c r="O20" s="94"/>
      <c r="P20" s="94"/>
      <c r="Q20" s="94"/>
      <c r="R20" s="94"/>
    </row>
    <row r="21" spans="1:18" x14ac:dyDescent="0.25">
      <c r="A21" s="2" t="s">
        <v>9</v>
      </c>
      <c r="B21" s="43"/>
      <c r="C21" s="44">
        <v>10197021</v>
      </c>
      <c r="D21" s="44">
        <v>1238733.1399999999</v>
      </c>
      <c r="E21" s="44">
        <v>792579.31</v>
      </c>
      <c r="F21" s="73"/>
      <c r="G21" s="43">
        <v>11123025.960000001</v>
      </c>
      <c r="H21" s="43">
        <v>845000.04</v>
      </c>
      <c r="I21" s="43">
        <v>0</v>
      </c>
      <c r="K21" s="94"/>
      <c r="L21" s="94"/>
      <c r="M21" s="94"/>
      <c r="N21" s="94"/>
      <c r="O21" s="94"/>
      <c r="P21" s="94"/>
      <c r="Q21" s="94"/>
      <c r="R21" s="94"/>
    </row>
    <row r="22" spans="1:18" x14ac:dyDescent="0.25">
      <c r="A22" s="2" t="s">
        <v>10</v>
      </c>
      <c r="B22" s="43"/>
      <c r="C22" s="44">
        <v>1698779</v>
      </c>
      <c r="D22" s="44">
        <v>0</v>
      </c>
      <c r="E22" s="44">
        <v>20533.2</v>
      </c>
      <c r="F22" s="73"/>
      <c r="G22" s="43">
        <v>2616544</v>
      </c>
      <c r="H22" s="43">
        <v>113000</v>
      </c>
      <c r="I22" s="43">
        <v>0</v>
      </c>
      <c r="K22" s="94"/>
      <c r="L22" s="94"/>
      <c r="M22" s="94"/>
      <c r="N22" s="94"/>
      <c r="O22" s="94"/>
      <c r="P22" s="94"/>
      <c r="Q22" s="94"/>
      <c r="R22" s="94"/>
    </row>
    <row r="23" spans="1:18" x14ac:dyDescent="0.25">
      <c r="B23" s="43"/>
      <c r="C23" s="44"/>
      <c r="D23" s="44"/>
      <c r="E23" s="44"/>
      <c r="F23" s="73"/>
      <c r="G23" s="43"/>
      <c r="H23" s="43"/>
      <c r="I23" s="43"/>
      <c r="K23" s="94"/>
      <c r="L23" s="94"/>
      <c r="M23" s="94"/>
      <c r="N23" s="94"/>
      <c r="O23" s="94"/>
      <c r="P23" s="94"/>
      <c r="Q23" s="94"/>
      <c r="R23" s="94"/>
    </row>
    <row r="24" spans="1:18" x14ac:dyDescent="0.25">
      <c r="A24" s="2" t="s">
        <v>11</v>
      </c>
      <c r="B24" s="43"/>
      <c r="C24" s="44">
        <v>13618413</v>
      </c>
      <c r="D24" s="44">
        <v>5090564</v>
      </c>
      <c r="E24" s="44">
        <v>0</v>
      </c>
      <c r="F24" s="73"/>
      <c r="G24" s="43">
        <v>13003246</v>
      </c>
      <c r="H24" s="43">
        <v>1073000</v>
      </c>
      <c r="I24" s="43">
        <v>0</v>
      </c>
      <c r="K24" s="94"/>
      <c r="L24" s="94"/>
      <c r="M24" s="94"/>
      <c r="N24" s="94"/>
      <c r="O24" s="94"/>
      <c r="P24" s="94"/>
      <c r="Q24" s="94"/>
      <c r="R24" s="94"/>
    </row>
    <row r="25" spans="1:18" x14ac:dyDescent="0.25">
      <c r="A25" s="2" t="s">
        <v>12</v>
      </c>
      <c r="B25" s="43"/>
      <c r="C25" s="44">
        <v>793280</v>
      </c>
      <c r="D25" s="44">
        <v>16666.669999999998</v>
      </c>
      <c r="E25" s="44">
        <v>88373.45</v>
      </c>
      <c r="F25" s="73"/>
      <c r="G25" s="43">
        <v>3204709</v>
      </c>
      <c r="H25" s="43">
        <v>44000</v>
      </c>
      <c r="I25" s="43">
        <v>0</v>
      </c>
      <c r="K25" s="94"/>
      <c r="L25" s="94"/>
      <c r="M25" s="94"/>
      <c r="N25" s="94"/>
      <c r="O25" s="94"/>
      <c r="P25" s="94"/>
      <c r="Q25" s="94"/>
      <c r="R25" s="94"/>
    </row>
    <row r="26" spans="1:18" x14ac:dyDescent="0.25">
      <c r="A26" s="2" t="s">
        <v>13</v>
      </c>
      <c r="B26" s="43"/>
      <c r="C26" s="44">
        <v>13245507</v>
      </c>
      <c r="D26" s="44">
        <v>4988050.47</v>
      </c>
      <c r="E26" s="44">
        <v>453898.28</v>
      </c>
      <c r="F26" s="73"/>
      <c r="G26" s="43">
        <v>12826957.98</v>
      </c>
      <c r="H26" s="43">
        <v>901000.02</v>
      </c>
      <c r="I26" s="43">
        <v>0</v>
      </c>
      <c r="K26" s="94"/>
      <c r="L26" s="94"/>
      <c r="M26" s="94"/>
      <c r="N26" s="94"/>
      <c r="O26" s="94"/>
      <c r="P26" s="94"/>
      <c r="Q26" s="94"/>
      <c r="R26" s="94"/>
    </row>
    <row r="27" spans="1:18" x14ac:dyDescent="0.25">
      <c r="A27" s="2" t="s">
        <v>14</v>
      </c>
      <c r="B27" s="43"/>
      <c r="C27" s="44">
        <v>12853249</v>
      </c>
      <c r="D27" s="44">
        <v>5660072.9699999997</v>
      </c>
      <c r="E27" s="44">
        <v>479939.08</v>
      </c>
      <c r="F27" s="73"/>
      <c r="G27" s="43">
        <v>19739884</v>
      </c>
      <c r="H27" s="43">
        <v>0</v>
      </c>
      <c r="I27" s="43">
        <v>0</v>
      </c>
      <c r="K27" s="94"/>
      <c r="L27" s="94"/>
      <c r="M27" s="94"/>
      <c r="N27" s="94"/>
      <c r="O27" s="94"/>
      <c r="P27" s="94"/>
      <c r="Q27" s="94"/>
      <c r="R27" s="94"/>
    </row>
    <row r="28" spans="1:18" x14ac:dyDescent="0.25">
      <c r="A28" s="2" t="s">
        <v>15</v>
      </c>
      <c r="B28" s="43"/>
      <c r="C28" s="44">
        <v>574592</v>
      </c>
      <c r="D28" s="44">
        <v>285280.07</v>
      </c>
      <c r="E28" s="44">
        <v>32330.6</v>
      </c>
      <c r="F28" s="73"/>
      <c r="G28" s="43">
        <v>1671840</v>
      </c>
      <c r="H28" s="43">
        <v>27000</v>
      </c>
      <c r="I28" s="43">
        <v>0</v>
      </c>
      <c r="K28" s="94"/>
      <c r="L28" s="94"/>
      <c r="M28" s="94"/>
      <c r="N28" s="94"/>
      <c r="O28" s="94"/>
      <c r="P28" s="94"/>
      <c r="Q28" s="94"/>
      <c r="R28" s="94"/>
    </row>
    <row r="29" spans="1:18" x14ac:dyDescent="0.25">
      <c r="A29" s="17"/>
      <c r="B29" s="43"/>
      <c r="C29" s="44"/>
      <c r="D29" s="44"/>
      <c r="E29" s="44"/>
      <c r="F29" s="73"/>
      <c r="G29" s="43"/>
      <c r="H29" s="43"/>
      <c r="I29" s="43"/>
      <c r="K29" s="94"/>
      <c r="L29" s="94"/>
      <c r="M29" s="94"/>
      <c r="N29" s="94"/>
      <c r="O29" s="94"/>
      <c r="P29" s="94"/>
      <c r="Q29" s="94"/>
      <c r="R29" s="94"/>
    </row>
    <row r="30" spans="1:18" x14ac:dyDescent="0.25">
      <c r="A30" s="2" t="s">
        <v>16</v>
      </c>
      <c r="B30" s="43"/>
      <c r="C30" s="44">
        <v>42511232</v>
      </c>
      <c r="D30" s="44">
        <v>17955550</v>
      </c>
      <c r="E30" s="44">
        <v>0</v>
      </c>
      <c r="F30" s="73"/>
      <c r="G30" s="43">
        <v>40519499</v>
      </c>
      <c r="H30" s="43">
        <v>5930000</v>
      </c>
      <c r="I30" s="43">
        <v>0</v>
      </c>
      <c r="K30" s="94"/>
      <c r="L30" s="94"/>
      <c r="M30" s="94"/>
      <c r="N30" s="94"/>
      <c r="O30" s="94"/>
      <c r="P30" s="94"/>
      <c r="Q30" s="94"/>
      <c r="R30" s="94"/>
    </row>
    <row r="31" spans="1:18" x14ac:dyDescent="0.25">
      <c r="A31" s="2" t="s">
        <v>17</v>
      </c>
      <c r="B31" s="43"/>
      <c r="C31" s="44">
        <v>46094508</v>
      </c>
      <c r="D31" s="44">
        <v>24202749.129999999</v>
      </c>
      <c r="E31" s="44">
        <v>0</v>
      </c>
      <c r="F31" s="73"/>
      <c r="G31" s="43">
        <v>40192140.43</v>
      </c>
      <c r="H31" s="43">
        <v>4733000</v>
      </c>
      <c r="I31" s="43">
        <v>0</v>
      </c>
      <c r="K31" s="94"/>
      <c r="L31" s="94"/>
      <c r="M31" s="94"/>
      <c r="N31" s="94"/>
      <c r="O31" s="94"/>
      <c r="P31" s="94"/>
      <c r="Q31" s="94"/>
      <c r="R31" s="94"/>
    </row>
    <row r="32" spans="1:18" x14ac:dyDescent="0.25">
      <c r="A32" s="2" t="s">
        <v>18</v>
      </c>
      <c r="B32" s="43"/>
      <c r="C32" s="44">
        <v>1843840</v>
      </c>
      <c r="D32" s="44">
        <v>570716.61</v>
      </c>
      <c r="E32" s="44">
        <v>76187</v>
      </c>
      <c r="F32" s="73"/>
      <c r="G32" s="43">
        <v>3568891</v>
      </c>
      <c r="H32" s="43">
        <v>107000</v>
      </c>
      <c r="I32" s="43">
        <v>0</v>
      </c>
      <c r="K32" s="94"/>
      <c r="L32" s="94"/>
      <c r="M32" s="94"/>
      <c r="N32" s="94"/>
      <c r="O32" s="94"/>
      <c r="P32" s="94"/>
      <c r="Q32" s="94"/>
      <c r="R32" s="94"/>
    </row>
    <row r="33" spans="1:18" x14ac:dyDescent="0.25">
      <c r="A33" s="2" t="s">
        <v>19</v>
      </c>
      <c r="B33" s="43"/>
      <c r="C33" s="44">
        <v>5443584</v>
      </c>
      <c r="D33" s="44">
        <v>678574.54</v>
      </c>
      <c r="E33" s="44">
        <v>0</v>
      </c>
      <c r="F33" s="73"/>
      <c r="G33" s="43">
        <v>7120198</v>
      </c>
      <c r="H33" s="43">
        <v>467000</v>
      </c>
      <c r="I33" s="43">
        <v>0</v>
      </c>
      <c r="K33" s="94"/>
      <c r="L33" s="94"/>
      <c r="M33" s="94"/>
      <c r="N33" s="94"/>
      <c r="O33" s="94"/>
      <c r="P33" s="94"/>
      <c r="Q33" s="94"/>
      <c r="R33" s="94"/>
    </row>
    <row r="34" spans="1:18" x14ac:dyDescent="0.25">
      <c r="A34" s="2" t="s">
        <v>20</v>
      </c>
      <c r="B34" s="43"/>
      <c r="C34" s="44">
        <v>1882567</v>
      </c>
      <c r="D34" s="44">
        <v>6357.44</v>
      </c>
      <c r="E34" s="44">
        <v>22180</v>
      </c>
      <c r="F34" s="73"/>
      <c r="G34" s="43">
        <v>1988963</v>
      </c>
      <c r="H34" s="43">
        <v>85000</v>
      </c>
      <c r="I34" s="43">
        <v>35000</v>
      </c>
      <c r="K34" s="94"/>
      <c r="L34" s="94"/>
      <c r="M34" s="94"/>
      <c r="N34" s="94"/>
      <c r="O34" s="94"/>
      <c r="P34" s="94"/>
      <c r="Q34" s="94"/>
      <c r="R34" s="94"/>
    </row>
    <row r="35" spans="1:18" x14ac:dyDescent="0.25">
      <c r="B35" s="43"/>
      <c r="C35" s="44"/>
      <c r="D35" s="44"/>
      <c r="E35" s="44"/>
      <c r="F35" s="73"/>
      <c r="G35" s="43"/>
      <c r="H35" s="43"/>
      <c r="I35" s="73"/>
      <c r="K35" s="94"/>
      <c r="L35" s="94"/>
      <c r="M35" s="94"/>
      <c r="N35" s="94"/>
      <c r="O35" s="94"/>
      <c r="P35" s="94"/>
      <c r="Q35" s="94"/>
      <c r="R35" s="94"/>
    </row>
    <row r="36" spans="1:18" x14ac:dyDescent="0.25">
      <c r="A36" s="2" t="s">
        <v>21</v>
      </c>
      <c r="B36" s="43"/>
      <c r="C36" s="44">
        <v>1061280</v>
      </c>
      <c r="D36" s="44">
        <v>283824.82</v>
      </c>
      <c r="E36" s="44">
        <v>0</v>
      </c>
      <c r="F36" s="73"/>
      <c r="G36" s="43">
        <v>1841605</v>
      </c>
      <c r="H36" s="43">
        <v>0</v>
      </c>
      <c r="I36" s="43">
        <v>0</v>
      </c>
      <c r="K36" s="94"/>
      <c r="L36" s="94"/>
      <c r="M36" s="94"/>
      <c r="N36" s="94"/>
      <c r="O36" s="94"/>
      <c r="P36" s="94"/>
      <c r="Q36" s="94"/>
      <c r="R36" s="94"/>
    </row>
    <row r="37" spans="1:18" x14ac:dyDescent="0.25">
      <c r="A37" s="2" t="s">
        <v>22</v>
      </c>
      <c r="B37" s="43"/>
      <c r="C37" s="44">
        <v>8818295</v>
      </c>
      <c r="D37" s="44">
        <v>943962.04</v>
      </c>
      <c r="E37" s="44">
        <v>45507.8</v>
      </c>
      <c r="F37" s="73"/>
      <c r="G37" s="43">
        <v>7390067</v>
      </c>
      <c r="H37" s="43">
        <v>545000</v>
      </c>
      <c r="I37" s="64">
        <v>0</v>
      </c>
      <c r="K37" s="94"/>
      <c r="L37" s="94"/>
      <c r="M37" s="94"/>
      <c r="N37" s="94"/>
      <c r="O37" s="94"/>
      <c r="P37" s="94"/>
      <c r="Q37" s="94"/>
      <c r="R37" s="94"/>
    </row>
    <row r="38" spans="1:18" x14ac:dyDescent="0.25">
      <c r="A38" s="2" t="s">
        <v>23</v>
      </c>
      <c r="B38" s="43"/>
      <c r="C38" s="44">
        <v>7731983</v>
      </c>
      <c r="D38" s="44">
        <v>92398.94</v>
      </c>
      <c r="E38" s="44">
        <v>116841</v>
      </c>
      <c r="F38" s="73"/>
      <c r="G38" s="43">
        <v>4741220.13</v>
      </c>
      <c r="H38" s="43">
        <v>194000</v>
      </c>
      <c r="I38" s="43">
        <v>0</v>
      </c>
      <c r="K38" s="94"/>
      <c r="L38" s="94"/>
      <c r="M38" s="94"/>
      <c r="N38" s="94"/>
      <c r="O38" s="94"/>
      <c r="P38" s="94"/>
      <c r="Q38" s="94"/>
      <c r="R38" s="94"/>
    </row>
    <row r="39" spans="1:18" x14ac:dyDescent="0.25">
      <c r="A39" s="6" t="s">
        <v>24</v>
      </c>
      <c r="B39" s="45"/>
      <c r="C39" s="45">
        <v>1689472</v>
      </c>
      <c r="D39" s="45">
        <v>0</v>
      </c>
      <c r="E39" s="45">
        <v>0</v>
      </c>
      <c r="F39" s="74"/>
      <c r="G39" s="45">
        <v>3348939</v>
      </c>
      <c r="H39" s="45">
        <v>0</v>
      </c>
      <c r="I39" s="45">
        <v>0</v>
      </c>
      <c r="K39" s="94"/>
      <c r="L39" s="94"/>
      <c r="M39" s="94"/>
      <c r="N39" s="94"/>
      <c r="O39" s="94"/>
      <c r="P39" s="94"/>
      <c r="Q39" s="94"/>
    </row>
    <row r="40" spans="1:18" x14ac:dyDescent="0.25">
      <c r="B40" s="43"/>
      <c r="H40" s="43"/>
      <c r="K40" s="94"/>
      <c r="L40" s="94"/>
      <c r="M40" s="94"/>
      <c r="N40" s="94"/>
      <c r="O40" s="94"/>
      <c r="P40" s="94"/>
    </row>
    <row r="41" spans="1:18" x14ac:dyDescent="0.25">
      <c r="A41" s="183"/>
      <c r="B41" s="43"/>
      <c r="F41" s="229"/>
      <c r="H41" s="43"/>
      <c r="K41" s="94"/>
      <c r="L41" s="94"/>
      <c r="M41" s="94"/>
      <c r="N41" s="94"/>
      <c r="O41" s="94"/>
      <c r="P41" s="94"/>
    </row>
    <row r="42" spans="1:18" x14ac:dyDescent="0.25">
      <c r="A42" s="220"/>
      <c r="B42" s="43"/>
      <c r="C42" s="84"/>
      <c r="D42" s="230"/>
      <c r="E42" s="84"/>
      <c r="F42" s="84"/>
      <c r="G42" s="84"/>
      <c r="H42" s="79"/>
      <c r="I42" s="94"/>
      <c r="J42" s="94"/>
      <c r="K42" s="94"/>
      <c r="L42" s="94"/>
      <c r="M42" s="94"/>
      <c r="N42" s="94"/>
      <c r="O42" s="94"/>
      <c r="P42" s="94"/>
    </row>
    <row r="43" spans="1:18" x14ac:dyDescent="0.25">
      <c r="A43" s="58"/>
      <c r="B43" s="43"/>
      <c r="C43" s="84"/>
      <c r="D43" s="84"/>
      <c r="E43" s="84"/>
      <c r="F43" s="84"/>
      <c r="G43" s="84"/>
      <c r="H43" s="79"/>
      <c r="I43" s="94"/>
      <c r="J43" s="94"/>
      <c r="K43" s="94"/>
    </row>
    <row r="44" spans="1:18" x14ac:dyDescent="0.25">
      <c r="A44" s="58"/>
      <c r="C44" s="84"/>
      <c r="D44" s="84"/>
      <c r="E44" s="84"/>
      <c r="F44" s="84"/>
      <c r="G44" s="84"/>
      <c r="H44" s="79"/>
      <c r="I44" s="94"/>
      <c r="J44" s="94"/>
      <c r="K44" s="94"/>
    </row>
    <row r="45" spans="1:18" x14ac:dyDescent="0.25">
      <c r="A45" s="58"/>
      <c r="C45" s="84"/>
      <c r="D45" s="84"/>
      <c r="E45" s="84"/>
      <c r="F45" s="84"/>
      <c r="G45" s="84"/>
      <c r="H45" s="79"/>
      <c r="I45" s="94"/>
      <c r="J45" s="94"/>
      <c r="K45" s="94"/>
    </row>
    <row r="46" spans="1:18" x14ac:dyDescent="0.25">
      <c r="A46" s="58"/>
      <c r="C46" s="84"/>
      <c r="D46" s="84"/>
      <c r="E46" s="84"/>
      <c r="F46" s="84"/>
      <c r="G46" s="84"/>
      <c r="H46" s="79"/>
      <c r="I46" s="94"/>
      <c r="J46" s="94"/>
      <c r="K46" s="94"/>
    </row>
    <row r="47" spans="1:18" x14ac:dyDescent="0.25">
      <c r="A47" s="58"/>
      <c r="B47" s="43"/>
      <c r="C47" s="84"/>
      <c r="D47" s="84"/>
      <c r="E47" s="84"/>
      <c r="F47" s="84"/>
      <c r="G47" s="84"/>
      <c r="H47" s="79"/>
      <c r="I47" s="94"/>
      <c r="J47" s="94"/>
      <c r="K47" s="94"/>
    </row>
    <row r="48" spans="1:18" x14ac:dyDescent="0.25">
      <c r="A48" s="58"/>
      <c r="B48" s="43"/>
      <c r="C48" s="84"/>
      <c r="D48" s="84"/>
      <c r="E48" s="84"/>
      <c r="F48" s="84"/>
      <c r="G48" s="84"/>
      <c r="H48" s="79"/>
      <c r="I48" s="94"/>
    </row>
    <row r="49" spans="1:11" x14ac:dyDescent="0.25">
      <c r="A49" s="58"/>
      <c r="B49" s="43"/>
      <c r="C49" s="84"/>
      <c r="D49" s="84"/>
      <c r="E49" s="84"/>
      <c r="F49" s="84"/>
      <c r="G49" s="84"/>
      <c r="H49" s="79"/>
      <c r="I49" s="94"/>
    </row>
    <row r="50" spans="1:11" x14ac:dyDescent="0.25">
      <c r="A50" s="58"/>
      <c r="C50" s="84"/>
      <c r="D50" s="84"/>
      <c r="E50" s="84"/>
      <c r="F50" s="84"/>
      <c r="G50" s="84"/>
      <c r="H50" s="79"/>
      <c r="I50" s="94"/>
      <c r="J50" s="94"/>
      <c r="K50" s="94"/>
    </row>
    <row r="51" spans="1:11" x14ac:dyDescent="0.25">
      <c r="A51" s="58"/>
      <c r="C51" s="84"/>
      <c r="D51" s="84"/>
      <c r="E51" s="84"/>
      <c r="F51" s="84"/>
      <c r="G51" s="84"/>
      <c r="H51" s="79"/>
      <c r="I51" s="94"/>
      <c r="J51" s="94"/>
      <c r="K51" s="94"/>
    </row>
    <row r="52" spans="1:11" x14ac:dyDescent="0.25">
      <c r="A52" s="58"/>
      <c r="C52" s="84"/>
      <c r="D52" s="84"/>
      <c r="E52" s="84"/>
      <c r="F52" s="84"/>
      <c r="G52" s="84"/>
      <c r="H52" s="79"/>
      <c r="I52" s="94"/>
      <c r="J52" s="94"/>
      <c r="K52" s="94"/>
    </row>
    <row r="53" spans="1:11" x14ac:dyDescent="0.25">
      <c r="A53" s="58"/>
      <c r="C53" s="84"/>
      <c r="D53" s="84"/>
      <c r="E53" s="84"/>
      <c r="F53" s="84"/>
      <c r="G53" s="84"/>
      <c r="H53" s="79"/>
      <c r="I53" s="94"/>
      <c r="J53" s="94"/>
      <c r="K53" s="94"/>
    </row>
    <row r="54" spans="1:11" x14ac:dyDescent="0.25">
      <c r="A54" s="58"/>
      <c r="C54" s="84"/>
      <c r="D54" s="84"/>
      <c r="E54" s="84"/>
      <c r="F54" s="84"/>
      <c r="G54" s="84"/>
      <c r="H54" s="79"/>
      <c r="I54" s="94"/>
      <c r="J54" s="94"/>
      <c r="K54" s="94"/>
    </row>
    <row r="55" spans="1:11" x14ac:dyDescent="0.25">
      <c r="A55" s="58"/>
      <c r="C55" s="84"/>
      <c r="D55" s="84"/>
      <c r="E55" s="84"/>
      <c r="F55" s="84"/>
      <c r="G55" s="84"/>
      <c r="H55" s="79"/>
      <c r="I55" s="94"/>
      <c r="J55" s="94"/>
      <c r="K55" s="94"/>
    </row>
    <row r="56" spans="1:11" x14ac:dyDescent="0.25">
      <c r="A56" s="58"/>
      <c r="C56" s="84"/>
      <c r="D56" s="84"/>
      <c r="E56" s="84"/>
      <c r="F56" s="84"/>
      <c r="G56" s="84"/>
      <c r="H56" s="79"/>
      <c r="I56" s="94"/>
      <c r="J56" s="94"/>
      <c r="K56" s="94"/>
    </row>
    <row r="57" spans="1:11" x14ac:dyDescent="0.25">
      <c r="A57" s="58"/>
      <c r="C57" s="84"/>
      <c r="D57" s="84"/>
      <c r="E57" s="84"/>
      <c r="F57" s="84"/>
      <c r="G57" s="84"/>
      <c r="H57" s="79"/>
      <c r="I57" s="94"/>
      <c r="J57" s="94"/>
      <c r="K57" s="94"/>
    </row>
    <row r="58" spans="1:11" x14ac:dyDescent="0.25">
      <c r="A58" s="58"/>
      <c r="C58" s="84"/>
      <c r="D58" s="84"/>
      <c r="E58" s="84"/>
      <c r="F58" s="84"/>
      <c r="G58" s="84"/>
      <c r="H58" s="79"/>
      <c r="I58" s="94"/>
      <c r="J58" s="94"/>
      <c r="K58" s="94"/>
    </row>
    <row r="59" spans="1:11" x14ac:dyDescent="0.25">
      <c r="A59" s="58"/>
      <c r="C59" s="84"/>
      <c r="D59" s="84"/>
      <c r="E59" s="84"/>
      <c r="F59" s="84"/>
      <c r="G59" s="84"/>
      <c r="H59" s="79"/>
      <c r="I59" s="94"/>
      <c r="J59" s="94"/>
      <c r="K59" s="94"/>
    </row>
    <row r="60" spans="1:11" x14ac:dyDescent="0.25">
      <c r="A60" s="58"/>
      <c r="C60" s="84"/>
      <c r="D60" s="84"/>
      <c r="E60" s="84"/>
      <c r="F60" s="84"/>
      <c r="G60" s="84"/>
      <c r="H60" s="79"/>
      <c r="I60" s="94"/>
      <c r="J60" s="94"/>
      <c r="K60" s="94"/>
    </row>
    <row r="61" spans="1:11" x14ac:dyDescent="0.25">
      <c r="A61" s="58"/>
      <c r="C61" s="84"/>
      <c r="D61" s="84"/>
      <c r="E61" s="84"/>
      <c r="F61" s="84"/>
      <c r="G61" s="84"/>
      <c r="H61" s="79"/>
      <c r="I61" s="94"/>
      <c r="J61" s="94"/>
      <c r="K61" s="94"/>
    </row>
    <row r="62" spans="1:11" x14ac:dyDescent="0.25">
      <c r="A62" s="58"/>
      <c r="C62" s="84"/>
      <c r="D62" s="84"/>
      <c r="E62" s="84"/>
      <c r="F62" s="84"/>
      <c r="G62" s="84"/>
      <c r="H62" s="79"/>
      <c r="I62" s="94"/>
      <c r="J62" s="94"/>
      <c r="K62" s="94"/>
    </row>
    <row r="63" spans="1:11" x14ac:dyDescent="0.25">
      <c r="A63" s="58"/>
      <c r="C63" s="84"/>
      <c r="D63" s="84"/>
      <c r="E63" s="84"/>
      <c r="F63" s="84"/>
      <c r="G63" s="84"/>
      <c r="H63" s="79"/>
      <c r="I63" s="94"/>
      <c r="J63" s="94"/>
      <c r="K63" s="94"/>
    </row>
    <row r="64" spans="1:11" x14ac:dyDescent="0.25">
      <c r="A64" s="58"/>
      <c r="C64" s="84"/>
      <c r="D64" s="84"/>
      <c r="E64" s="84"/>
      <c r="F64" s="84"/>
      <c r="G64" s="84"/>
      <c r="H64" s="79"/>
      <c r="I64" s="94"/>
      <c r="J64" s="94"/>
      <c r="K64" s="94"/>
    </row>
    <row r="65" spans="1:11" x14ac:dyDescent="0.25">
      <c r="A65" s="58"/>
      <c r="C65" s="84"/>
      <c r="D65" s="84"/>
      <c r="E65" s="84"/>
      <c r="F65" s="84"/>
      <c r="G65" s="84"/>
      <c r="H65" s="79"/>
      <c r="I65" s="94"/>
      <c r="J65" s="94"/>
      <c r="K65" s="94"/>
    </row>
    <row r="66" spans="1:11" x14ac:dyDescent="0.25">
      <c r="A66" s="58"/>
      <c r="C66" s="84"/>
      <c r="D66" s="84"/>
      <c r="E66" s="84"/>
      <c r="F66" s="84"/>
      <c r="G66" s="84"/>
      <c r="H66" s="79"/>
      <c r="I66" s="94"/>
      <c r="J66" s="94"/>
      <c r="K66" s="94"/>
    </row>
    <row r="67" spans="1:11" x14ac:dyDescent="0.25">
      <c r="A67" s="58"/>
      <c r="C67" s="84"/>
      <c r="D67" s="84"/>
      <c r="E67" s="84"/>
      <c r="F67" s="84"/>
      <c r="G67" s="84"/>
      <c r="H67" s="79"/>
      <c r="I67" s="94"/>
      <c r="J67" s="94"/>
      <c r="K67" s="94"/>
    </row>
    <row r="68" spans="1:11" x14ac:dyDescent="0.25">
      <c r="A68" s="58"/>
      <c r="C68" s="84"/>
      <c r="D68" s="84"/>
      <c r="E68" s="84"/>
      <c r="F68" s="84"/>
      <c r="G68" s="84"/>
      <c r="H68" s="79"/>
      <c r="I68" s="94"/>
      <c r="J68" s="94"/>
      <c r="K68" s="94"/>
    </row>
    <row r="69" spans="1:11" x14ac:dyDescent="0.25">
      <c r="A69" s="58"/>
      <c r="C69" s="84"/>
      <c r="D69" s="84"/>
      <c r="E69" s="84"/>
      <c r="F69" s="84"/>
      <c r="G69" s="84"/>
      <c r="H69" s="79"/>
      <c r="I69" s="94"/>
      <c r="J69" s="94"/>
      <c r="K69" s="94"/>
    </row>
    <row r="70" spans="1:11" x14ac:dyDescent="0.25">
      <c r="A70" s="58"/>
      <c r="C70" s="84"/>
      <c r="D70" s="84"/>
      <c r="E70" s="84"/>
      <c r="F70" s="84"/>
      <c r="G70" s="84"/>
      <c r="H70" s="79"/>
      <c r="I70" s="94"/>
      <c r="J70" s="94"/>
      <c r="K70" s="94"/>
    </row>
    <row r="71" spans="1:11" x14ac:dyDescent="0.25">
      <c r="A71" s="58"/>
      <c r="C71" s="84"/>
      <c r="D71" s="84"/>
      <c r="E71" s="84"/>
      <c r="F71" s="84"/>
      <c r="G71" s="84"/>
      <c r="H71" s="79"/>
      <c r="I71" s="94"/>
      <c r="J71" s="94"/>
      <c r="K71" s="94"/>
    </row>
    <row r="72" spans="1:11" x14ac:dyDescent="0.25">
      <c r="A72" s="58"/>
      <c r="C72" s="84"/>
      <c r="D72" s="84"/>
      <c r="E72" s="84"/>
      <c r="F72" s="84"/>
      <c r="G72" s="84"/>
      <c r="H72" s="79"/>
      <c r="I72" s="94"/>
      <c r="J72" s="94"/>
      <c r="K72" s="94"/>
    </row>
    <row r="73" spans="1:11" x14ac:dyDescent="0.25">
      <c r="A73" s="58"/>
      <c r="C73" s="84"/>
      <c r="D73" s="84"/>
      <c r="E73" s="84"/>
      <c r="F73" s="84"/>
      <c r="G73" s="84"/>
      <c r="H73" s="79"/>
      <c r="I73" s="94"/>
      <c r="J73" s="94"/>
      <c r="K73" s="94"/>
    </row>
    <row r="75" spans="1:11" x14ac:dyDescent="0.25">
      <c r="C75" s="84"/>
      <c r="D75" s="84"/>
      <c r="E75" s="84"/>
      <c r="F75" s="84"/>
      <c r="G75" s="84"/>
      <c r="H75" s="79"/>
      <c r="I75" s="94"/>
    </row>
    <row r="76" spans="1:11" x14ac:dyDescent="0.25">
      <c r="C76" s="84"/>
      <c r="D76" s="84"/>
      <c r="E76" s="84"/>
      <c r="F76" s="84"/>
      <c r="G76" s="84"/>
      <c r="H76" s="79"/>
      <c r="I76" s="94"/>
    </row>
    <row r="77" spans="1:11" x14ac:dyDescent="0.25">
      <c r="C77" s="84"/>
      <c r="D77" s="84"/>
      <c r="E77" s="84"/>
      <c r="F77" s="84"/>
      <c r="G77" s="84"/>
      <c r="H77" s="79"/>
      <c r="I77" s="94"/>
    </row>
    <row r="78" spans="1:11" x14ac:dyDescent="0.25">
      <c r="C78" s="84"/>
      <c r="D78" s="84"/>
      <c r="E78" s="84"/>
      <c r="F78" s="84"/>
      <c r="G78" s="84"/>
      <c r="H78" s="79"/>
      <c r="I78" s="94"/>
    </row>
    <row r="80" spans="1:11" x14ac:dyDescent="0.25">
      <c r="C80" s="84"/>
      <c r="D80" s="84"/>
      <c r="E80" s="84"/>
      <c r="F80" s="84"/>
      <c r="G80" s="84"/>
      <c r="H80" s="79"/>
      <c r="I80" s="94"/>
    </row>
    <row r="81" spans="3:9" x14ac:dyDescent="0.25">
      <c r="C81" s="84"/>
      <c r="D81" s="84"/>
      <c r="E81" s="84"/>
      <c r="F81" s="84"/>
      <c r="G81" s="84"/>
      <c r="H81" s="79"/>
      <c r="I81" s="94"/>
    </row>
    <row r="82" spans="3:9" x14ac:dyDescent="0.25">
      <c r="C82" s="84"/>
      <c r="D82" s="84"/>
      <c r="E82" s="84"/>
      <c r="F82" s="84"/>
      <c r="G82" s="84"/>
      <c r="H82" s="79"/>
      <c r="I82" s="94"/>
    </row>
    <row r="83" spans="3:9" x14ac:dyDescent="0.25">
      <c r="C83" s="84"/>
      <c r="D83" s="84"/>
      <c r="E83" s="84"/>
      <c r="F83" s="84"/>
      <c r="G83" s="84"/>
      <c r="H83" s="79"/>
      <c r="I83" s="94"/>
    </row>
    <row r="84" spans="3:9" x14ac:dyDescent="0.25">
      <c r="H84" s="43"/>
    </row>
    <row r="85" spans="3:9" x14ac:dyDescent="0.25">
      <c r="H85" s="43"/>
    </row>
    <row r="86" spans="3:9" x14ac:dyDescent="0.25">
      <c r="H86" s="43"/>
    </row>
    <row r="87" spans="3:9" x14ac:dyDescent="0.25">
      <c r="H87" s="43"/>
    </row>
    <row r="88" spans="3:9" x14ac:dyDescent="0.25">
      <c r="H88" s="43"/>
    </row>
    <row r="89" spans="3:9" x14ac:dyDescent="0.25">
      <c r="H89" s="43"/>
    </row>
    <row r="90" spans="3:9" x14ac:dyDescent="0.25">
      <c r="H90" s="43"/>
    </row>
    <row r="91" spans="3:9" x14ac:dyDescent="0.25">
      <c r="H91" s="43"/>
    </row>
    <row r="92" spans="3:9" x14ac:dyDescent="0.25">
      <c r="H92" s="43"/>
    </row>
    <row r="93" spans="3:9" x14ac:dyDescent="0.25">
      <c r="H93" s="43"/>
    </row>
    <row r="94" spans="3:9" x14ac:dyDescent="0.25">
      <c r="H94" s="43"/>
    </row>
    <row r="95" spans="3:9" x14ac:dyDescent="0.25">
      <c r="H95" s="43"/>
    </row>
    <row r="96" spans="3:9" x14ac:dyDescent="0.25">
      <c r="H96" s="43"/>
    </row>
    <row r="97" spans="8:8" x14ac:dyDescent="0.25">
      <c r="H97" s="43"/>
    </row>
    <row r="98" spans="8:8" x14ac:dyDescent="0.25">
      <c r="H98" s="43"/>
    </row>
    <row r="99" spans="8:8" x14ac:dyDescent="0.25">
      <c r="H99" s="43"/>
    </row>
    <row r="100" spans="8:8" x14ac:dyDescent="0.25">
      <c r="H100" s="43"/>
    </row>
    <row r="101" spans="8:8" x14ac:dyDescent="0.25">
      <c r="H101" s="43"/>
    </row>
    <row r="102" spans="8:8" x14ac:dyDescent="0.25">
      <c r="H102" s="43"/>
    </row>
    <row r="103" spans="8:8" x14ac:dyDescent="0.25">
      <c r="H103" s="43"/>
    </row>
    <row r="104" spans="8:8" x14ac:dyDescent="0.25">
      <c r="H104" s="43"/>
    </row>
    <row r="105" spans="8:8" x14ac:dyDescent="0.25">
      <c r="H105" s="43"/>
    </row>
    <row r="106" spans="8:8" x14ac:dyDescent="0.25">
      <c r="H106" s="43"/>
    </row>
    <row r="107" spans="8:8" x14ac:dyDescent="0.25">
      <c r="H107" s="43"/>
    </row>
    <row r="108" spans="8:8" x14ac:dyDescent="0.25">
      <c r="H108" s="43"/>
    </row>
    <row r="109" spans="8:8" x14ac:dyDescent="0.25">
      <c r="H109" s="43"/>
    </row>
    <row r="110" spans="8:8" x14ac:dyDescent="0.25">
      <c r="H110" s="43"/>
    </row>
    <row r="111" spans="8:8" x14ac:dyDescent="0.25">
      <c r="H111" s="43"/>
    </row>
    <row r="112" spans="8:8" x14ac:dyDescent="0.25">
      <c r="H112" s="43"/>
    </row>
    <row r="113" spans="8:8" x14ac:dyDescent="0.25">
      <c r="H113" s="43"/>
    </row>
    <row r="114" spans="8:8" x14ac:dyDescent="0.25">
      <c r="H114" s="43"/>
    </row>
    <row r="115" spans="8:8" x14ac:dyDescent="0.25">
      <c r="H115" s="43"/>
    </row>
    <row r="116" spans="8:8" x14ac:dyDescent="0.25">
      <c r="H116" s="43"/>
    </row>
    <row r="117" spans="8:8" x14ac:dyDescent="0.25">
      <c r="H117" s="43"/>
    </row>
    <row r="118" spans="8:8" x14ac:dyDescent="0.25">
      <c r="H118" s="43"/>
    </row>
    <row r="119" spans="8:8" x14ac:dyDescent="0.25">
      <c r="H119" s="43"/>
    </row>
    <row r="120" spans="8:8" x14ac:dyDescent="0.25">
      <c r="H120" s="43"/>
    </row>
    <row r="121" spans="8:8" x14ac:dyDescent="0.25">
      <c r="H121" s="43"/>
    </row>
    <row r="122" spans="8:8" x14ac:dyDescent="0.25">
      <c r="H122" s="43"/>
    </row>
    <row r="123" spans="8:8" x14ac:dyDescent="0.25">
      <c r="H123" s="43"/>
    </row>
    <row r="124" spans="8:8" x14ac:dyDescent="0.25">
      <c r="H124" s="43"/>
    </row>
    <row r="125" spans="8:8" x14ac:dyDescent="0.25">
      <c r="H125" s="43"/>
    </row>
    <row r="126" spans="8:8" x14ac:dyDescent="0.25">
      <c r="H126" s="43"/>
    </row>
    <row r="127" spans="8:8" x14ac:dyDescent="0.25">
      <c r="H127" s="43"/>
    </row>
    <row r="128" spans="8:8" x14ac:dyDescent="0.25">
      <c r="H128" s="43"/>
    </row>
    <row r="129" spans="8:8" x14ac:dyDescent="0.25">
      <c r="H129" s="43"/>
    </row>
    <row r="130" spans="8:8" x14ac:dyDescent="0.25">
      <c r="H130" s="43"/>
    </row>
    <row r="131" spans="8:8" x14ac:dyDescent="0.25">
      <c r="H131" s="43"/>
    </row>
    <row r="132" spans="8:8" x14ac:dyDescent="0.25">
      <c r="H132" s="43"/>
    </row>
    <row r="133" spans="8:8" x14ac:dyDescent="0.25">
      <c r="H133" s="43"/>
    </row>
    <row r="134" spans="8:8" x14ac:dyDescent="0.25">
      <c r="H134" s="43"/>
    </row>
    <row r="135" spans="8:8" x14ac:dyDescent="0.25">
      <c r="H135" s="43"/>
    </row>
    <row r="136" spans="8:8" x14ac:dyDescent="0.25">
      <c r="H136" s="43"/>
    </row>
    <row r="137" spans="8:8" x14ac:dyDescent="0.25">
      <c r="H137" s="43"/>
    </row>
    <row r="138" spans="8:8" x14ac:dyDescent="0.25">
      <c r="H138" s="43"/>
    </row>
    <row r="139" spans="8:8" x14ac:dyDescent="0.25">
      <c r="H139" s="43"/>
    </row>
    <row r="140" spans="8:8" x14ac:dyDescent="0.25">
      <c r="H140" s="43"/>
    </row>
    <row r="141" spans="8:8" x14ac:dyDescent="0.25">
      <c r="H141" s="43"/>
    </row>
    <row r="142" spans="8:8" x14ac:dyDescent="0.25">
      <c r="H142" s="43"/>
    </row>
    <row r="143" spans="8:8" x14ac:dyDescent="0.25">
      <c r="H143" s="43"/>
    </row>
    <row r="144" spans="8:8" x14ac:dyDescent="0.25">
      <c r="H144" s="43"/>
    </row>
    <row r="145" spans="8:8" x14ac:dyDescent="0.25">
      <c r="H145" s="43"/>
    </row>
    <row r="146" spans="8:8" x14ac:dyDescent="0.25">
      <c r="H146" s="43"/>
    </row>
    <row r="147" spans="8:8" x14ac:dyDescent="0.25">
      <c r="H147" s="43"/>
    </row>
    <row r="148" spans="8:8" x14ac:dyDescent="0.25">
      <c r="H148" s="43"/>
    </row>
    <row r="149" spans="8:8" x14ac:dyDescent="0.25">
      <c r="H149" s="43"/>
    </row>
    <row r="150" spans="8:8" x14ac:dyDescent="0.25">
      <c r="H150" s="43"/>
    </row>
    <row r="151" spans="8:8" x14ac:dyDescent="0.25">
      <c r="H151" s="43"/>
    </row>
    <row r="152" spans="8:8" x14ac:dyDescent="0.25">
      <c r="H152" s="43"/>
    </row>
    <row r="153" spans="8:8" x14ac:dyDescent="0.25">
      <c r="H153" s="43"/>
    </row>
    <row r="154" spans="8:8" x14ac:dyDescent="0.25">
      <c r="H154" s="43"/>
    </row>
    <row r="155" spans="8:8" x14ac:dyDescent="0.25">
      <c r="H155" s="43"/>
    </row>
    <row r="156" spans="8:8" x14ac:dyDescent="0.25">
      <c r="H156" s="43"/>
    </row>
    <row r="157" spans="8:8" x14ac:dyDescent="0.25">
      <c r="H157" s="43"/>
    </row>
    <row r="158" spans="8:8" x14ac:dyDescent="0.25">
      <c r="H158" s="43"/>
    </row>
    <row r="159" spans="8:8" x14ac:dyDescent="0.25">
      <c r="H159" s="43"/>
    </row>
    <row r="160" spans="8:8" x14ac:dyDescent="0.25">
      <c r="H160" s="43"/>
    </row>
    <row r="161" spans="8:8" x14ac:dyDescent="0.25">
      <c r="H161" s="43"/>
    </row>
    <row r="162" spans="8:8" x14ac:dyDescent="0.25">
      <c r="H162" s="43"/>
    </row>
    <row r="163" spans="8:8" x14ac:dyDescent="0.25">
      <c r="H163" s="43"/>
    </row>
    <row r="164" spans="8:8" x14ac:dyDescent="0.25">
      <c r="H164" s="43"/>
    </row>
    <row r="165" spans="8:8" x14ac:dyDescent="0.25">
      <c r="H165" s="43"/>
    </row>
    <row r="166" spans="8:8" x14ac:dyDescent="0.25">
      <c r="H166" s="43"/>
    </row>
    <row r="167" spans="8:8" x14ac:dyDescent="0.25">
      <c r="H167" s="43"/>
    </row>
    <row r="168" spans="8:8" x14ac:dyDescent="0.25">
      <c r="H168" s="43"/>
    </row>
    <row r="169" spans="8:8" x14ac:dyDescent="0.25">
      <c r="H169" s="43"/>
    </row>
    <row r="170" spans="8:8" x14ac:dyDescent="0.25">
      <c r="H170" s="43"/>
    </row>
    <row r="171" spans="8:8" x14ac:dyDescent="0.25">
      <c r="H171" s="43"/>
    </row>
    <row r="172" spans="8:8" x14ac:dyDescent="0.25">
      <c r="H172" s="43"/>
    </row>
    <row r="173" spans="8:8" x14ac:dyDescent="0.25">
      <c r="H173" s="43"/>
    </row>
    <row r="174" spans="8:8" x14ac:dyDescent="0.25">
      <c r="H174" s="43"/>
    </row>
    <row r="175" spans="8:8" x14ac:dyDescent="0.25">
      <c r="H175" s="43"/>
    </row>
    <row r="176" spans="8:8" x14ac:dyDescent="0.25">
      <c r="H176" s="43"/>
    </row>
    <row r="177" spans="8:8" x14ac:dyDescent="0.25">
      <c r="H177" s="43"/>
    </row>
    <row r="178" spans="8:8" x14ac:dyDescent="0.25">
      <c r="H178" s="43"/>
    </row>
    <row r="179" spans="8:8" x14ac:dyDescent="0.25">
      <c r="H179" s="43"/>
    </row>
    <row r="180" spans="8:8" x14ac:dyDescent="0.25">
      <c r="H180" s="43"/>
    </row>
    <row r="181" spans="8:8" x14ac:dyDescent="0.25">
      <c r="H181" s="43"/>
    </row>
    <row r="182" spans="8:8" x14ac:dyDescent="0.25">
      <c r="H182" s="43"/>
    </row>
    <row r="183" spans="8:8" x14ac:dyDescent="0.25">
      <c r="H183" s="43"/>
    </row>
    <row r="184" spans="8:8" x14ac:dyDescent="0.25">
      <c r="H184" s="43"/>
    </row>
    <row r="185" spans="8:8" x14ac:dyDescent="0.25">
      <c r="H185" s="43"/>
    </row>
    <row r="186" spans="8:8" x14ac:dyDescent="0.25">
      <c r="H186" s="43"/>
    </row>
    <row r="187" spans="8:8" x14ac:dyDescent="0.25">
      <c r="H187" s="43"/>
    </row>
    <row r="188" spans="8:8" x14ac:dyDescent="0.25">
      <c r="H188" s="43"/>
    </row>
    <row r="189" spans="8:8" x14ac:dyDescent="0.25">
      <c r="H189" s="43"/>
    </row>
    <row r="190" spans="8:8" x14ac:dyDescent="0.25">
      <c r="H190" s="43"/>
    </row>
    <row r="191" spans="8:8" x14ac:dyDescent="0.25">
      <c r="H191" s="43"/>
    </row>
    <row r="192" spans="8:8" x14ac:dyDescent="0.25">
      <c r="H192" s="43"/>
    </row>
    <row r="193" spans="8:8" x14ac:dyDescent="0.25">
      <c r="H193" s="43"/>
    </row>
    <row r="194" spans="8:8" x14ac:dyDescent="0.25">
      <c r="H194" s="43"/>
    </row>
    <row r="195" spans="8:8" x14ac:dyDescent="0.25">
      <c r="H195" s="43"/>
    </row>
    <row r="196" spans="8:8" x14ac:dyDescent="0.25">
      <c r="H196" s="43"/>
    </row>
    <row r="197" spans="8:8" x14ac:dyDescent="0.25">
      <c r="H197" s="43"/>
    </row>
    <row r="198" spans="8:8" x14ac:dyDescent="0.25">
      <c r="H198" s="43"/>
    </row>
    <row r="199" spans="8:8" x14ac:dyDescent="0.25">
      <c r="H199" s="43"/>
    </row>
    <row r="200" spans="8:8" x14ac:dyDescent="0.25">
      <c r="H200" s="43"/>
    </row>
    <row r="201" spans="8:8" x14ac:dyDescent="0.25">
      <c r="H201" s="43"/>
    </row>
    <row r="202" spans="8:8" x14ac:dyDescent="0.25">
      <c r="H202" s="43"/>
    </row>
    <row r="203" spans="8:8" x14ac:dyDescent="0.25">
      <c r="H203" s="43"/>
    </row>
    <row r="204" spans="8:8" x14ac:dyDescent="0.25">
      <c r="H204" s="43"/>
    </row>
    <row r="205" spans="8:8" x14ac:dyDescent="0.25">
      <c r="H205" s="43"/>
    </row>
    <row r="206" spans="8:8" x14ac:dyDescent="0.25">
      <c r="H206" s="43"/>
    </row>
    <row r="207" spans="8:8" x14ac:dyDescent="0.25">
      <c r="H207" s="43"/>
    </row>
    <row r="208" spans="8:8" x14ac:dyDescent="0.25">
      <c r="H208" s="43"/>
    </row>
    <row r="209" spans="8:8" x14ac:dyDescent="0.25">
      <c r="H209" s="43"/>
    </row>
    <row r="210" spans="8:8" x14ac:dyDescent="0.25">
      <c r="H210" s="43"/>
    </row>
    <row r="211" spans="8:8" x14ac:dyDescent="0.25">
      <c r="H211" s="43"/>
    </row>
    <row r="212" spans="8:8" x14ac:dyDescent="0.25">
      <c r="H212" s="43"/>
    </row>
    <row r="213" spans="8:8" x14ac:dyDescent="0.25">
      <c r="H213" s="43"/>
    </row>
    <row r="214" spans="8:8" x14ac:dyDescent="0.25">
      <c r="H214" s="43"/>
    </row>
    <row r="215" spans="8:8" x14ac:dyDescent="0.25">
      <c r="H215" s="43"/>
    </row>
    <row r="216" spans="8:8" x14ac:dyDescent="0.25">
      <c r="H216" s="43"/>
    </row>
    <row r="217" spans="8:8" x14ac:dyDescent="0.25">
      <c r="H217" s="43"/>
    </row>
    <row r="218" spans="8:8" x14ac:dyDescent="0.25">
      <c r="H218" s="43"/>
    </row>
    <row r="219" spans="8:8" x14ac:dyDescent="0.25">
      <c r="H219" s="43"/>
    </row>
    <row r="220" spans="8:8" x14ac:dyDescent="0.25">
      <c r="H220" s="43"/>
    </row>
    <row r="221" spans="8:8" x14ac:dyDescent="0.25">
      <c r="H221" s="43"/>
    </row>
    <row r="222" spans="8:8" x14ac:dyDescent="0.25">
      <c r="H222" s="43"/>
    </row>
    <row r="223" spans="8:8" x14ac:dyDescent="0.25">
      <c r="H223" s="43"/>
    </row>
    <row r="224" spans="8:8" x14ac:dyDescent="0.25">
      <c r="H224" s="43"/>
    </row>
    <row r="225" spans="8:8" x14ac:dyDescent="0.25">
      <c r="H225" s="43"/>
    </row>
    <row r="226" spans="8:8" x14ac:dyDescent="0.25">
      <c r="H226" s="43"/>
    </row>
    <row r="227" spans="8:8" x14ac:dyDescent="0.25">
      <c r="H227" s="43"/>
    </row>
    <row r="228" spans="8:8" x14ac:dyDescent="0.25">
      <c r="H228" s="43"/>
    </row>
    <row r="229" spans="8:8" x14ac:dyDescent="0.25">
      <c r="H229" s="43"/>
    </row>
    <row r="230" spans="8:8" x14ac:dyDescent="0.25">
      <c r="H230" s="43"/>
    </row>
    <row r="231" spans="8:8" x14ac:dyDescent="0.25">
      <c r="H231" s="43"/>
    </row>
    <row r="232" spans="8:8" x14ac:dyDescent="0.25">
      <c r="H232" s="43"/>
    </row>
    <row r="233" spans="8:8" x14ac:dyDescent="0.25">
      <c r="H233" s="43"/>
    </row>
    <row r="234" spans="8:8" x14ac:dyDescent="0.25">
      <c r="H234" s="43"/>
    </row>
    <row r="235" spans="8:8" x14ac:dyDescent="0.25">
      <c r="H235" s="43"/>
    </row>
    <row r="236" spans="8:8" x14ac:dyDescent="0.25">
      <c r="H236" s="43"/>
    </row>
    <row r="237" spans="8:8" x14ac:dyDescent="0.25">
      <c r="H237" s="43"/>
    </row>
    <row r="238" spans="8:8" x14ac:dyDescent="0.25">
      <c r="H238" s="43"/>
    </row>
    <row r="239" spans="8:8" x14ac:dyDescent="0.25">
      <c r="H239" s="43"/>
    </row>
    <row r="240" spans="8:8" x14ac:dyDescent="0.25">
      <c r="H240" s="43"/>
    </row>
    <row r="241" spans="8:8" x14ac:dyDescent="0.25">
      <c r="H241" s="43"/>
    </row>
    <row r="242" spans="8:8" x14ac:dyDescent="0.25">
      <c r="H242" s="43"/>
    </row>
    <row r="243" spans="8:8" x14ac:dyDescent="0.25">
      <c r="H243" s="43"/>
    </row>
    <row r="244" spans="8:8" x14ac:dyDescent="0.25">
      <c r="H244" s="43"/>
    </row>
    <row r="245" spans="8:8" x14ac:dyDescent="0.25">
      <c r="H245" s="43"/>
    </row>
    <row r="246" spans="8:8" x14ac:dyDescent="0.25">
      <c r="H246" s="43"/>
    </row>
    <row r="247" spans="8:8" x14ac:dyDescent="0.25">
      <c r="H247" s="43"/>
    </row>
    <row r="248" spans="8:8" x14ac:dyDescent="0.25">
      <c r="H248" s="43"/>
    </row>
    <row r="249" spans="8:8" x14ac:dyDescent="0.25">
      <c r="H249" s="43"/>
    </row>
    <row r="250" spans="8:8" x14ac:dyDescent="0.25">
      <c r="H250" s="43"/>
    </row>
    <row r="251" spans="8:8" x14ac:dyDescent="0.25">
      <c r="H251" s="43"/>
    </row>
    <row r="252" spans="8:8" x14ac:dyDescent="0.25">
      <c r="H252" s="43"/>
    </row>
    <row r="253" spans="8:8" x14ac:dyDescent="0.25">
      <c r="H253" s="43"/>
    </row>
    <row r="254" spans="8:8" x14ac:dyDescent="0.25">
      <c r="H254" s="43"/>
    </row>
    <row r="255" spans="8:8" x14ac:dyDescent="0.25">
      <c r="H255" s="43"/>
    </row>
    <row r="256" spans="8:8" x14ac:dyDescent="0.25">
      <c r="H256" s="43"/>
    </row>
    <row r="257" spans="8:8" x14ac:dyDescent="0.25">
      <c r="H257" s="43"/>
    </row>
    <row r="258" spans="8:8" x14ac:dyDescent="0.25">
      <c r="H258" s="43"/>
    </row>
    <row r="259" spans="8:8" x14ac:dyDescent="0.25">
      <c r="H259" s="43"/>
    </row>
    <row r="260" spans="8:8" x14ac:dyDescent="0.25">
      <c r="H260" s="43"/>
    </row>
    <row r="261" spans="8:8" x14ac:dyDescent="0.25">
      <c r="H261" s="43"/>
    </row>
    <row r="262" spans="8:8" x14ac:dyDescent="0.25">
      <c r="H262" s="43"/>
    </row>
    <row r="263" spans="8:8" x14ac:dyDescent="0.25">
      <c r="H263" s="43"/>
    </row>
    <row r="264" spans="8:8" x14ac:dyDescent="0.25">
      <c r="H264" s="43"/>
    </row>
    <row r="265" spans="8:8" x14ac:dyDescent="0.25">
      <c r="H265" s="43"/>
    </row>
    <row r="266" spans="8:8" x14ac:dyDescent="0.25">
      <c r="H266" s="43"/>
    </row>
    <row r="267" spans="8:8" x14ac:dyDescent="0.25">
      <c r="H267" s="43"/>
    </row>
    <row r="268" spans="8:8" x14ac:dyDescent="0.25">
      <c r="H268" s="43"/>
    </row>
    <row r="269" spans="8:8" x14ac:dyDescent="0.25">
      <c r="H269" s="43"/>
    </row>
    <row r="270" spans="8:8" x14ac:dyDescent="0.25">
      <c r="H270" s="43"/>
    </row>
    <row r="271" spans="8:8" x14ac:dyDescent="0.25">
      <c r="H271" s="43"/>
    </row>
    <row r="272" spans="8:8" x14ac:dyDescent="0.25">
      <c r="H272" s="43"/>
    </row>
    <row r="273" spans="8:8" x14ac:dyDescent="0.25">
      <c r="H273" s="43"/>
    </row>
    <row r="274" spans="8:8" x14ac:dyDescent="0.25">
      <c r="H274" s="43"/>
    </row>
    <row r="275" spans="8:8" x14ac:dyDescent="0.25">
      <c r="H275" s="43"/>
    </row>
    <row r="276" spans="8:8" x14ac:dyDescent="0.25">
      <c r="H276" s="43"/>
    </row>
    <row r="277" spans="8:8" x14ac:dyDescent="0.25">
      <c r="H277" s="43"/>
    </row>
    <row r="278" spans="8:8" x14ac:dyDescent="0.25">
      <c r="H278" s="43"/>
    </row>
    <row r="279" spans="8:8" x14ac:dyDescent="0.25">
      <c r="H279" s="43"/>
    </row>
    <row r="280" spans="8:8" x14ac:dyDescent="0.25">
      <c r="H280" s="43"/>
    </row>
    <row r="281" spans="8:8" x14ac:dyDescent="0.25">
      <c r="H281" s="43"/>
    </row>
    <row r="282" spans="8:8" x14ac:dyDescent="0.25">
      <c r="H282" s="43"/>
    </row>
    <row r="283" spans="8:8" x14ac:dyDescent="0.25">
      <c r="H283" s="43"/>
    </row>
    <row r="284" spans="8:8" x14ac:dyDescent="0.25">
      <c r="H284" s="43"/>
    </row>
    <row r="285" spans="8:8" x14ac:dyDescent="0.25">
      <c r="H285" s="43"/>
    </row>
    <row r="286" spans="8:8" x14ac:dyDescent="0.25">
      <c r="H286" s="43"/>
    </row>
    <row r="287" spans="8:8" x14ac:dyDescent="0.25">
      <c r="H287" s="43"/>
    </row>
    <row r="288" spans="8:8" x14ac:dyDescent="0.25">
      <c r="H288" s="43"/>
    </row>
    <row r="289" spans="8:8" x14ac:dyDescent="0.25">
      <c r="H289" s="43"/>
    </row>
    <row r="290" spans="8:8" x14ac:dyDescent="0.25">
      <c r="H290" s="43"/>
    </row>
    <row r="291" spans="8:8" x14ac:dyDescent="0.25">
      <c r="H291" s="43"/>
    </row>
    <row r="292" spans="8:8" x14ac:dyDescent="0.25">
      <c r="H292" s="43"/>
    </row>
    <row r="293" spans="8:8" x14ac:dyDescent="0.25">
      <c r="H293" s="43"/>
    </row>
    <row r="294" spans="8:8" x14ac:dyDescent="0.25">
      <c r="H294" s="43"/>
    </row>
    <row r="295" spans="8:8" x14ac:dyDescent="0.25">
      <c r="H295" s="43"/>
    </row>
    <row r="296" spans="8:8" x14ac:dyDescent="0.25">
      <c r="H296" s="43"/>
    </row>
    <row r="297" spans="8:8" x14ac:dyDescent="0.25">
      <c r="H297" s="43"/>
    </row>
    <row r="298" spans="8:8" x14ac:dyDescent="0.25">
      <c r="H298" s="43"/>
    </row>
    <row r="299" spans="8:8" x14ac:dyDescent="0.25">
      <c r="H299" s="43"/>
    </row>
    <row r="300" spans="8:8" x14ac:dyDescent="0.25">
      <c r="H300" s="43"/>
    </row>
    <row r="301" spans="8:8" x14ac:dyDescent="0.25">
      <c r="H301" s="43"/>
    </row>
    <row r="302" spans="8:8" x14ac:dyDescent="0.25">
      <c r="H302" s="43"/>
    </row>
    <row r="303" spans="8:8" x14ac:dyDescent="0.25">
      <c r="H303" s="43"/>
    </row>
    <row r="304" spans="8:8" x14ac:dyDescent="0.25">
      <c r="H304" s="43"/>
    </row>
    <row r="305" spans="8:8" x14ac:dyDescent="0.25">
      <c r="H305" s="43"/>
    </row>
    <row r="306" spans="8:8" x14ac:dyDescent="0.25">
      <c r="H306" s="43"/>
    </row>
    <row r="307" spans="8:8" x14ac:dyDescent="0.25">
      <c r="H307" s="43"/>
    </row>
    <row r="308" spans="8:8" x14ac:dyDescent="0.25">
      <c r="H308" s="43"/>
    </row>
    <row r="309" spans="8:8" x14ac:dyDescent="0.25">
      <c r="H309" s="43"/>
    </row>
    <row r="310" spans="8:8" x14ac:dyDescent="0.25">
      <c r="H310" s="43"/>
    </row>
    <row r="311" spans="8:8" x14ac:dyDescent="0.25">
      <c r="H311" s="43"/>
    </row>
    <row r="312" spans="8:8" x14ac:dyDescent="0.25">
      <c r="H312" s="43"/>
    </row>
    <row r="313" spans="8:8" x14ac:dyDescent="0.25">
      <c r="H313" s="43"/>
    </row>
    <row r="314" spans="8:8" x14ac:dyDescent="0.25">
      <c r="H314" s="43"/>
    </row>
    <row r="315" spans="8:8" x14ac:dyDescent="0.25">
      <c r="H315" s="43"/>
    </row>
    <row r="316" spans="8:8" x14ac:dyDescent="0.25">
      <c r="H316" s="43"/>
    </row>
    <row r="317" spans="8:8" x14ac:dyDescent="0.25">
      <c r="H317" s="43"/>
    </row>
    <row r="318" spans="8:8" x14ac:dyDescent="0.25">
      <c r="H318" s="43"/>
    </row>
    <row r="319" spans="8:8" x14ac:dyDescent="0.25">
      <c r="H319" s="43"/>
    </row>
    <row r="320" spans="8:8" x14ac:dyDescent="0.25">
      <c r="H320" s="43"/>
    </row>
    <row r="321" spans="8:8" x14ac:dyDescent="0.25">
      <c r="H321" s="43"/>
    </row>
    <row r="322" spans="8:8" x14ac:dyDescent="0.25">
      <c r="H322" s="43"/>
    </row>
    <row r="323" spans="8:8" x14ac:dyDescent="0.25">
      <c r="H323" s="43"/>
    </row>
    <row r="324" spans="8:8" x14ac:dyDescent="0.25">
      <c r="H324" s="43"/>
    </row>
    <row r="325" spans="8:8" x14ac:dyDescent="0.25">
      <c r="H325" s="43"/>
    </row>
    <row r="326" spans="8:8" x14ac:dyDescent="0.25">
      <c r="H326" s="43"/>
    </row>
    <row r="327" spans="8:8" x14ac:dyDescent="0.25">
      <c r="H327" s="43"/>
    </row>
    <row r="328" spans="8:8" x14ac:dyDescent="0.25">
      <c r="H328" s="43"/>
    </row>
    <row r="329" spans="8:8" x14ac:dyDescent="0.25">
      <c r="H329" s="43"/>
    </row>
    <row r="330" spans="8:8" x14ac:dyDescent="0.25">
      <c r="H330" s="43"/>
    </row>
    <row r="331" spans="8:8" x14ac:dyDescent="0.25">
      <c r="H331" s="43"/>
    </row>
    <row r="332" spans="8:8" x14ac:dyDescent="0.25">
      <c r="H332" s="43"/>
    </row>
    <row r="333" spans="8:8" x14ac:dyDescent="0.25">
      <c r="H333" s="43"/>
    </row>
    <row r="334" spans="8:8" x14ac:dyDescent="0.25">
      <c r="H334" s="43"/>
    </row>
    <row r="335" spans="8:8" x14ac:dyDescent="0.25">
      <c r="H335" s="43"/>
    </row>
    <row r="336" spans="8:8" x14ac:dyDescent="0.25">
      <c r="H336" s="43"/>
    </row>
    <row r="337" spans="8:8" x14ac:dyDescent="0.25">
      <c r="H337" s="43"/>
    </row>
    <row r="338" spans="8:8" x14ac:dyDescent="0.25">
      <c r="H338" s="43"/>
    </row>
    <row r="339" spans="8:8" x14ac:dyDescent="0.25">
      <c r="H339" s="43"/>
    </row>
    <row r="340" spans="8:8" x14ac:dyDescent="0.25">
      <c r="H340" s="43"/>
    </row>
    <row r="341" spans="8:8" x14ac:dyDescent="0.25">
      <c r="H341" s="43"/>
    </row>
    <row r="342" spans="8:8" x14ac:dyDescent="0.25">
      <c r="H342" s="43"/>
    </row>
    <row r="343" spans="8:8" x14ac:dyDescent="0.25">
      <c r="H343" s="43"/>
    </row>
    <row r="344" spans="8:8" x14ac:dyDescent="0.25">
      <c r="H344" s="43"/>
    </row>
    <row r="345" spans="8:8" x14ac:dyDescent="0.25">
      <c r="H345" s="43"/>
    </row>
    <row r="346" spans="8:8" x14ac:dyDescent="0.25">
      <c r="H346" s="43"/>
    </row>
    <row r="347" spans="8:8" x14ac:dyDescent="0.25">
      <c r="H347" s="43"/>
    </row>
    <row r="348" spans="8:8" x14ac:dyDescent="0.25">
      <c r="H348" s="43"/>
    </row>
    <row r="349" spans="8:8" x14ac:dyDescent="0.25">
      <c r="H349" s="43"/>
    </row>
    <row r="350" spans="8:8" x14ac:dyDescent="0.25">
      <c r="H350" s="43"/>
    </row>
    <row r="351" spans="8:8" x14ac:dyDescent="0.25">
      <c r="H351" s="43"/>
    </row>
    <row r="352" spans="8:8" x14ac:dyDescent="0.25">
      <c r="H352" s="43"/>
    </row>
    <row r="353" spans="8:8" x14ac:dyDescent="0.25">
      <c r="H353" s="43"/>
    </row>
    <row r="354" spans="8:8" x14ac:dyDescent="0.25">
      <c r="H354" s="43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76"/>
  <sheetViews>
    <sheetView showGridLines="0" tabSelected="1" zoomScale="114" zoomScaleNormal="114" workbookViewId="0">
      <selection activeCell="M49" sqref="M49"/>
    </sheetView>
  </sheetViews>
  <sheetFormatPr defaultRowHeight="12.5" x14ac:dyDescent="0.25"/>
  <cols>
    <col min="1" max="1" width="14.1796875" style="2" customWidth="1"/>
    <col min="2" max="2" width="14.1796875" style="18" customWidth="1"/>
    <col min="3" max="3" width="13.26953125" style="2" bestFit="1" customWidth="1"/>
    <col min="4" max="4" width="11.81640625" style="2" customWidth="1"/>
    <col min="5" max="5" width="11.26953125" style="2" bestFit="1" customWidth="1"/>
    <col min="6" max="6" width="2.81640625" style="2" customWidth="1"/>
    <col min="7" max="7" width="12.453125" style="2" bestFit="1" customWidth="1"/>
    <col min="8" max="8" width="14" style="2" bestFit="1" customWidth="1"/>
    <col min="9" max="9" width="8.7265625" style="2"/>
    <col min="10" max="10" width="11.453125" style="2" bestFit="1" customWidth="1"/>
    <col min="11" max="11" width="11.26953125" style="2" bestFit="1" customWidth="1"/>
    <col min="12" max="12" width="11.1796875" style="2" bestFit="1" customWidth="1"/>
    <col min="13" max="13" width="11.26953125" style="2" bestFit="1" customWidth="1"/>
    <col min="14" max="14" width="8.7265625" style="2"/>
    <col min="15" max="15" width="12.81640625" style="2" bestFit="1" customWidth="1"/>
    <col min="16" max="16384" width="8.7265625" style="2"/>
  </cols>
  <sheetData>
    <row r="1" spans="1:26" x14ac:dyDescent="0.25">
      <c r="A1" s="112"/>
      <c r="B1" s="112"/>
      <c r="C1" s="112"/>
      <c r="D1" s="112" t="s">
        <v>105</v>
      </c>
      <c r="E1" s="112"/>
      <c r="F1" s="112"/>
      <c r="G1" s="112"/>
      <c r="H1" s="112"/>
      <c r="J1" s="223"/>
    </row>
    <row r="2" spans="1:26" x14ac:dyDescent="0.25">
      <c r="A2" s="164"/>
      <c r="B2" s="53"/>
    </row>
    <row r="3" spans="1:26" s="18" customFormat="1" x14ac:dyDescent="0.25">
      <c r="A3" s="116"/>
      <c r="B3" s="116"/>
      <c r="C3" s="116"/>
      <c r="D3" s="116" t="s">
        <v>197</v>
      </c>
      <c r="E3" s="116"/>
      <c r="F3" s="116"/>
      <c r="G3" s="116"/>
      <c r="H3" s="116"/>
    </row>
    <row r="4" spans="1:26" ht="13" thickBot="1" x14ac:dyDescent="0.3">
      <c r="A4" s="9"/>
      <c r="B4" s="51"/>
      <c r="C4" s="51"/>
      <c r="D4" s="51"/>
      <c r="E4" s="51"/>
      <c r="F4" s="51"/>
      <c r="G4" s="9"/>
      <c r="H4" s="9"/>
    </row>
    <row r="5" spans="1:26" ht="15" customHeight="1" thickTop="1" x14ac:dyDescent="0.25">
      <c r="B5" s="111"/>
      <c r="C5" s="111"/>
      <c r="D5" s="111"/>
      <c r="E5" s="111"/>
      <c r="F5" s="111"/>
      <c r="G5" s="111"/>
      <c r="H5" s="111"/>
    </row>
    <row r="6" spans="1:26" x14ac:dyDescent="0.25">
      <c r="B6" s="231"/>
      <c r="C6" s="231"/>
      <c r="D6" s="231"/>
      <c r="E6" s="231"/>
      <c r="F6" s="99"/>
      <c r="G6" s="232"/>
      <c r="H6" s="23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6" ht="12.75" customHeight="1" thickBot="1" x14ac:dyDescent="0.3">
      <c r="A7" s="122" t="s">
        <v>292</v>
      </c>
      <c r="B7" s="44"/>
      <c r="C7" s="134"/>
      <c r="D7" s="134" t="s">
        <v>111</v>
      </c>
      <c r="E7" s="112"/>
      <c r="F7" s="4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137" t="s">
        <v>293</v>
      </c>
      <c r="B8" s="48" t="s">
        <v>115</v>
      </c>
      <c r="C8" s="233"/>
      <c r="D8" s="135" t="s">
        <v>209</v>
      </c>
      <c r="E8" s="135"/>
      <c r="F8" s="48"/>
      <c r="G8" s="224" t="s">
        <v>110</v>
      </c>
      <c r="H8" s="224" t="s">
        <v>131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137" t="s">
        <v>294</v>
      </c>
      <c r="B9" s="48" t="s">
        <v>116</v>
      </c>
      <c r="C9" s="234" t="s">
        <v>25</v>
      </c>
      <c r="D9" s="224" t="s">
        <v>112</v>
      </c>
      <c r="E9" s="224" t="s">
        <v>56</v>
      </c>
      <c r="F9" s="224"/>
      <c r="G9" s="224" t="s">
        <v>117</v>
      </c>
      <c r="H9" s="224" t="s">
        <v>132</v>
      </c>
    </row>
    <row r="10" spans="1:26" ht="13" thickBot="1" x14ac:dyDescent="0.3">
      <c r="A10" s="235"/>
      <c r="B10" s="42" t="s">
        <v>30</v>
      </c>
      <c r="C10" s="236"/>
      <c r="D10" s="42" t="s">
        <v>113</v>
      </c>
      <c r="E10" s="42" t="s">
        <v>114</v>
      </c>
      <c r="F10" s="48"/>
      <c r="G10" s="42" t="s">
        <v>118</v>
      </c>
      <c r="H10" s="42" t="s">
        <v>26</v>
      </c>
      <c r="J10" s="183"/>
    </row>
    <row r="11" spans="1:26" s="213" customFormat="1" x14ac:dyDescent="0.25">
      <c r="A11" s="227" t="s">
        <v>0</v>
      </c>
      <c r="B11" s="237">
        <f>SUM(B13:B40)</f>
        <v>8292.81</v>
      </c>
      <c r="C11" s="104">
        <f>SUM(C13:C40)</f>
        <v>30965</v>
      </c>
      <c r="D11" s="104">
        <f>SUM(D13:D40)</f>
        <v>154244</v>
      </c>
      <c r="E11" s="104">
        <f>SUM(E13:E40)</f>
        <v>143176</v>
      </c>
      <c r="F11" s="104"/>
      <c r="G11" s="60">
        <f>SUM(G13:G40)</f>
        <v>0</v>
      </c>
      <c r="H11" s="237">
        <f>SUM(H13:H40)</f>
        <v>1690461</v>
      </c>
    </row>
    <row r="12" spans="1:26" x14ac:dyDescent="0.25">
      <c r="A12" s="7"/>
      <c r="B12" s="43"/>
      <c r="C12" s="43"/>
      <c r="D12" s="43"/>
      <c r="E12" s="43"/>
      <c r="F12" s="43"/>
      <c r="G12" s="79"/>
      <c r="H12" s="79"/>
    </row>
    <row r="13" spans="1:26" x14ac:dyDescent="0.25">
      <c r="A13" s="2" t="s">
        <v>1</v>
      </c>
      <c r="B13" s="44">
        <v>0</v>
      </c>
      <c r="C13" s="43">
        <v>0</v>
      </c>
      <c r="D13" s="43">
        <v>0</v>
      </c>
      <c r="E13" s="43">
        <v>0</v>
      </c>
      <c r="F13" s="72"/>
      <c r="G13" s="44">
        <v>0</v>
      </c>
      <c r="H13" s="64">
        <v>0</v>
      </c>
      <c r="I13" s="83"/>
      <c r="J13" s="94"/>
      <c r="K13" s="94"/>
      <c r="L13" s="94"/>
      <c r="M13" s="94"/>
      <c r="N13" s="94"/>
      <c r="O13" s="94"/>
      <c r="P13" s="94"/>
    </row>
    <row r="14" spans="1:26" x14ac:dyDescent="0.25">
      <c r="A14" s="2" t="s">
        <v>2</v>
      </c>
      <c r="B14" s="11">
        <v>0</v>
      </c>
      <c r="C14" s="83">
        <v>0</v>
      </c>
      <c r="D14" s="83">
        <v>0</v>
      </c>
      <c r="E14" s="83">
        <v>0</v>
      </c>
      <c r="F14" s="43"/>
      <c r="G14" s="44">
        <v>0</v>
      </c>
      <c r="H14" s="64">
        <v>267315</v>
      </c>
      <c r="I14" s="83"/>
      <c r="J14" s="94"/>
      <c r="K14" s="94"/>
      <c r="L14" s="94"/>
      <c r="M14" s="94"/>
      <c r="N14" s="94"/>
      <c r="O14" s="94"/>
      <c r="P14" s="94"/>
    </row>
    <row r="15" spans="1:26" x14ac:dyDescent="0.25">
      <c r="A15" s="2" t="s">
        <v>3</v>
      </c>
      <c r="B15" s="11">
        <v>0</v>
      </c>
      <c r="C15" s="83">
        <v>0</v>
      </c>
      <c r="D15" s="83">
        <v>0</v>
      </c>
      <c r="E15" s="83">
        <v>0</v>
      </c>
      <c r="F15" s="43"/>
      <c r="G15" s="44">
        <v>0</v>
      </c>
      <c r="H15" s="64">
        <v>0</v>
      </c>
      <c r="I15" s="83"/>
      <c r="J15" s="94"/>
      <c r="K15" s="94"/>
      <c r="L15" s="94"/>
      <c r="M15" s="94"/>
      <c r="N15" s="94"/>
      <c r="O15" s="94"/>
      <c r="P15" s="94"/>
    </row>
    <row r="16" spans="1:26" x14ac:dyDescent="0.25">
      <c r="A16" s="2" t="s">
        <v>4</v>
      </c>
      <c r="B16" s="11">
        <v>0</v>
      </c>
      <c r="C16" s="83">
        <v>0</v>
      </c>
      <c r="D16" s="83">
        <v>0</v>
      </c>
      <c r="E16" s="83">
        <v>0</v>
      </c>
      <c r="F16" s="43"/>
      <c r="G16" s="44">
        <v>0</v>
      </c>
      <c r="H16" s="64">
        <v>1159251</v>
      </c>
      <c r="I16" s="83"/>
      <c r="J16" s="94"/>
      <c r="K16" s="94"/>
      <c r="L16" s="94"/>
      <c r="M16" s="94"/>
      <c r="N16" s="94"/>
      <c r="O16" s="94"/>
      <c r="P16" s="94"/>
    </row>
    <row r="17" spans="1:16" x14ac:dyDescent="0.25">
      <c r="A17" s="2" t="s">
        <v>5</v>
      </c>
      <c r="B17" s="11">
        <v>0</v>
      </c>
      <c r="C17" s="83">
        <v>0</v>
      </c>
      <c r="D17" s="11">
        <v>0</v>
      </c>
      <c r="E17" s="11">
        <v>0</v>
      </c>
      <c r="F17" s="43"/>
      <c r="G17" s="44">
        <v>0</v>
      </c>
      <c r="H17" s="64">
        <v>0</v>
      </c>
      <c r="I17" s="83"/>
      <c r="J17" s="94"/>
      <c r="K17" s="94"/>
      <c r="L17" s="94"/>
      <c r="M17" s="94"/>
      <c r="N17" s="94"/>
      <c r="O17" s="94"/>
      <c r="P17" s="94"/>
    </row>
    <row r="18" spans="1:16" x14ac:dyDescent="0.25">
      <c r="B18" s="11"/>
      <c r="C18" s="83">
        <v>0</v>
      </c>
      <c r="D18" s="44">
        <v>0</v>
      </c>
      <c r="E18" s="44">
        <v>0</v>
      </c>
      <c r="F18" s="73"/>
      <c r="G18" s="76"/>
      <c r="H18" s="64"/>
      <c r="I18" s="83"/>
      <c r="P18" s="94"/>
    </row>
    <row r="19" spans="1:16" x14ac:dyDescent="0.25">
      <c r="A19" s="2" t="s">
        <v>6</v>
      </c>
      <c r="B19" s="11">
        <v>0</v>
      </c>
      <c r="C19" s="83">
        <v>0</v>
      </c>
      <c r="D19" s="83">
        <v>0</v>
      </c>
      <c r="E19" s="83">
        <v>0</v>
      </c>
      <c r="F19" s="43"/>
      <c r="G19" s="44">
        <v>0</v>
      </c>
      <c r="H19" s="64">
        <v>0</v>
      </c>
      <c r="I19" s="83"/>
      <c r="J19" s="94"/>
      <c r="K19" s="94"/>
      <c r="L19" s="94"/>
      <c r="M19" s="94"/>
      <c r="N19" s="94"/>
      <c r="O19" s="94"/>
      <c r="P19" s="94"/>
    </row>
    <row r="20" spans="1:16" x14ac:dyDescent="0.25">
      <c r="A20" s="2" t="s">
        <v>7</v>
      </c>
      <c r="B20" s="11">
        <v>0</v>
      </c>
      <c r="C20" s="83">
        <v>0</v>
      </c>
      <c r="D20" s="83">
        <v>0</v>
      </c>
      <c r="E20" s="83">
        <v>0</v>
      </c>
      <c r="F20" s="64"/>
      <c r="G20" s="44">
        <v>0</v>
      </c>
      <c r="H20" s="64">
        <v>27636</v>
      </c>
      <c r="I20" s="83"/>
      <c r="J20" s="94"/>
      <c r="K20" s="94"/>
      <c r="L20" s="94"/>
      <c r="M20" s="94"/>
      <c r="N20" s="94"/>
      <c r="O20" s="94"/>
      <c r="P20" s="94"/>
    </row>
    <row r="21" spans="1:16" x14ac:dyDescent="0.25">
      <c r="A21" s="2" t="s">
        <v>8</v>
      </c>
      <c r="B21" s="11">
        <v>8292.81</v>
      </c>
      <c r="C21" s="83">
        <v>0</v>
      </c>
      <c r="D21" s="83">
        <v>0</v>
      </c>
      <c r="E21" s="83">
        <v>0</v>
      </c>
      <c r="F21" s="43"/>
      <c r="G21" s="44">
        <v>0</v>
      </c>
      <c r="H21" s="64">
        <v>0</v>
      </c>
      <c r="I21" s="83"/>
      <c r="J21" s="94"/>
      <c r="K21" s="94"/>
      <c r="L21" s="94"/>
      <c r="M21" s="94"/>
      <c r="N21" s="94"/>
      <c r="O21" s="94"/>
      <c r="P21" s="94"/>
    </row>
    <row r="22" spans="1:16" x14ac:dyDescent="0.25">
      <c r="A22" s="2" t="s">
        <v>9</v>
      </c>
      <c r="B22" s="11">
        <v>0</v>
      </c>
      <c r="C22" s="83">
        <v>0</v>
      </c>
      <c r="D22" s="83">
        <v>0</v>
      </c>
      <c r="E22" s="83">
        <v>0</v>
      </c>
      <c r="F22" s="64"/>
      <c r="G22" s="44">
        <v>0</v>
      </c>
      <c r="H22" s="64">
        <v>49933</v>
      </c>
      <c r="I22" s="83"/>
      <c r="J22" s="94"/>
      <c r="K22" s="94"/>
      <c r="L22" s="94"/>
      <c r="M22" s="94"/>
      <c r="N22" s="94"/>
      <c r="O22" s="94"/>
      <c r="P22" s="94"/>
    </row>
    <row r="23" spans="1:16" x14ac:dyDescent="0.25">
      <c r="A23" s="2" t="s">
        <v>10</v>
      </c>
      <c r="B23" s="11">
        <v>0</v>
      </c>
      <c r="C23" s="83">
        <v>0</v>
      </c>
      <c r="D23" s="83">
        <v>0</v>
      </c>
      <c r="E23" s="83">
        <v>0</v>
      </c>
      <c r="F23" s="64"/>
      <c r="G23" s="44">
        <v>0</v>
      </c>
      <c r="H23" s="64">
        <v>0</v>
      </c>
      <c r="I23" s="83"/>
      <c r="J23" s="94"/>
      <c r="K23" s="94"/>
      <c r="L23" s="94"/>
      <c r="M23" s="94"/>
      <c r="N23" s="94"/>
      <c r="O23" s="94"/>
      <c r="P23" s="94"/>
    </row>
    <row r="24" spans="1:16" x14ac:dyDescent="0.25">
      <c r="B24" s="11"/>
      <c r="C24" s="83">
        <v>0</v>
      </c>
      <c r="D24" s="44">
        <v>0</v>
      </c>
      <c r="E24" s="44">
        <v>0</v>
      </c>
      <c r="F24" s="73"/>
      <c r="G24" s="76"/>
      <c r="H24" s="64"/>
      <c r="I24" s="83"/>
      <c r="J24" s="94"/>
      <c r="K24" s="94"/>
      <c r="L24" s="94"/>
      <c r="M24" s="94"/>
      <c r="N24" s="94"/>
      <c r="O24" s="94"/>
      <c r="P24" s="94"/>
    </row>
    <row r="25" spans="1:16" x14ac:dyDescent="0.25">
      <c r="A25" s="2" t="s">
        <v>11</v>
      </c>
      <c r="B25" s="11">
        <v>0</v>
      </c>
      <c r="C25" s="83">
        <v>0</v>
      </c>
      <c r="D25" s="83">
        <v>0</v>
      </c>
      <c r="E25" s="83">
        <v>0</v>
      </c>
      <c r="F25" s="64"/>
      <c r="G25" s="44">
        <v>0</v>
      </c>
      <c r="H25" s="64">
        <v>8421</v>
      </c>
      <c r="I25" s="83"/>
      <c r="J25" s="94"/>
      <c r="K25" s="94"/>
      <c r="L25" s="94"/>
      <c r="M25" s="94"/>
      <c r="N25" s="94"/>
      <c r="O25" s="94"/>
      <c r="P25" s="94"/>
    </row>
    <row r="26" spans="1:16" x14ac:dyDescent="0.25">
      <c r="A26" s="2" t="s">
        <v>12</v>
      </c>
      <c r="B26" s="11">
        <v>0</v>
      </c>
      <c r="C26" s="83">
        <v>0</v>
      </c>
      <c r="D26" s="83">
        <v>0</v>
      </c>
      <c r="E26" s="83">
        <v>0</v>
      </c>
      <c r="F26" s="43"/>
      <c r="G26" s="44">
        <v>0</v>
      </c>
      <c r="H26" s="64">
        <v>59984</v>
      </c>
      <c r="I26" s="83"/>
      <c r="J26" s="94"/>
      <c r="K26" s="94"/>
      <c r="L26" s="94"/>
      <c r="M26" s="94"/>
      <c r="N26" s="94"/>
      <c r="O26" s="94"/>
      <c r="P26" s="94"/>
    </row>
    <row r="27" spans="1:16" x14ac:dyDescent="0.25">
      <c r="A27" s="2" t="s">
        <v>13</v>
      </c>
      <c r="B27" s="11">
        <v>0</v>
      </c>
      <c r="C27" s="83">
        <v>0</v>
      </c>
      <c r="D27" s="83">
        <v>0</v>
      </c>
      <c r="E27" s="83">
        <v>0</v>
      </c>
      <c r="F27" s="43"/>
      <c r="G27" s="44">
        <v>0</v>
      </c>
      <c r="H27" s="64">
        <v>60783</v>
      </c>
      <c r="I27" s="83"/>
      <c r="J27" s="94"/>
      <c r="K27" s="94"/>
      <c r="L27" s="94"/>
      <c r="M27" s="94"/>
      <c r="N27" s="94"/>
      <c r="O27" s="94"/>
      <c r="P27" s="94"/>
    </row>
    <row r="28" spans="1:16" x14ac:dyDescent="0.25">
      <c r="A28" s="2" t="s">
        <v>14</v>
      </c>
      <c r="B28" s="11">
        <v>0</v>
      </c>
      <c r="C28" s="83">
        <v>0</v>
      </c>
      <c r="D28" s="83">
        <v>0</v>
      </c>
      <c r="E28" s="83">
        <v>0</v>
      </c>
      <c r="F28" s="43"/>
      <c r="G28" s="44">
        <v>0</v>
      </c>
      <c r="H28" s="64">
        <v>0</v>
      </c>
      <c r="I28" s="83"/>
      <c r="J28" s="94"/>
      <c r="K28" s="94"/>
      <c r="L28" s="94"/>
      <c r="M28" s="94"/>
      <c r="N28" s="94"/>
      <c r="O28" s="94"/>
      <c r="P28" s="94"/>
    </row>
    <row r="29" spans="1:16" x14ac:dyDescent="0.25">
      <c r="A29" s="2" t="s">
        <v>15</v>
      </c>
      <c r="B29" s="11">
        <v>0</v>
      </c>
      <c r="C29" s="83">
        <v>0</v>
      </c>
      <c r="D29" s="83">
        <v>0</v>
      </c>
      <c r="E29" s="83">
        <v>0</v>
      </c>
      <c r="F29" s="64"/>
      <c r="G29" s="44">
        <v>0</v>
      </c>
      <c r="H29" s="64">
        <v>6465</v>
      </c>
      <c r="I29" s="83"/>
      <c r="J29" s="94"/>
      <c r="K29" s="94"/>
      <c r="L29" s="94"/>
      <c r="M29" s="94"/>
      <c r="N29" s="94"/>
      <c r="O29" s="94"/>
      <c r="P29" s="94"/>
    </row>
    <row r="30" spans="1:16" x14ac:dyDescent="0.25">
      <c r="B30" s="11"/>
      <c r="C30" s="83">
        <v>0</v>
      </c>
      <c r="D30" s="44">
        <v>0</v>
      </c>
      <c r="E30" s="44">
        <v>0</v>
      </c>
      <c r="F30" s="73"/>
      <c r="G30" s="76"/>
      <c r="H30" s="64"/>
      <c r="I30" s="83"/>
      <c r="J30" s="94"/>
      <c r="K30" s="94"/>
      <c r="L30" s="94"/>
      <c r="M30" s="94"/>
      <c r="N30" s="94"/>
      <c r="O30" s="94"/>
      <c r="P30" s="94"/>
    </row>
    <row r="31" spans="1:16" x14ac:dyDescent="0.25">
      <c r="A31" s="2" t="s">
        <v>16</v>
      </c>
      <c r="B31" s="11">
        <v>0</v>
      </c>
      <c r="C31" s="83">
        <v>0</v>
      </c>
      <c r="D31" s="83">
        <v>0</v>
      </c>
      <c r="E31" s="83">
        <v>0</v>
      </c>
      <c r="F31" s="43"/>
      <c r="G31" s="44">
        <v>0</v>
      </c>
      <c r="H31" s="64">
        <v>0</v>
      </c>
      <c r="I31" s="83"/>
      <c r="J31" s="94"/>
      <c r="K31" s="94"/>
      <c r="L31" s="94"/>
      <c r="M31" s="94"/>
      <c r="N31" s="94"/>
      <c r="O31" s="94"/>
      <c r="P31" s="94"/>
    </row>
    <row r="32" spans="1:16" x14ac:dyDescent="0.25">
      <c r="A32" s="2" t="s">
        <v>17</v>
      </c>
      <c r="B32" s="11">
        <v>0</v>
      </c>
      <c r="C32" s="83">
        <v>0</v>
      </c>
      <c r="D32" s="83">
        <v>0</v>
      </c>
      <c r="E32" s="83">
        <v>0</v>
      </c>
      <c r="F32" s="64"/>
      <c r="G32" s="44">
        <v>0</v>
      </c>
      <c r="H32" s="64">
        <v>39800</v>
      </c>
      <c r="I32" s="83"/>
      <c r="J32" s="94"/>
      <c r="K32" s="94"/>
      <c r="L32" s="94"/>
      <c r="M32" s="94"/>
      <c r="N32" s="94"/>
      <c r="O32" s="94"/>
      <c r="P32" s="94"/>
    </row>
    <row r="33" spans="1:16" x14ac:dyDescent="0.25">
      <c r="A33" s="2" t="s">
        <v>18</v>
      </c>
      <c r="B33" s="11">
        <v>0</v>
      </c>
      <c r="C33" s="83">
        <v>0</v>
      </c>
      <c r="D33" s="83">
        <v>0</v>
      </c>
      <c r="E33" s="83">
        <v>0</v>
      </c>
      <c r="F33" s="64"/>
      <c r="G33" s="44">
        <v>0</v>
      </c>
      <c r="H33" s="64">
        <v>4969</v>
      </c>
      <c r="I33" s="83"/>
      <c r="J33" s="94"/>
      <c r="K33" s="94"/>
      <c r="L33" s="94"/>
      <c r="M33" s="94"/>
      <c r="N33" s="94"/>
      <c r="O33" s="94"/>
      <c r="P33" s="94"/>
    </row>
    <row r="34" spans="1:16" x14ac:dyDescent="0.25">
      <c r="A34" s="2" t="s">
        <v>19</v>
      </c>
      <c r="B34" s="11">
        <v>0</v>
      </c>
      <c r="C34" s="83">
        <v>0</v>
      </c>
      <c r="D34" s="44">
        <v>0</v>
      </c>
      <c r="E34" s="44">
        <v>0</v>
      </c>
      <c r="F34" s="64"/>
      <c r="G34" s="44">
        <v>0</v>
      </c>
      <c r="H34" s="64">
        <v>0</v>
      </c>
      <c r="I34" s="83"/>
      <c r="J34" s="94"/>
      <c r="K34" s="94"/>
      <c r="L34" s="94"/>
      <c r="M34" s="94"/>
      <c r="N34" s="94"/>
      <c r="O34" s="94"/>
      <c r="P34" s="94"/>
    </row>
    <row r="35" spans="1:16" x14ac:dyDescent="0.25">
      <c r="A35" s="2" t="s">
        <v>20</v>
      </c>
      <c r="B35" s="11">
        <v>0</v>
      </c>
      <c r="C35" s="11">
        <v>30965</v>
      </c>
      <c r="D35" s="11">
        <v>0</v>
      </c>
      <c r="E35" s="11">
        <v>143176</v>
      </c>
      <c r="F35" s="43"/>
      <c r="G35" s="44">
        <v>0</v>
      </c>
      <c r="H35" s="64">
        <v>0</v>
      </c>
      <c r="I35" s="83"/>
      <c r="J35" s="94"/>
      <c r="K35" s="94"/>
      <c r="L35" s="94"/>
      <c r="M35" s="94"/>
      <c r="N35" s="94"/>
      <c r="O35" s="94"/>
      <c r="P35" s="94"/>
    </row>
    <row r="36" spans="1:16" x14ac:dyDescent="0.25">
      <c r="B36" s="11"/>
      <c r="C36" s="83">
        <v>0</v>
      </c>
      <c r="D36" s="153">
        <v>0</v>
      </c>
      <c r="E36" s="153">
        <v>0</v>
      </c>
      <c r="F36" s="73"/>
      <c r="G36" s="76"/>
      <c r="H36" s="64"/>
      <c r="I36" s="83"/>
      <c r="J36" s="94"/>
      <c r="K36" s="94"/>
      <c r="L36" s="94"/>
      <c r="M36" s="94"/>
      <c r="N36" s="94"/>
      <c r="O36" s="94"/>
      <c r="P36" s="94"/>
    </row>
    <row r="37" spans="1:16" x14ac:dyDescent="0.25">
      <c r="A37" s="2" t="s">
        <v>21</v>
      </c>
      <c r="B37" s="11">
        <v>0</v>
      </c>
      <c r="C37" s="83">
        <v>0</v>
      </c>
      <c r="D37" s="83">
        <v>0</v>
      </c>
      <c r="E37" s="83">
        <v>0</v>
      </c>
      <c r="F37" s="43"/>
      <c r="G37" s="44">
        <v>0</v>
      </c>
      <c r="H37" s="64">
        <v>0</v>
      </c>
      <c r="I37" s="83"/>
      <c r="J37" s="94"/>
      <c r="K37" s="94"/>
      <c r="L37" s="94"/>
      <c r="M37" s="94"/>
      <c r="N37" s="94"/>
      <c r="O37" s="94"/>
      <c r="P37" s="94"/>
    </row>
    <row r="38" spans="1:16" x14ac:dyDescent="0.25">
      <c r="A38" s="2" t="s">
        <v>22</v>
      </c>
      <c r="B38" s="11">
        <v>0</v>
      </c>
      <c r="C38" s="83">
        <v>0</v>
      </c>
      <c r="D38" s="83">
        <v>0</v>
      </c>
      <c r="E38" s="83">
        <v>0</v>
      </c>
      <c r="F38" s="64"/>
      <c r="G38" s="44">
        <v>0</v>
      </c>
      <c r="H38" s="64">
        <v>5904</v>
      </c>
      <c r="I38" s="83"/>
      <c r="J38" s="94"/>
      <c r="K38" s="94"/>
      <c r="L38" s="94"/>
      <c r="M38" s="94"/>
      <c r="N38" s="94"/>
      <c r="O38" s="94"/>
      <c r="P38" s="94"/>
    </row>
    <row r="39" spans="1:16" x14ac:dyDescent="0.25">
      <c r="A39" s="2" t="s">
        <v>23</v>
      </c>
      <c r="B39" s="11">
        <v>0</v>
      </c>
      <c r="C39" s="83">
        <v>0</v>
      </c>
      <c r="D39" s="83">
        <v>0</v>
      </c>
      <c r="E39" s="83">
        <v>0</v>
      </c>
      <c r="F39" s="43"/>
      <c r="G39" s="44">
        <v>0</v>
      </c>
      <c r="H39" s="64">
        <v>0</v>
      </c>
      <c r="I39" s="83"/>
      <c r="J39" s="94"/>
      <c r="K39" s="94"/>
      <c r="L39" s="94"/>
      <c r="M39" s="94"/>
      <c r="N39" s="94"/>
      <c r="O39" s="94"/>
    </row>
    <row r="40" spans="1:16" x14ac:dyDescent="0.25">
      <c r="A40" s="6" t="s">
        <v>24</v>
      </c>
      <c r="B40" s="34">
        <v>0</v>
      </c>
      <c r="C40" s="34">
        <v>0</v>
      </c>
      <c r="D40" s="34">
        <v>154244</v>
      </c>
      <c r="E40" s="45">
        <v>0</v>
      </c>
      <c r="F40" s="45"/>
      <c r="G40" s="45">
        <v>0</v>
      </c>
      <c r="H40" s="91">
        <v>0</v>
      </c>
      <c r="J40" s="94"/>
      <c r="K40" s="94"/>
      <c r="L40" s="94"/>
      <c r="M40" s="94"/>
      <c r="N40" s="94"/>
      <c r="O40" s="94"/>
    </row>
    <row r="41" spans="1:16" x14ac:dyDescent="0.25">
      <c r="J41" s="94"/>
      <c r="K41" s="94"/>
      <c r="L41" s="94"/>
      <c r="M41" s="94"/>
      <c r="N41" s="94"/>
      <c r="O41" s="94"/>
    </row>
    <row r="42" spans="1:16" x14ac:dyDescent="0.25">
      <c r="J42" s="94"/>
      <c r="K42" s="94"/>
      <c r="L42" s="94"/>
      <c r="M42" s="94"/>
      <c r="N42" s="94"/>
      <c r="O42" s="94"/>
    </row>
    <row r="43" spans="1:16" x14ac:dyDescent="0.25">
      <c r="A43" s="220"/>
    </row>
    <row r="44" spans="1:16" x14ac:dyDescent="0.25">
      <c r="A44" s="58"/>
      <c r="B44" s="84"/>
      <c r="C44" s="94"/>
      <c r="D44" s="94"/>
      <c r="E44" s="94"/>
      <c r="F44" s="94"/>
      <c r="G44" s="94"/>
      <c r="H44" s="94"/>
    </row>
    <row r="45" spans="1:16" x14ac:dyDescent="0.25">
      <c r="A45" s="58"/>
      <c r="B45" s="84"/>
      <c r="C45" s="94"/>
      <c r="D45" s="94"/>
      <c r="E45" s="94"/>
      <c r="F45" s="94"/>
      <c r="G45" s="94"/>
      <c r="H45" s="94"/>
    </row>
    <row r="46" spans="1:16" x14ac:dyDescent="0.25">
      <c r="A46" s="58"/>
      <c r="B46" s="84"/>
      <c r="C46" s="94"/>
      <c r="D46" s="94"/>
      <c r="E46" s="94"/>
      <c r="F46" s="94"/>
      <c r="G46" s="94"/>
      <c r="H46" s="94"/>
    </row>
    <row r="47" spans="1:16" x14ac:dyDescent="0.25">
      <c r="A47" s="58"/>
      <c r="B47" s="84"/>
      <c r="C47" s="94"/>
      <c r="D47" s="94"/>
      <c r="E47" s="94"/>
      <c r="F47" s="94"/>
      <c r="G47" s="94"/>
      <c r="H47" s="94"/>
    </row>
    <row r="48" spans="1:16" x14ac:dyDescent="0.25">
      <c r="A48" s="58"/>
      <c r="B48" s="84"/>
      <c r="C48" s="94"/>
      <c r="D48" s="94"/>
      <c r="E48" s="94"/>
      <c r="F48" s="94"/>
      <c r="G48" s="94"/>
      <c r="H48" s="94"/>
    </row>
    <row r="49" spans="1:8" x14ac:dyDescent="0.25">
      <c r="A49" s="58"/>
      <c r="B49" s="84"/>
      <c r="C49" s="94"/>
      <c r="D49" s="94"/>
      <c r="E49" s="94"/>
      <c r="F49" s="94"/>
      <c r="G49" s="94"/>
      <c r="H49" s="94"/>
    </row>
    <row r="50" spans="1:8" x14ac:dyDescent="0.25">
      <c r="A50" s="58"/>
      <c r="B50" s="84"/>
      <c r="C50" s="94"/>
      <c r="D50" s="94"/>
      <c r="E50" s="94"/>
      <c r="F50" s="94"/>
      <c r="G50" s="94"/>
      <c r="H50" s="94"/>
    </row>
    <row r="51" spans="1:8" x14ac:dyDescent="0.25">
      <c r="A51" s="58"/>
      <c r="B51" s="84"/>
      <c r="C51" s="94"/>
      <c r="D51" s="94"/>
      <c r="E51" s="94"/>
      <c r="F51" s="94"/>
      <c r="G51" s="94"/>
      <c r="H51" s="94"/>
    </row>
    <row r="52" spans="1:8" x14ac:dyDescent="0.25">
      <c r="A52" s="58"/>
      <c r="B52" s="84"/>
      <c r="C52" s="94"/>
      <c r="D52" s="94"/>
      <c r="E52" s="94"/>
      <c r="F52" s="94"/>
      <c r="G52" s="94"/>
      <c r="H52" s="94"/>
    </row>
    <row r="53" spans="1:8" x14ac:dyDescent="0.25">
      <c r="A53" s="58"/>
      <c r="B53" s="84"/>
      <c r="C53" s="94"/>
      <c r="D53" s="94"/>
      <c r="E53" s="94"/>
      <c r="F53" s="94"/>
      <c r="G53" s="94"/>
      <c r="H53" s="94"/>
    </row>
    <row r="54" spans="1:8" x14ac:dyDescent="0.25">
      <c r="A54" s="58"/>
      <c r="B54" s="84"/>
      <c r="C54" s="94"/>
      <c r="D54" s="94"/>
      <c r="E54" s="94"/>
      <c r="F54" s="94"/>
      <c r="G54" s="94"/>
      <c r="H54" s="94"/>
    </row>
    <row r="55" spans="1:8" x14ac:dyDescent="0.25">
      <c r="A55" s="58"/>
      <c r="B55" s="84"/>
      <c r="C55" s="94"/>
      <c r="D55" s="94"/>
      <c r="E55" s="94"/>
      <c r="F55" s="94"/>
      <c r="G55" s="94"/>
      <c r="H55" s="94"/>
    </row>
    <row r="56" spans="1:8" x14ac:dyDescent="0.25">
      <c r="A56" s="58"/>
      <c r="B56" s="84"/>
      <c r="C56" s="94"/>
      <c r="D56" s="94"/>
      <c r="E56" s="94"/>
      <c r="F56" s="94"/>
      <c r="G56" s="94"/>
      <c r="H56" s="94"/>
    </row>
    <row r="57" spans="1:8" x14ac:dyDescent="0.25">
      <c r="A57" s="58"/>
      <c r="B57" s="84"/>
      <c r="C57" s="94"/>
      <c r="D57" s="94"/>
      <c r="E57" s="94"/>
      <c r="F57" s="94"/>
      <c r="G57" s="94"/>
      <c r="H57" s="94"/>
    </row>
    <row r="58" spans="1:8" x14ac:dyDescent="0.25">
      <c r="A58" s="58"/>
      <c r="B58" s="84"/>
      <c r="C58" s="94"/>
      <c r="D58" s="94"/>
      <c r="E58" s="94"/>
      <c r="F58" s="94"/>
      <c r="G58" s="94"/>
      <c r="H58" s="94"/>
    </row>
    <row r="59" spans="1:8" x14ac:dyDescent="0.25">
      <c r="A59" s="58"/>
      <c r="B59" s="84"/>
      <c r="C59" s="94"/>
      <c r="D59" s="94"/>
      <c r="E59" s="94"/>
      <c r="F59" s="94"/>
      <c r="G59" s="94"/>
      <c r="H59" s="94"/>
    </row>
    <row r="60" spans="1:8" x14ac:dyDescent="0.25">
      <c r="A60" s="58"/>
      <c r="B60" s="84"/>
      <c r="C60" s="94"/>
      <c r="D60" s="94"/>
      <c r="E60" s="94"/>
      <c r="F60" s="94"/>
      <c r="G60" s="94"/>
      <c r="H60" s="94"/>
    </row>
    <row r="61" spans="1:8" x14ac:dyDescent="0.25">
      <c r="A61" s="58"/>
      <c r="B61" s="84"/>
      <c r="C61" s="94"/>
      <c r="D61" s="94"/>
      <c r="E61" s="94"/>
      <c r="F61" s="94"/>
      <c r="G61" s="94"/>
      <c r="H61" s="94"/>
    </row>
    <row r="62" spans="1:8" x14ac:dyDescent="0.25">
      <c r="A62" s="58"/>
      <c r="B62" s="84"/>
      <c r="C62" s="94"/>
      <c r="D62" s="94"/>
      <c r="E62" s="94"/>
      <c r="F62" s="94"/>
      <c r="G62" s="94"/>
      <c r="H62" s="94"/>
    </row>
    <row r="63" spans="1:8" x14ac:dyDescent="0.25">
      <c r="A63" s="58"/>
      <c r="B63" s="84"/>
      <c r="C63" s="94"/>
      <c r="D63" s="94"/>
      <c r="E63" s="94"/>
      <c r="F63" s="94"/>
      <c r="G63" s="94"/>
      <c r="H63" s="94"/>
    </row>
    <row r="64" spans="1:8" x14ac:dyDescent="0.25">
      <c r="A64" s="58"/>
      <c r="B64" s="84"/>
      <c r="C64" s="94"/>
      <c r="D64" s="94"/>
      <c r="E64" s="94"/>
      <c r="F64" s="94"/>
      <c r="G64" s="94"/>
      <c r="H64" s="94"/>
    </row>
    <row r="65" spans="1:8" x14ac:dyDescent="0.25">
      <c r="A65" s="58"/>
      <c r="B65" s="84"/>
      <c r="C65" s="94"/>
      <c r="D65" s="94"/>
      <c r="E65" s="94"/>
      <c r="F65" s="94"/>
      <c r="G65" s="94"/>
      <c r="H65" s="94"/>
    </row>
    <row r="66" spans="1:8" x14ac:dyDescent="0.25">
      <c r="A66" s="58"/>
      <c r="B66" s="84"/>
      <c r="C66" s="94"/>
      <c r="D66" s="94"/>
      <c r="E66" s="94"/>
      <c r="F66" s="94"/>
      <c r="G66" s="94"/>
      <c r="H66" s="94"/>
    </row>
    <row r="67" spans="1:8" x14ac:dyDescent="0.25">
      <c r="A67" s="58"/>
      <c r="B67" s="84"/>
      <c r="C67" s="94"/>
      <c r="D67" s="94"/>
      <c r="E67" s="94"/>
      <c r="F67" s="94"/>
      <c r="G67" s="94"/>
      <c r="H67" s="94"/>
    </row>
    <row r="68" spans="1:8" x14ac:dyDescent="0.25">
      <c r="A68" s="58"/>
      <c r="B68" s="84"/>
      <c r="C68" s="94"/>
      <c r="D68" s="94"/>
      <c r="E68" s="94"/>
      <c r="F68" s="94"/>
      <c r="G68" s="94"/>
      <c r="H68" s="94"/>
    </row>
    <row r="69" spans="1:8" x14ac:dyDescent="0.25">
      <c r="A69" s="58"/>
      <c r="B69" s="84"/>
      <c r="C69" s="94"/>
      <c r="D69" s="94"/>
      <c r="E69" s="94"/>
      <c r="F69" s="94"/>
      <c r="G69" s="94"/>
      <c r="H69" s="94"/>
    </row>
    <row r="70" spans="1:8" x14ac:dyDescent="0.25">
      <c r="A70" s="58"/>
      <c r="B70" s="84"/>
      <c r="C70" s="94"/>
      <c r="D70" s="94"/>
      <c r="E70" s="94"/>
      <c r="F70" s="94"/>
      <c r="G70" s="94"/>
      <c r="H70" s="94"/>
    </row>
    <row r="72" spans="1:8" x14ac:dyDescent="0.25">
      <c r="B72" s="84"/>
      <c r="C72" s="94"/>
      <c r="D72" s="94"/>
      <c r="E72" s="94"/>
      <c r="F72" s="94"/>
      <c r="G72" s="94"/>
      <c r="H72" s="94"/>
    </row>
    <row r="73" spans="1:8" x14ac:dyDescent="0.25">
      <c r="B73" s="84"/>
      <c r="C73" s="94"/>
      <c r="D73" s="94"/>
      <c r="E73" s="94"/>
      <c r="F73" s="94"/>
      <c r="G73" s="94"/>
      <c r="H73" s="94"/>
    </row>
    <row r="74" spans="1:8" x14ac:dyDescent="0.25">
      <c r="B74" s="84"/>
      <c r="C74" s="94"/>
      <c r="D74" s="94"/>
      <c r="E74" s="94"/>
      <c r="F74" s="94"/>
      <c r="G74" s="94"/>
      <c r="H74" s="94"/>
    </row>
    <row r="75" spans="1:8" x14ac:dyDescent="0.25">
      <c r="B75" s="84"/>
      <c r="C75" s="94"/>
      <c r="D75" s="94"/>
      <c r="E75" s="94"/>
      <c r="F75" s="94"/>
      <c r="G75" s="94"/>
      <c r="H75" s="94"/>
    </row>
    <row r="76" spans="1:8" x14ac:dyDescent="0.25">
      <c r="B76" s="84"/>
      <c r="C76" s="94"/>
      <c r="D76" s="94"/>
      <c r="E76" s="94"/>
      <c r="F76" s="94"/>
      <c r="G76" s="94"/>
      <c r="H76" s="94"/>
    </row>
  </sheetData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05/2021&amp;C&amp;P&amp;R&amp;"Arial,Italic"&amp;9Selected Financial Data-Part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table 1</vt:lpstr>
      <vt:lpstr>table 2a</vt:lpstr>
      <vt:lpstr>table3</vt:lpstr>
      <vt:lpstr>table4</vt:lpstr>
      <vt:lpstr>table5</vt:lpstr>
      <vt:lpstr>table 6</vt:lpstr>
      <vt:lpstr>Tbl 7 - State</vt:lpstr>
      <vt:lpstr>Tbl7b - State</vt:lpstr>
      <vt:lpstr>Tbl7c - State</vt:lpstr>
      <vt:lpstr>Tbl7d - State</vt:lpstr>
      <vt:lpstr>Tbl7e - State</vt:lpstr>
      <vt:lpstr>Tbl8 - Fed</vt:lpstr>
      <vt:lpstr>Tbl8b - Fed</vt:lpstr>
      <vt:lpstr>Tbl8c - Fed</vt:lpstr>
      <vt:lpstr>Tbl8d - Fed</vt:lpstr>
      <vt:lpstr>Tbl8e - Fed</vt:lpstr>
      <vt:lpstr>Tbl8f-Fed</vt:lpstr>
      <vt:lpstr>table9</vt:lpstr>
      <vt:lpstr>table 10</vt:lpstr>
      <vt:lpstr>table11</vt:lpstr>
      <vt:lpstr>table12</vt:lpstr>
      <vt:lpstr>Table 12 Continued</vt:lpstr>
      <vt:lpstr>'table 1'!Print_Area</vt:lpstr>
      <vt:lpstr>'table 10'!Print_Area</vt:lpstr>
      <vt:lpstr>'Table 12 Continued'!Print_Area</vt:lpstr>
      <vt:lpstr>'table 2a'!Print_Area</vt:lpstr>
      <vt:lpstr>'table 6'!Print_Area</vt:lpstr>
      <vt:lpstr>table11!Print_Area</vt:lpstr>
      <vt:lpstr>table12!Print_Area</vt:lpstr>
      <vt:lpstr>table3!Print_Area</vt:lpstr>
      <vt:lpstr>table4!Print_Area</vt:lpstr>
      <vt:lpstr>table5!Print_Area</vt:lpstr>
      <vt:lpstr>table9!Print_Area</vt:lpstr>
      <vt:lpstr>'Tbl 7 - State'!Print_Area</vt:lpstr>
      <vt:lpstr>'Tbl7b - State'!Print_Area</vt:lpstr>
      <vt:lpstr>'Tbl7c - State'!Print_Area</vt:lpstr>
      <vt:lpstr>'Tbl7d - State'!Print_Area</vt:lpstr>
      <vt:lpstr>'Tbl7e - State'!Print_Area</vt:lpstr>
      <vt:lpstr>'Tbl8 - Fed'!Print_Area</vt:lpstr>
      <vt:lpstr>'Tbl8b - Fed'!Print_Area</vt:lpstr>
      <vt:lpstr>'Tbl8c - Fed'!Print_Area</vt:lpstr>
      <vt:lpstr>'Tbl8d - Fed'!Print_Area</vt:lpstr>
      <vt:lpstr>'Tbl8e - Fed'!Print_Area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Joanne Killian</cp:lastModifiedBy>
  <cp:lastPrinted>2021-05-26T18:53:04Z</cp:lastPrinted>
  <dcterms:created xsi:type="dcterms:W3CDTF">1998-03-02T22:29:13Z</dcterms:created>
  <dcterms:modified xsi:type="dcterms:W3CDTF">2021-05-26T18:53:09Z</dcterms:modified>
</cp:coreProperties>
</file>